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autoCompressPictures="0"/>
  <workbookProtection workbookPassword="E985" lockStructure="1"/>
  <bookViews>
    <workbookView xWindow="0" yWindow="0" windowWidth="19200" windowHeight="6480"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s>
  <definedNames>
    <definedName name="_xlnm._FilterDatabase" localSheetId="5" hidden="1">Checker!$B$3:$C$67</definedName>
    <definedName name="_xlnm._FilterDatabase" localSheetId="4" hidden="1">'Smelter List'!$B$4:$Q$4</definedName>
    <definedName name="_xlnm._FilterDatabase" localSheetId="7" hidden="1">'Smelter Reference List'!$A$4:$K$544</definedName>
    <definedName name="CL" comment="CountryList">'C'!$A$2:$A$240</definedName>
    <definedName name="LN" comment="language list for dropdown">L!$D$1:$M$1</definedName>
    <definedName name="Metal" comment="metal list for dropdown" localSheetId="4">'Smelter List'!$T$3:$W$3</definedName>
    <definedName name="MetalSmelter">'Smelter Reference List'!$J$5:$J$1017</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List'!$L$5:$L$338</definedName>
    <definedName name="SmelterIdetifiedForMetal">'Smelter List'!$B$5:$B$2491</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44525"/>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Y273" i="16" l="1"/>
  <c r="U273" i="16"/>
  <c r="S273" i="16"/>
  <c r="Y272" i="16"/>
  <c r="U272" i="16"/>
  <c r="S272" i="16"/>
  <c r="Y271" i="16"/>
  <c r="U271" i="16"/>
  <c r="S271" i="16"/>
  <c r="Y270" i="16"/>
  <c r="U270" i="16"/>
  <c r="S270" i="16"/>
  <c r="Y268" i="16"/>
  <c r="U268" i="16"/>
  <c r="Y267" i="16"/>
  <c r="U267" i="16"/>
  <c r="Y266" i="16"/>
  <c r="U266" i="16"/>
  <c r="Y265" i="16"/>
  <c r="U265" i="16"/>
  <c r="Y264" i="16"/>
  <c r="U264" i="16"/>
  <c r="Y263" i="16"/>
  <c r="U263" i="16"/>
  <c r="Y262" i="16"/>
  <c r="U262" i="16"/>
  <c r="Y261" i="16"/>
  <c r="U261" i="16"/>
  <c r="Y260" i="16"/>
  <c r="U260" i="16"/>
  <c r="Y259" i="16"/>
  <c r="U259" i="16"/>
  <c r="Y258" i="16"/>
  <c r="U258" i="16"/>
  <c r="Y257" i="16"/>
  <c r="U257" i="16"/>
  <c r="Y256" i="16"/>
  <c r="U256" i="16"/>
  <c r="Y255" i="16"/>
  <c r="U255" i="16"/>
  <c r="Y254" i="16"/>
  <c r="U254" i="16"/>
  <c r="Y253" i="16"/>
  <c r="U253" i="16"/>
  <c r="Y252" i="16"/>
  <c r="U252" i="16"/>
  <c r="Y251" i="16"/>
  <c r="U251" i="16"/>
  <c r="Y250" i="16"/>
  <c r="U250" i="16"/>
  <c r="Y249" i="16"/>
  <c r="U249" i="16"/>
  <c r="Y248" i="16"/>
  <c r="U248" i="16"/>
  <c r="Y247" i="16"/>
  <c r="U247" i="16"/>
  <c r="Y246" i="16"/>
  <c r="U246" i="16"/>
  <c r="Y245" i="16"/>
  <c r="U245" i="16"/>
  <c r="Y244" i="16"/>
  <c r="U244" i="16"/>
  <c r="Y243" i="16"/>
  <c r="U243" i="16"/>
  <c r="Y242" i="16"/>
  <c r="U242" i="16"/>
  <c r="Y241" i="16"/>
  <c r="U241" i="16"/>
  <c r="Y240" i="16"/>
  <c r="U240" i="16"/>
  <c r="Y239" i="16"/>
  <c r="U239" i="16"/>
  <c r="Y238" i="16"/>
  <c r="U238" i="16"/>
  <c r="Y237" i="16"/>
  <c r="U237" i="16"/>
  <c r="Y236" i="16"/>
  <c r="U236" i="16"/>
  <c r="Y235" i="16"/>
  <c r="U235" i="16"/>
  <c r="Y234" i="16"/>
  <c r="U234" i="16"/>
  <c r="Y233" i="16"/>
  <c r="U233" i="16"/>
  <c r="Y232" i="16"/>
  <c r="U232" i="16"/>
  <c r="Y231" i="16"/>
  <c r="U231" i="16"/>
  <c r="Y230" i="16"/>
  <c r="U230" i="16"/>
  <c r="Y229" i="16"/>
  <c r="U229" i="16"/>
  <c r="Y228" i="16"/>
  <c r="U228" i="16"/>
  <c r="Y227" i="16"/>
  <c r="U227" i="16"/>
  <c r="Y226" i="16"/>
  <c r="U226" i="16"/>
  <c r="Y225" i="16"/>
  <c r="U225" i="16"/>
  <c r="Y224" i="16"/>
  <c r="U224" i="16"/>
  <c r="Y223" i="16"/>
  <c r="U223" i="16"/>
  <c r="Y222" i="16"/>
  <c r="U222" i="16"/>
  <c r="Y221" i="16"/>
  <c r="U221" i="16"/>
  <c r="Y220" i="16"/>
  <c r="U220" i="16"/>
  <c r="Y219" i="16"/>
  <c r="U219" i="16"/>
  <c r="Y218" i="16"/>
  <c r="U218" i="16"/>
  <c r="Y217" i="16"/>
  <c r="U217" i="16"/>
  <c r="Y216" i="16"/>
  <c r="U216" i="16"/>
  <c r="Y215" i="16"/>
  <c r="U215" i="16"/>
  <c r="Y214" i="16"/>
  <c r="U214" i="16"/>
  <c r="Y213" i="16"/>
  <c r="U213" i="16"/>
  <c r="Y212" i="16"/>
  <c r="U212" i="16"/>
  <c r="Y211" i="16"/>
  <c r="U211" i="16"/>
  <c r="Y210" i="16"/>
  <c r="U210" i="16"/>
  <c r="Y209" i="16"/>
  <c r="U209" i="16"/>
  <c r="Y208" i="16"/>
  <c r="U208" i="16"/>
  <c r="Y207" i="16"/>
  <c r="U207" i="16"/>
  <c r="Y206" i="16"/>
  <c r="U206" i="16"/>
  <c r="Y205" i="16"/>
  <c r="U205" i="16"/>
  <c r="Y204" i="16"/>
  <c r="U204" i="16"/>
  <c r="Y203" i="16"/>
  <c r="U203" i="16"/>
  <c r="Y202" i="16"/>
  <c r="U202" i="16"/>
  <c r="Y201" i="16"/>
  <c r="U201" i="16"/>
  <c r="Y200" i="16"/>
  <c r="U200" i="16"/>
  <c r="Y199" i="16"/>
  <c r="U199" i="16"/>
  <c r="Y198" i="16"/>
  <c r="U198" i="16"/>
  <c r="Y197" i="16"/>
  <c r="U197" i="16"/>
  <c r="Y196" i="16"/>
  <c r="U196" i="16"/>
  <c r="Y195" i="16"/>
  <c r="U195" i="16"/>
  <c r="Y194" i="16"/>
  <c r="U194" i="16"/>
  <c r="Y193" i="16"/>
  <c r="U193" i="16"/>
  <c r="Y192" i="16"/>
  <c r="U192" i="16"/>
  <c r="Y191" i="16"/>
  <c r="U191" i="16"/>
  <c r="Y190" i="16"/>
  <c r="U190" i="16"/>
  <c r="Y189" i="16"/>
  <c r="U189" i="16"/>
  <c r="Y188" i="16"/>
  <c r="U188" i="16"/>
  <c r="Y187" i="16"/>
  <c r="U187" i="16"/>
  <c r="Y186" i="16"/>
  <c r="U186" i="16"/>
  <c r="Y185" i="16"/>
  <c r="U185" i="16"/>
  <c r="Y184" i="16"/>
  <c r="U184" i="16"/>
  <c r="Y183" i="16"/>
  <c r="U183" i="16"/>
  <c r="Y182" i="16"/>
  <c r="U182" i="16"/>
  <c r="Y181" i="16"/>
  <c r="U181" i="16"/>
  <c r="Y180" i="16"/>
  <c r="U180" i="16"/>
  <c r="Y179" i="16"/>
  <c r="U179" i="16"/>
  <c r="Y178" i="16"/>
  <c r="U178" i="16"/>
  <c r="Y177" i="16"/>
  <c r="U177" i="16"/>
  <c r="Y176" i="16"/>
  <c r="U176" i="16"/>
  <c r="Y175" i="16"/>
  <c r="U175" i="16"/>
  <c r="Y174" i="16"/>
  <c r="U174" i="16"/>
  <c r="Y173" i="16"/>
  <c r="U173" i="16"/>
  <c r="Y172" i="16"/>
  <c r="U172" i="16"/>
  <c r="Y171" i="16"/>
  <c r="U171" i="16"/>
  <c r="Y170" i="16"/>
  <c r="U170" i="16"/>
  <c r="Y169" i="16"/>
  <c r="U169" i="16"/>
  <c r="Y168" i="16"/>
  <c r="U168" i="16"/>
  <c r="Y167" i="16"/>
  <c r="U167" i="16"/>
  <c r="Y166" i="16"/>
  <c r="U166" i="16"/>
  <c r="Y165" i="16"/>
  <c r="U165" i="16"/>
  <c r="Y164" i="16"/>
  <c r="U164" i="16"/>
  <c r="Y163" i="16"/>
  <c r="U163" i="16"/>
  <c r="Y162" i="16"/>
  <c r="U162" i="16"/>
  <c r="Y161" i="16"/>
  <c r="U161" i="16"/>
  <c r="Y160" i="16"/>
  <c r="U160" i="16"/>
  <c r="Y159" i="16"/>
  <c r="U159" i="16"/>
  <c r="Y158" i="16"/>
  <c r="U158" i="16"/>
  <c r="Y157" i="16"/>
  <c r="U157" i="16"/>
  <c r="Y156" i="16"/>
  <c r="U156" i="16"/>
  <c r="Y155" i="16"/>
  <c r="U155" i="16"/>
  <c r="Y154" i="16"/>
  <c r="U154" i="16"/>
  <c r="Y153" i="16"/>
  <c r="U153" i="16"/>
  <c r="Y152" i="16"/>
  <c r="U152" i="16"/>
  <c r="Y151" i="16"/>
  <c r="U151" i="16"/>
  <c r="Y150" i="16"/>
  <c r="U150" i="16"/>
  <c r="Y149" i="16"/>
  <c r="U149" i="16"/>
  <c r="Y148" i="16"/>
  <c r="U148" i="16"/>
  <c r="Y147" i="16"/>
  <c r="U147" i="16"/>
  <c r="Y146" i="16"/>
  <c r="U146" i="16"/>
  <c r="Y145" i="16"/>
  <c r="U145" i="16"/>
  <c r="Y144" i="16"/>
  <c r="U144" i="16"/>
  <c r="Y143" i="16"/>
  <c r="U143" i="16"/>
  <c r="Y142" i="16"/>
  <c r="U142" i="16"/>
  <c r="Y141" i="16"/>
  <c r="U141" i="16"/>
  <c r="Y140" i="16"/>
  <c r="U140" i="16"/>
  <c r="Y139" i="16"/>
  <c r="U139" i="16"/>
  <c r="Y138" i="16"/>
  <c r="U138" i="16"/>
  <c r="Y137" i="16"/>
  <c r="U137" i="16"/>
  <c r="Y136" i="16"/>
  <c r="U136" i="16"/>
  <c r="Y135" i="16"/>
  <c r="U135" i="16"/>
  <c r="Y134" i="16"/>
  <c r="U134" i="16"/>
  <c r="Y133" i="16"/>
  <c r="U133" i="16"/>
  <c r="Y132" i="16"/>
  <c r="U132" i="16"/>
  <c r="Y131" i="16"/>
  <c r="U131" i="16"/>
  <c r="Y130" i="16"/>
  <c r="U130" i="16"/>
  <c r="Y129" i="16"/>
  <c r="U129" i="16"/>
  <c r="Y128" i="16"/>
  <c r="U128" i="16"/>
  <c r="Y127" i="16"/>
  <c r="U127" i="16"/>
  <c r="Y126" i="16"/>
  <c r="U126" i="16"/>
  <c r="Y125" i="16"/>
  <c r="U125" i="16"/>
  <c r="Y124" i="16"/>
  <c r="U124" i="16"/>
  <c r="Y123" i="16"/>
  <c r="U123" i="16"/>
  <c r="Y122" i="16"/>
  <c r="U122" i="16"/>
  <c r="Y121" i="16"/>
  <c r="U121" i="16"/>
  <c r="Y120" i="16"/>
  <c r="U120" i="16"/>
  <c r="Y119" i="16"/>
  <c r="U119" i="16"/>
  <c r="Y118" i="16"/>
  <c r="U118" i="16"/>
  <c r="Y117" i="16"/>
  <c r="U117" i="16"/>
  <c r="Y116" i="16"/>
  <c r="U116" i="16"/>
  <c r="Y115" i="16"/>
  <c r="U115" i="16"/>
  <c r="Y114" i="16"/>
  <c r="U114" i="16"/>
  <c r="Y113" i="16"/>
  <c r="U113" i="16"/>
  <c r="Y112" i="16"/>
  <c r="U112" i="16"/>
  <c r="Y111" i="16"/>
  <c r="U111" i="16"/>
  <c r="Y110" i="16"/>
  <c r="U110" i="16"/>
  <c r="Y109" i="16"/>
  <c r="U109" i="16"/>
  <c r="Y108" i="16"/>
  <c r="U108" i="16"/>
  <c r="Y107" i="16"/>
  <c r="U107" i="16"/>
  <c r="Y106" i="16"/>
  <c r="U106" i="16"/>
  <c r="Y105" i="16"/>
  <c r="U105" i="16"/>
  <c r="Y104" i="16"/>
  <c r="U104" i="16"/>
  <c r="Y103" i="16"/>
  <c r="U103" i="16"/>
  <c r="Y102" i="16"/>
  <c r="U102" i="16"/>
  <c r="Y101" i="16"/>
  <c r="U101" i="16"/>
  <c r="Y100" i="16"/>
  <c r="U100" i="16"/>
  <c r="Y99" i="16"/>
  <c r="U99" i="16"/>
  <c r="Y98" i="16"/>
  <c r="U98" i="16"/>
  <c r="Y97" i="16"/>
  <c r="U97" i="16"/>
  <c r="Y96" i="16"/>
  <c r="U96" i="16"/>
  <c r="Y95" i="16"/>
  <c r="U95" i="16"/>
  <c r="Y94" i="16"/>
  <c r="U94" i="16"/>
  <c r="Y93" i="16"/>
  <c r="U93" i="16"/>
  <c r="Y92" i="16"/>
  <c r="U92" i="16"/>
  <c r="Y91" i="16"/>
  <c r="U91" i="16"/>
  <c r="Y90" i="16"/>
  <c r="U90" i="16"/>
  <c r="Y89" i="16"/>
  <c r="U89" i="16"/>
  <c r="Y88" i="16"/>
  <c r="U88" i="16"/>
  <c r="Y87" i="16"/>
  <c r="U87" i="16"/>
  <c r="Y86" i="16"/>
  <c r="U86" i="16"/>
  <c r="Y85" i="16"/>
  <c r="U85" i="16"/>
  <c r="Y84" i="16"/>
  <c r="U84" i="16"/>
  <c r="Y83" i="16"/>
  <c r="U83" i="16"/>
  <c r="Y82" i="16"/>
  <c r="U82" i="16"/>
  <c r="Y81" i="16"/>
  <c r="U81" i="16"/>
  <c r="Y80" i="16"/>
  <c r="U80" i="16"/>
  <c r="Y79" i="16"/>
  <c r="U79" i="16"/>
  <c r="Y78" i="16"/>
  <c r="U78" i="16"/>
  <c r="Y77" i="16"/>
  <c r="U77" i="16"/>
  <c r="Y76" i="16"/>
  <c r="U76" i="16"/>
  <c r="Y75" i="16"/>
  <c r="U75" i="16"/>
  <c r="Y74" i="16"/>
  <c r="U74" i="16"/>
  <c r="Y73" i="16"/>
  <c r="U73" i="16"/>
  <c r="Y72" i="16"/>
  <c r="U72" i="16"/>
  <c r="J281" i="14"/>
  <c r="K281" i="14"/>
  <c r="B2486" i="16"/>
  <c r="C2486" i="16"/>
  <c r="S2486" i="16" s="1"/>
  <c r="C2170" i="16"/>
  <c r="S2170" i="16"/>
  <c r="E2170" i="16" s="1"/>
  <c r="B2170" i="16"/>
  <c r="P3" i="4"/>
  <c r="J195" i="14"/>
  <c r="K195" i="14"/>
  <c r="K244" i="14"/>
  <c r="J244" i="14"/>
  <c r="K243" i="14"/>
  <c r="J243" i="14"/>
  <c r="K309" i="14"/>
  <c r="J309" i="14"/>
  <c r="K308" i="14"/>
  <c r="J308" i="14"/>
  <c r="K465" i="14"/>
  <c r="J465" i="14"/>
  <c r="K464" i="14"/>
  <c r="J464" i="14"/>
  <c r="C288" i="16"/>
  <c r="S288" i="16"/>
  <c r="H288" i="16" s="1"/>
  <c r="C289" i="16"/>
  <c r="S289" i="16" s="1"/>
  <c r="C454" i="16"/>
  <c r="C455" i="16"/>
  <c r="C523" i="16"/>
  <c r="C524" i="16"/>
  <c r="C525" i="16"/>
  <c r="S525" i="16"/>
  <c r="C526" i="16"/>
  <c r="C527" i="16"/>
  <c r="C528" i="16"/>
  <c r="C529" i="16"/>
  <c r="C530" i="16"/>
  <c r="C531" i="16"/>
  <c r="C532" i="16"/>
  <c r="S532" i="16" s="1"/>
  <c r="C533" i="16"/>
  <c r="S533" i="16" s="1"/>
  <c r="C534" i="16"/>
  <c r="S534" i="16"/>
  <c r="C535" i="16"/>
  <c r="C536" i="16"/>
  <c r="C537" i="16"/>
  <c r="S537" i="16" s="1"/>
  <c r="I537" i="16" s="1"/>
  <c r="C538" i="16"/>
  <c r="S538" i="16" s="1"/>
  <c r="C539" i="16"/>
  <c r="S539" i="16" s="1"/>
  <c r="H539" i="16" s="1"/>
  <c r="C540" i="16"/>
  <c r="S540" i="16"/>
  <c r="F540" i="16" s="1"/>
  <c r="C541" i="16"/>
  <c r="C542" i="16"/>
  <c r="S542" i="16" s="1"/>
  <c r="C543" i="16"/>
  <c r="S543" i="16" s="1"/>
  <c r="C544" i="16"/>
  <c r="C545" i="16"/>
  <c r="C546" i="16"/>
  <c r="C547" i="16"/>
  <c r="C548" i="16"/>
  <c r="C549" i="16"/>
  <c r="S549" i="16" s="1"/>
  <c r="C550" i="16"/>
  <c r="C551" i="16"/>
  <c r="S551" i="16" s="1"/>
  <c r="C552" i="16"/>
  <c r="S552" i="16" s="1"/>
  <c r="I552" i="16" s="1"/>
  <c r="C553" i="16"/>
  <c r="C554" i="16"/>
  <c r="S554" i="16" s="1"/>
  <c r="F554" i="16"/>
  <c r="C555" i="16"/>
  <c r="C556" i="16"/>
  <c r="C557" i="16"/>
  <c r="S557" i="16" s="1"/>
  <c r="E557" i="16" s="1"/>
  <c r="C558" i="16"/>
  <c r="C559" i="16"/>
  <c r="S559" i="16"/>
  <c r="J559" i="16"/>
  <c r="C560" i="16"/>
  <c r="S560" i="16" s="1"/>
  <c r="I560" i="16" s="1"/>
  <c r="C561" i="16"/>
  <c r="C562" i="16"/>
  <c r="C563" i="16"/>
  <c r="S563" i="16"/>
  <c r="C564" i="16"/>
  <c r="C565" i="16"/>
  <c r="C566" i="16"/>
  <c r="S566" i="16" s="1"/>
  <c r="C567" i="16"/>
  <c r="C568" i="16"/>
  <c r="C569" i="16"/>
  <c r="S569" i="16" s="1"/>
  <c r="H569" i="16" s="1"/>
  <c r="C570" i="16"/>
  <c r="S570" i="16" s="1"/>
  <c r="C571" i="16"/>
  <c r="S571" i="16"/>
  <c r="C572" i="16"/>
  <c r="S572" i="16" s="1"/>
  <c r="J572" i="16" s="1"/>
  <c r="C573" i="16"/>
  <c r="C574" i="16"/>
  <c r="S574" i="16" s="1"/>
  <c r="J574" i="16" s="1"/>
  <c r="C575" i="16"/>
  <c r="C576" i="16"/>
  <c r="C577" i="16"/>
  <c r="C578" i="16"/>
  <c r="S578" i="16"/>
  <c r="E578" i="16" s="1"/>
  <c r="C579" i="16"/>
  <c r="S579" i="16" s="1"/>
  <c r="D579" i="16" s="1"/>
  <c r="C580" i="16"/>
  <c r="C581" i="16"/>
  <c r="S581" i="16" s="1"/>
  <c r="C582" i="16"/>
  <c r="C583" i="16"/>
  <c r="C584" i="16"/>
  <c r="S584" i="16" s="1"/>
  <c r="H584" i="16" s="1"/>
  <c r="C585" i="16"/>
  <c r="S585" i="16" s="1"/>
  <c r="H585" i="16" s="1"/>
  <c r="C586" i="16"/>
  <c r="C587" i="16"/>
  <c r="S587" i="16" s="1"/>
  <c r="C588" i="16"/>
  <c r="C589" i="16"/>
  <c r="S589" i="16" s="1"/>
  <c r="C590" i="16"/>
  <c r="C591" i="16"/>
  <c r="C592" i="16"/>
  <c r="S592" i="16" s="1"/>
  <c r="C593" i="16"/>
  <c r="S593" i="16" s="1"/>
  <c r="G593" i="16" s="1"/>
  <c r="C594" i="16"/>
  <c r="C595" i="16"/>
  <c r="C596" i="16"/>
  <c r="C597" i="16"/>
  <c r="C598" i="16"/>
  <c r="C599" i="16"/>
  <c r="C600" i="16"/>
  <c r="S600" i="16"/>
  <c r="C601" i="16"/>
  <c r="S601" i="16" s="1"/>
  <c r="H601" i="16" s="1"/>
  <c r="C602" i="16"/>
  <c r="S602" i="16" s="1"/>
  <c r="C603" i="16"/>
  <c r="S603" i="16" s="1"/>
  <c r="C604" i="16"/>
  <c r="C605" i="16"/>
  <c r="C606" i="16"/>
  <c r="C607" i="16"/>
  <c r="C608" i="16"/>
  <c r="S608" i="16" s="1"/>
  <c r="C609" i="16"/>
  <c r="C610" i="16"/>
  <c r="C611" i="16"/>
  <c r="C612" i="16"/>
  <c r="C613" i="16"/>
  <c r="S613" i="16"/>
  <c r="C614" i="16"/>
  <c r="C615" i="16"/>
  <c r="C616" i="16"/>
  <c r="C617" i="16"/>
  <c r="C618" i="16"/>
  <c r="S618" i="16" s="1"/>
  <c r="C619" i="16"/>
  <c r="S619" i="16"/>
  <c r="F619" i="16"/>
  <c r="C620" i="16"/>
  <c r="C621" i="16"/>
  <c r="S621" i="16" s="1"/>
  <c r="J621" i="16" s="1"/>
  <c r="C622" i="16"/>
  <c r="C623" i="16"/>
  <c r="C624" i="16"/>
  <c r="C625" i="16"/>
  <c r="S625" i="16"/>
  <c r="C626" i="16"/>
  <c r="C627" i="16"/>
  <c r="S627" i="16" s="1"/>
  <c r="D627" i="16" s="1"/>
  <c r="C628" i="16"/>
  <c r="S628" i="16" s="1"/>
  <c r="E628" i="16" s="1"/>
  <c r="C629" i="16"/>
  <c r="S629" i="16" s="1"/>
  <c r="C630" i="16"/>
  <c r="C631" i="16"/>
  <c r="S631" i="16" s="1"/>
  <c r="C632" i="16"/>
  <c r="S632" i="16" s="1"/>
  <c r="J632" i="16" s="1"/>
  <c r="C633" i="16"/>
  <c r="C634" i="16"/>
  <c r="C635" i="16"/>
  <c r="S635" i="16" s="1"/>
  <c r="C636" i="16"/>
  <c r="C637" i="16"/>
  <c r="S637" i="16" s="1"/>
  <c r="C638" i="16"/>
  <c r="C639" i="16"/>
  <c r="S639" i="16" s="1"/>
  <c r="E639" i="16" s="1"/>
  <c r="C640" i="16"/>
  <c r="S640" i="16" s="1"/>
  <c r="C641" i="16"/>
  <c r="S641" i="16" s="1"/>
  <c r="D641" i="16" s="1"/>
  <c r="C642" i="16"/>
  <c r="C643" i="16"/>
  <c r="C644" i="16"/>
  <c r="S644" i="16"/>
  <c r="C645" i="16"/>
  <c r="S645" i="16" s="1"/>
  <c r="C646" i="16"/>
  <c r="C647" i="16"/>
  <c r="S647" i="16"/>
  <c r="F647" i="16" s="1"/>
  <c r="C648" i="16"/>
  <c r="C649" i="16"/>
  <c r="C650" i="16"/>
  <c r="S650" i="16" s="1"/>
  <c r="C651" i="16"/>
  <c r="S651" i="16" s="1"/>
  <c r="C652" i="16"/>
  <c r="S652" i="16" s="1"/>
  <c r="J652" i="16" s="1"/>
  <c r="C653" i="16"/>
  <c r="C654" i="16"/>
  <c r="C655" i="16"/>
  <c r="S655" i="16"/>
  <c r="C656" i="16"/>
  <c r="C657" i="16"/>
  <c r="S657" i="16" s="1"/>
  <c r="C658" i="16"/>
  <c r="C659" i="16"/>
  <c r="S659" i="16" s="1"/>
  <c r="C660" i="16"/>
  <c r="C661" i="16"/>
  <c r="C662" i="16"/>
  <c r="C663" i="16"/>
  <c r="S663" i="16" s="1"/>
  <c r="C664" i="16"/>
  <c r="C665" i="16"/>
  <c r="S665" i="16" s="1"/>
  <c r="C666" i="16"/>
  <c r="C667" i="16"/>
  <c r="S667" i="16"/>
  <c r="E667" i="16" s="1"/>
  <c r="C668" i="16"/>
  <c r="C669" i="16"/>
  <c r="S669" i="16" s="1"/>
  <c r="J669" i="16" s="1"/>
  <c r="C670" i="16"/>
  <c r="S670" i="16" s="1"/>
  <c r="E670" i="16" s="1"/>
  <c r="C671" i="16"/>
  <c r="S671" i="16" s="1"/>
  <c r="C672" i="16"/>
  <c r="C673" i="16"/>
  <c r="S673" i="16" s="1"/>
  <c r="E673" i="16" s="1"/>
  <c r="C674" i="16"/>
  <c r="C675" i="16"/>
  <c r="C676" i="16"/>
  <c r="S676" i="16" s="1"/>
  <c r="C677" i="16"/>
  <c r="C678" i="16"/>
  <c r="C679" i="16"/>
  <c r="C680" i="16"/>
  <c r="C681" i="16"/>
  <c r="S681" i="16" s="1"/>
  <c r="H681" i="16" s="1"/>
  <c r="C682" i="16"/>
  <c r="C683" i="16"/>
  <c r="S683" i="16" s="1"/>
  <c r="C684" i="16"/>
  <c r="C685" i="16"/>
  <c r="C686" i="16"/>
  <c r="C687" i="16"/>
  <c r="C688" i="16"/>
  <c r="S688" i="16" s="1"/>
  <c r="H688" i="16" s="1"/>
  <c r="C689" i="16"/>
  <c r="C690" i="16"/>
  <c r="C691" i="16"/>
  <c r="C692" i="16"/>
  <c r="C693" i="16"/>
  <c r="S693" i="16" s="1"/>
  <c r="E693" i="16" s="1"/>
  <c r="C694" i="16"/>
  <c r="C695" i="16"/>
  <c r="C696" i="16"/>
  <c r="S696" i="16" s="1"/>
  <c r="C697" i="16"/>
  <c r="S697" i="16" s="1"/>
  <c r="E697" i="16" s="1"/>
  <c r="C698" i="16"/>
  <c r="C699" i="16"/>
  <c r="S699" i="16"/>
  <c r="C700" i="16"/>
  <c r="S700" i="16" s="1"/>
  <c r="G700" i="16"/>
  <c r="C701" i="16"/>
  <c r="S701" i="16" s="1"/>
  <c r="C702" i="16"/>
  <c r="C703" i="16"/>
  <c r="S703" i="16" s="1"/>
  <c r="C704" i="16"/>
  <c r="S704" i="16" s="1"/>
  <c r="C705" i="16"/>
  <c r="C706" i="16"/>
  <c r="C707" i="16"/>
  <c r="S707" i="16" s="1"/>
  <c r="E707" i="16" s="1"/>
  <c r="C708" i="16"/>
  <c r="C709" i="16"/>
  <c r="C710" i="16"/>
  <c r="C711" i="16"/>
  <c r="S711" i="16" s="1"/>
  <c r="C712" i="16"/>
  <c r="S712" i="16" s="1"/>
  <c r="D712" i="16" s="1"/>
  <c r="C713" i="16"/>
  <c r="S713" i="16" s="1"/>
  <c r="D713" i="16" s="1"/>
  <c r="C714" i="16"/>
  <c r="S714" i="16" s="1"/>
  <c r="C715" i="16"/>
  <c r="C716" i="16"/>
  <c r="C717" i="16"/>
  <c r="C718" i="16"/>
  <c r="S718" i="16" s="1"/>
  <c r="C719" i="16"/>
  <c r="S719" i="16"/>
  <c r="F719" i="16" s="1"/>
  <c r="C720" i="16"/>
  <c r="C721" i="16"/>
  <c r="S721" i="16" s="1"/>
  <c r="E721" i="16" s="1"/>
  <c r="C722" i="16"/>
  <c r="C723" i="16"/>
  <c r="C724" i="16"/>
  <c r="S724" i="16"/>
  <c r="C725" i="16"/>
  <c r="C726" i="16"/>
  <c r="S726" i="16" s="1"/>
  <c r="C727" i="16"/>
  <c r="C728" i="16"/>
  <c r="C729" i="16"/>
  <c r="C730" i="16"/>
  <c r="C731" i="16"/>
  <c r="S731" i="16"/>
  <c r="C732" i="16"/>
  <c r="C733" i="16"/>
  <c r="C734" i="16"/>
  <c r="C735" i="16"/>
  <c r="C736" i="16"/>
  <c r="S736" i="16" s="1"/>
  <c r="C737" i="16"/>
  <c r="C738" i="16"/>
  <c r="C739" i="16"/>
  <c r="C740" i="16"/>
  <c r="S740" i="16" s="1"/>
  <c r="C741" i="16"/>
  <c r="C742" i="16"/>
  <c r="C743" i="16"/>
  <c r="S743" i="16" s="1"/>
  <c r="D743" i="16" s="1"/>
  <c r="C744" i="16"/>
  <c r="C745" i="16"/>
  <c r="C746" i="16"/>
  <c r="C747" i="16"/>
  <c r="C748" i="16"/>
  <c r="C749" i="16"/>
  <c r="S749" i="16" s="1"/>
  <c r="C750" i="16"/>
  <c r="S750" i="16" s="1"/>
  <c r="C751" i="16"/>
  <c r="C752" i="16"/>
  <c r="C753" i="16"/>
  <c r="S753" i="16" s="1"/>
  <c r="C754" i="16"/>
  <c r="C755" i="16"/>
  <c r="C756" i="16"/>
  <c r="C757" i="16"/>
  <c r="S757" i="16" s="1"/>
  <c r="J757" i="16" s="1"/>
  <c r="C758" i="16"/>
  <c r="C759" i="16"/>
  <c r="C760" i="16"/>
  <c r="C761" i="16"/>
  <c r="C762" i="16"/>
  <c r="C763" i="16"/>
  <c r="C764" i="16"/>
  <c r="S764" i="16"/>
  <c r="C765" i="16"/>
  <c r="C766" i="16"/>
  <c r="C767" i="16"/>
  <c r="C768" i="16"/>
  <c r="S768" i="16" s="1"/>
  <c r="C769" i="16"/>
  <c r="S769" i="16" s="1"/>
  <c r="C770" i="16"/>
  <c r="C771" i="16"/>
  <c r="C772" i="16"/>
  <c r="S772" i="16" s="1"/>
  <c r="E772" i="16" s="1"/>
  <c r="C773" i="16"/>
  <c r="C774" i="16"/>
  <c r="C775" i="16"/>
  <c r="C776" i="16"/>
  <c r="S776" i="16" s="1"/>
  <c r="C777" i="16"/>
  <c r="S777" i="16"/>
  <c r="C778" i="16"/>
  <c r="C779" i="16"/>
  <c r="C780" i="16"/>
  <c r="C781" i="16"/>
  <c r="S781" i="16" s="1"/>
  <c r="C782" i="16"/>
  <c r="C783" i="16"/>
  <c r="C784" i="16"/>
  <c r="S784" i="16"/>
  <c r="C785" i="16"/>
  <c r="S785" i="16" s="1"/>
  <c r="H785" i="16" s="1"/>
  <c r="C786" i="16"/>
  <c r="S786" i="16" s="1"/>
  <c r="H786" i="16"/>
  <c r="C787" i="16"/>
  <c r="S787" i="16" s="1"/>
  <c r="H787" i="16" s="1"/>
  <c r="C788" i="16"/>
  <c r="C789" i="16"/>
  <c r="C790" i="16"/>
  <c r="C791" i="16"/>
  <c r="S791" i="16" s="1"/>
  <c r="C792" i="16"/>
  <c r="C793" i="16"/>
  <c r="S793" i="16" s="1"/>
  <c r="C794" i="16"/>
  <c r="C795" i="16"/>
  <c r="S795" i="16" s="1"/>
  <c r="H795" i="16" s="1"/>
  <c r="C796" i="16"/>
  <c r="S796" i="16" s="1"/>
  <c r="C797" i="16"/>
  <c r="C798" i="16"/>
  <c r="C799" i="16"/>
  <c r="C800" i="16"/>
  <c r="C801" i="16"/>
  <c r="C802" i="16"/>
  <c r="C803" i="16"/>
  <c r="C804" i="16"/>
  <c r="S804" i="16" s="1"/>
  <c r="D804" i="16" s="1"/>
  <c r="C805" i="16"/>
  <c r="S805" i="16" s="1"/>
  <c r="C806" i="16"/>
  <c r="C807" i="16"/>
  <c r="C808" i="16"/>
  <c r="C809" i="16"/>
  <c r="C810" i="16"/>
  <c r="C811" i="16"/>
  <c r="S811" i="16" s="1"/>
  <c r="C812" i="16"/>
  <c r="S812" i="16" s="1"/>
  <c r="C813" i="16"/>
  <c r="C814" i="16"/>
  <c r="C815" i="16"/>
  <c r="S815" i="16"/>
  <c r="C816" i="16"/>
  <c r="C817" i="16"/>
  <c r="C818" i="16"/>
  <c r="C819" i="16"/>
  <c r="S819" i="16" s="1"/>
  <c r="F819" i="16"/>
  <c r="C820" i="16"/>
  <c r="C821" i="16"/>
  <c r="C822" i="16"/>
  <c r="C823" i="16"/>
  <c r="S823" i="16" s="1"/>
  <c r="I823" i="16" s="1"/>
  <c r="C824" i="16"/>
  <c r="C825" i="16"/>
  <c r="S825" i="16"/>
  <c r="J825" i="16"/>
  <c r="C826" i="16"/>
  <c r="C827" i="16"/>
  <c r="C828" i="16"/>
  <c r="C829" i="16"/>
  <c r="C830" i="16"/>
  <c r="S830" i="16" s="1"/>
  <c r="C831" i="16"/>
  <c r="C832" i="16"/>
  <c r="C833" i="16"/>
  <c r="S833" i="16" s="1"/>
  <c r="D833" i="16" s="1"/>
  <c r="C834" i="16"/>
  <c r="C835" i="16"/>
  <c r="S835" i="16"/>
  <c r="C836" i="16"/>
  <c r="S836" i="16"/>
  <c r="C837" i="16"/>
  <c r="C838" i="16"/>
  <c r="S838" i="16" s="1"/>
  <c r="C839" i="16"/>
  <c r="C840" i="16"/>
  <c r="C841" i="16"/>
  <c r="S841" i="16" s="1"/>
  <c r="D841" i="16" s="1"/>
  <c r="C842" i="16"/>
  <c r="C843" i="16"/>
  <c r="S843" i="16" s="1"/>
  <c r="E843" i="16" s="1"/>
  <c r="C844" i="16"/>
  <c r="S844" i="16"/>
  <c r="C845" i="16"/>
  <c r="S845" i="16" s="1"/>
  <c r="C846" i="16"/>
  <c r="C847" i="16"/>
  <c r="S847" i="16" s="1"/>
  <c r="C848" i="16"/>
  <c r="C849" i="16"/>
  <c r="C850" i="16"/>
  <c r="C851" i="16"/>
  <c r="C852" i="16"/>
  <c r="S852" i="16" s="1"/>
  <c r="C853" i="16"/>
  <c r="S853" i="16" s="1"/>
  <c r="C854" i="16"/>
  <c r="C855" i="16"/>
  <c r="C856" i="16"/>
  <c r="S856" i="16" s="1"/>
  <c r="D856" i="16" s="1"/>
  <c r="C857" i="16"/>
  <c r="S857" i="16"/>
  <c r="D857" i="16" s="1"/>
  <c r="C858" i="16"/>
  <c r="C859" i="16"/>
  <c r="S859" i="16"/>
  <c r="H859" i="16" s="1"/>
  <c r="C860" i="16"/>
  <c r="C861" i="16"/>
  <c r="C862" i="16"/>
  <c r="S862" i="16" s="1"/>
  <c r="C863" i="16"/>
  <c r="C864" i="16"/>
  <c r="S864" i="16" s="1"/>
  <c r="C865" i="16"/>
  <c r="S865" i="16" s="1"/>
  <c r="F865" i="16" s="1"/>
  <c r="C866" i="16"/>
  <c r="C867" i="16"/>
  <c r="S867" i="16" s="1"/>
  <c r="C868" i="16"/>
  <c r="C869" i="16"/>
  <c r="C870" i="16"/>
  <c r="C871" i="16"/>
  <c r="C872" i="16"/>
  <c r="S872" i="16" s="1"/>
  <c r="C873" i="16"/>
  <c r="S873" i="16" s="1"/>
  <c r="J873" i="16" s="1"/>
  <c r="C874" i="16"/>
  <c r="S874" i="16"/>
  <c r="E874" i="16"/>
  <c r="C875" i="16"/>
  <c r="C876" i="16"/>
  <c r="S876" i="16" s="1"/>
  <c r="J876" i="16" s="1"/>
  <c r="C877" i="16"/>
  <c r="S877" i="16" s="1"/>
  <c r="J877" i="16" s="1"/>
  <c r="C878" i="16"/>
  <c r="S878" i="16" s="1"/>
  <c r="C879" i="16"/>
  <c r="C880" i="16"/>
  <c r="C881" i="16"/>
  <c r="S881" i="16" s="1"/>
  <c r="C882" i="16"/>
  <c r="S882" i="16" s="1"/>
  <c r="H882" i="16" s="1"/>
  <c r="C883" i="16"/>
  <c r="C884" i="16"/>
  <c r="S884" i="16" s="1"/>
  <c r="C885" i="16"/>
  <c r="S885" i="16" s="1"/>
  <c r="C886" i="16"/>
  <c r="S886" i="16"/>
  <c r="C887" i="16"/>
  <c r="S887" i="16" s="1"/>
  <c r="C888" i="16"/>
  <c r="C889" i="16"/>
  <c r="C890" i="16"/>
  <c r="C891" i="16"/>
  <c r="S891" i="16"/>
  <c r="D891" i="16" s="1"/>
  <c r="C892" i="16"/>
  <c r="C893" i="16"/>
  <c r="S893" i="16" s="1"/>
  <c r="I893" i="16" s="1"/>
  <c r="C894" i="16"/>
  <c r="C895" i="16"/>
  <c r="S895" i="16"/>
  <c r="C896" i="16"/>
  <c r="C897" i="16"/>
  <c r="S897" i="16" s="1"/>
  <c r="C898" i="16"/>
  <c r="C899" i="16"/>
  <c r="S899" i="16" s="1"/>
  <c r="C900" i="16"/>
  <c r="C901" i="16"/>
  <c r="S901" i="16" s="1"/>
  <c r="F901" i="16" s="1"/>
  <c r="C902" i="16"/>
  <c r="C903" i="16"/>
  <c r="C904" i="16"/>
  <c r="C905" i="16"/>
  <c r="C906" i="16"/>
  <c r="C907" i="16"/>
  <c r="C908" i="16"/>
  <c r="C909" i="16"/>
  <c r="S909" i="16" s="1"/>
  <c r="F909" i="16" s="1"/>
  <c r="C910" i="16"/>
  <c r="S910" i="16" s="1"/>
  <c r="C911" i="16"/>
  <c r="S911" i="16"/>
  <c r="C912" i="16"/>
  <c r="C913" i="16"/>
  <c r="S913" i="16"/>
  <c r="E913" i="16" s="1"/>
  <c r="C914" i="16"/>
  <c r="C915" i="16"/>
  <c r="C916" i="16"/>
  <c r="C917" i="16"/>
  <c r="S917" i="16"/>
  <c r="I917" i="16" s="1"/>
  <c r="C918" i="16"/>
  <c r="C919" i="16"/>
  <c r="S919" i="16" s="1"/>
  <c r="C920" i="16"/>
  <c r="C921" i="16"/>
  <c r="S921" i="16" s="1"/>
  <c r="H921" i="16" s="1"/>
  <c r="C922" i="16"/>
  <c r="C923" i="16"/>
  <c r="C924" i="16"/>
  <c r="C925" i="16"/>
  <c r="S925" i="16" s="1"/>
  <c r="C926" i="16"/>
  <c r="S926" i="16"/>
  <c r="C927" i="16"/>
  <c r="C928" i="16"/>
  <c r="C929" i="16"/>
  <c r="C930" i="16"/>
  <c r="C931" i="16"/>
  <c r="C932" i="16"/>
  <c r="C933" i="16"/>
  <c r="S933" i="16"/>
  <c r="F933" i="16" s="1"/>
  <c r="C934" i="16"/>
  <c r="S934" i="16"/>
  <c r="G934" i="16"/>
  <c r="C935" i="16"/>
  <c r="S935" i="16" s="1"/>
  <c r="I935" i="16" s="1"/>
  <c r="C936" i="16"/>
  <c r="S936" i="16" s="1"/>
  <c r="J936" i="16" s="1"/>
  <c r="C937" i="16"/>
  <c r="S937" i="16" s="1"/>
  <c r="C938" i="16"/>
  <c r="C939" i="16"/>
  <c r="S939" i="16" s="1"/>
  <c r="C940" i="16"/>
  <c r="C941" i="16"/>
  <c r="S941" i="16" s="1"/>
  <c r="C942" i="16"/>
  <c r="S942" i="16" s="1"/>
  <c r="I942" i="16" s="1"/>
  <c r="C943" i="16"/>
  <c r="S943" i="16" s="1"/>
  <c r="F943" i="16" s="1"/>
  <c r="C944" i="16"/>
  <c r="S944" i="16" s="1"/>
  <c r="C945" i="16"/>
  <c r="C946" i="16"/>
  <c r="C947" i="16"/>
  <c r="S947" i="16" s="1"/>
  <c r="C948" i="16"/>
  <c r="S948" i="16" s="1"/>
  <c r="H948" i="16" s="1"/>
  <c r="C949" i="16"/>
  <c r="S949" i="16" s="1"/>
  <c r="C950" i="16"/>
  <c r="C951" i="16"/>
  <c r="S951" i="16" s="1"/>
  <c r="H951" i="16" s="1"/>
  <c r="C952" i="16"/>
  <c r="C953" i="16"/>
  <c r="S953" i="16" s="1"/>
  <c r="C954" i="16"/>
  <c r="S954" i="16" s="1"/>
  <c r="C955" i="16"/>
  <c r="C956" i="16"/>
  <c r="C957" i="16"/>
  <c r="S957" i="16"/>
  <c r="C958" i="16"/>
  <c r="S958" i="16"/>
  <c r="I958" i="16" s="1"/>
  <c r="C959" i="16"/>
  <c r="S959" i="16" s="1"/>
  <c r="C960" i="16"/>
  <c r="C961" i="16"/>
  <c r="S961" i="16"/>
  <c r="F961" i="16"/>
  <c r="C962" i="16"/>
  <c r="C963" i="16"/>
  <c r="C964" i="16"/>
  <c r="C965" i="16"/>
  <c r="S965" i="16" s="1"/>
  <c r="C966" i="16"/>
  <c r="C967" i="16"/>
  <c r="C968" i="16"/>
  <c r="C969" i="16"/>
  <c r="S969" i="16" s="1"/>
  <c r="E969" i="16" s="1"/>
  <c r="C970" i="16"/>
  <c r="C971" i="16"/>
  <c r="C972" i="16"/>
  <c r="C973" i="16"/>
  <c r="S973" i="16" s="1"/>
  <c r="C974" i="16"/>
  <c r="S974" i="16"/>
  <c r="C975" i="16"/>
  <c r="C976" i="16"/>
  <c r="S976" i="16" s="1"/>
  <c r="C977" i="16"/>
  <c r="C978" i="16"/>
  <c r="S978" i="16"/>
  <c r="C979" i="16"/>
  <c r="C980" i="16"/>
  <c r="S980" i="16"/>
  <c r="E980" i="16" s="1"/>
  <c r="C981" i="16"/>
  <c r="C982" i="16"/>
  <c r="S982" i="16" s="1"/>
  <c r="I982" i="16" s="1"/>
  <c r="C983" i="16"/>
  <c r="C984" i="16"/>
  <c r="C985" i="16"/>
  <c r="C986" i="16"/>
  <c r="S986" i="16" s="1"/>
  <c r="D986" i="16" s="1"/>
  <c r="C987" i="16"/>
  <c r="S987" i="16" s="1"/>
  <c r="H987" i="16" s="1"/>
  <c r="C988" i="16"/>
  <c r="C989" i="16"/>
  <c r="C990" i="16"/>
  <c r="S990" i="16" s="1"/>
  <c r="C991" i="16"/>
  <c r="S991" i="16"/>
  <c r="C992" i="16"/>
  <c r="C993" i="16"/>
  <c r="S993" i="16"/>
  <c r="D993" i="16" s="1"/>
  <c r="C994" i="16"/>
  <c r="C995" i="16"/>
  <c r="C996" i="16"/>
  <c r="C997" i="16"/>
  <c r="C998" i="16"/>
  <c r="C999" i="16"/>
  <c r="C1000" i="16"/>
  <c r="S1000" i="16" s="1"/>
  <c r="C1001" i="16"/>
  <c r="C1002" i="16"/>
  <c r="C1003" i="16"/>
  <c r="S1003" i="16"/>
  <c r="C1004" i="16"/>
  <c r="C1005" i="16"/>
  <c r="C1006" i="16"/>
  <c r="S1006" i="16" s="1"/>
  <c r="C1007" i="16"/>
  <c r="C1008" i="16"/>
  <c r="S1008" i="16" s="1"/>
  <c r="I1008" i="16" s="1"/>
  <c r="C1009" i="16"/>
  <c r="C1010" i="16"/>
  <c r="C1011" i="16"/>
  <c r="S1011" i="16" s="1"/>
  <c r="I1011" i="16" s="1"/>
  <c r="C1012" i="16"/>
  <c r="C1013" i="16"/>
  <c r="C1014" i="16"/>
  <c r="S1014" i="16"/>
  <c r="J1014" i="16" s="1"/>
  <c r="C1015" i="16"/>
  <c r="C1016" i="16"/>
  <c r="C1017" i="16"/>
  <c r="S1017" i="16" s="1"/>
  <c r="J1017" i="16" s="1"/>
  <c r="C1018" i="16"/>
  <c r="C1019" i="16"/>
  <c r="C1020" i="16"/>
  <c r="C1021" i="16"/>
  <c r="C1022" i="16"/>
  <c r="C1023" i="16"/>
  <c r="C1024" i="16"/>
  <c r="C1025" i="16"/>
  <c r="S1025" i="16" s="1"/>
  <c r="C1026" i="16"/>
  <c r="C1027" i="16"/>
  <c r="C1028" i="16"/>
  <c r="S1028" i="16" s="1"/>
  <c r="C1029" i="16"/>
  <c r="S1029" i="16" s="1"/>
  <c r="C1030" i="16"/>
  <c r="C1031" i="16"/>
  <c r="S1031" i="16" s="1"/>
  <c r="C1032" i="16"/>
  <c r="S1032" i="16" s="1"/>
  <c r="C1033" i="16"/>
  <c r="C1034" i="16"/>
  <c r="S1034" i="16" s="1"/>
  <c r="D1034" i="16" s="1"/>
  <c r="C1035" i="16"/>
  <c r="C1036" i="16"/>
  <c r="C1037" i="16"/>
  <c r="S1037" i="16" s="1"/>
  <c r="C1038" i="16"/>
  <c r="C1039" i="16"/>
  <c r="C1040" i="16"/>
  <c r="S1040" i="16" s="1"/>
  <c r="C1041" i="16"/>
  <c r="S1041" i="16" s="1"/>
  <c r="C1042" i="16"/>
  <c r="C1043" i="16"/>
  <c r="C1044" i="16"/>
  <c r="S1044" i="16" s="1"/>
  <c r="C1045" i="16"/>
  <c r="S1045" i="16" s="1"/>
  <c r="C1046" i="16"/>
  <c r="S1046" i="16" s="1"/>
  <c r="J1046" i="16" s="1"/>
  <c r="C1047" i="16"/>
  <c r="C1048" i="16"/>
  <c r="C1049" i="16"/>
  <c r="C1050" i="16"/>
  <c r="C1051" i="16"/>
  <c r="C1052" i="16"/>
  <c r="C1053" i="16"/>
  <c r="C1054" i="16"/>
  <c r="C1055" i="16"/>
  <c r="S1055" i="16"/>
  <c r="J1055" i="16" s="1"/>
  <c r="C1056" i="16"/>
  <c r="S1056" i="16" s="1"/>
  <c r="D1056" i="16" s="1"/>
  <c r="C1057" i="16"/>
  <c r="C1058" i="16"/>
  <c r="C1059" i="16"/>
  <c r="S1059" i="16" s="1"/>
  <c r="C1060" i="16"/>
  <c r="C1061" i="16"/>
  <c r="C1062" i="16"/>
  <c r="C1063" i="16"/>
  <c r="S1063" i="16" s="1"/>
  <c r="C1064" i="16"/>
  <c r="C1065" i="16"/>
  <c r="C1066" i="16"/>
  <c r="S1066" i="16"/>
  <c r="C1067" i="16"/>
  <c r="C1068" i="16"/>
  <c r="S1068" i="16" s="1"/>
  <c r="C1069" i="16"/>
  <c r="C1070" i="16"/>
  <c r="C1071" i="16"/>
  <c r="S1071" i="16" s="1"/>
  <c r="C1072" i="16"/>
  <c r="S1072" i="16" s="1"/>
  <c r="C1073" i="16"/>
  <c r="S1073" i="16" s="1"/>
  <c r="C1074" i="16"/>
  <c r="C1075" i="16"/>
  <c r="C1076" i="16"/>
  <c r="C1077" i="16"/>
  <c r="S1077" i="16" s="1"/>
  <c r="C1078" i="16"/>
  <c r="C1079" i="16"/>
  <c r="S1079" i="16"/>
  <c r="C1080" i="16"/>
  <c r="C1081" i="16"/>
  <c r="C1082" i="16"/>
  <c r="C1083" i="16"/>
  <c r="S1083" i="16" s="1"/>
  <c r="C1084" i="16"/>
  <c r="C1085" i="16"/>
  <c r="S1085" i="16"/>
  <c r="C1086" i="16"/>
  <c r="C1087" i="16"/>
  <c r="S1087" i="16" s="1"/>
  <c r="C1088" i="16"/>
  <c r="C1089" i="16"/>
  <c r="S1089" i="16" s="1"/>
  <c r="C1090" i="16"/>
  <c r="C1091" i="16"/>
  <c r="C1092" i="16"/>
  <c r="C1093" i="16"/>
  <c r="C1094" i="16"/>
  <c r="S1094" i="16" s="1"/>
  <c r="C1095" i="16"/>
  <c r="S1095" i="16" s="1"/>
  <c r="C1096" i="16"/>
  <c r="S1096" i="16" s="1"/>
  <c r="C1097" i="16"/>
  <c r="C1098" i="16"/>
  <c r="C1099" i="16"/>
  <c r="C1100" i="16"/>
  <c r="C1101" i="16"/>
  <c r="C1102" i="16"/>
  <c r="S1102" i="16" s="1"/>
  <c r="I1102" i="16" s="1"/>
  <c r="C1103" i="16"/>
  <c r="C1104" i="16"/>
  <c r="C1105" i="16"/>
  <c r="C1106" i="16"/>
  <c r="C1107" i="16"/>
  <c r="S1107" i="16" s="1"/>
  <c r="C1108" i="16"/>
  <c r="S1108" i="16"/>
  <c r="E1108" i="16" s="1"/>
  <c r="C1109" i="16"/>
  <c r="C1110" i="16"/>
  <c r="S1110" i="16" s="1"/>
  <c r="C1111" i="16"/>
  <c r="C1112" i="16"/>
  <c r="S1112" i="16" s="1"/>
  <c r="C1113" i="16"/>
  <c r="C1114" i="16"/>
  <c r="S1114" i="16" s="1"/>
  <c r="I1114" i="16" s="1"/>
  <c r="C1115" i="16"/>
  <c r="C1116" i="16"/>
  <c r="S1116" i="16" s="1"/>
  <c r="C1117" i="16"/>
  <c r="S1117" i="16" s="1"/>
  <c r="C1118" i="16"/>
  <c r="C1119" i="16"/>
  <c r="C1120" i="16"/>
  <c r="C1121" i="16"/>
  <c r="C1122" i="16"/>
  <c r="C1123" i="16"/>
  <c r="C1124" i="16"/>
  <c r="C1125" i="16"/>
  <c r="S1125" i="16" s="1"/>
  <c r="C1126" i="16"/>
  <c r="C1127" i="16"/>
  <c r="C1128" i="16"/>
  <c r="C1129" i="16"/>
  <c r="S1129" i="16" s="1"/>
  <c r="C1130" i="16"/>
  <c r="C1131" i="16"/>
  <c r="C1132" i="16"/>
  <c r="C1133" i="16"/>
  <c r="S1133" i="16" s="1"/>
  <c r="I1133" i="16" s="1"/>
  <c r="C1134" i="16"/>
  <c r="S1134" i="16" s="1"/>
  <c r="I1134" i="16" s="1"/>
  <c r="C1135" i="16"/>
  <c r="C1136" i="16"/>
  <c r="S1136" i="16"/>
  <c r="F1136" i="16"/>
  <c r="C1137" i="16"/>
  <c r="S1137" i="16" s="1"/>
  <c r="C1138" i="16"/>
  <c r="S1138" i="16" s="1"/>
  <c r="C1139" i="16"/>
  <c r="C1140" i="16"/>
  <c r="S1140" i="16" s="1"/>
  <c r="C1141" i="16"/>
  <c r="C1142" i="16"/>
  <c r="S1142" i="16" s="1"/>
  <c r="J1142" i="16" s="1"/>
  <c r="C1143" i="16"/>
  <c r="C1144" i="16"/>
  <c r="S1144" i="16" s="1"/>
  <c r="C1145" i="16"/>
  <c r="C1146" i="16"/>
  <c r="C1147" i="16"/>
  <c r="C1148" i="16"/>
  <c r="S1148" i="16" s="1"/>
  <c r="C1149" i="16"/>
  <c r="S1149" i="16" s="1"/>
  <c r="C1150" i="16"/>
  <c r="S1150" i="16"/>
  <c r="C1151" i="16"/>
  <c r="S1151" i="16" s="1"/>
  <c r="C1152" i="16"/>
  <c r="C1153" i="16"/>
  <c r="C1154" i="16"/>
  <c r="S1154" i="16" s="1"/>
  <c r="D1154" i="16" s="1"/>
  <c r="C1155" i="16"/>
  <c r="S1155" i="16" s="1"/>
  <c r="J1155" i="16" s="1"/>
  <c r="C1156" i="16"/>
  <c r="S1156" i="16" s="1"/>
  <c r="F1156" i="16" s="1"/>
  <c r="C1157" i="16"/>
  <c r="C1158" i="16"/>
  <c r="C1159" i="16"/>
  <c r="C1160" i="16"/>
  <c r="C1161" i="16"/>
  <c r="C1162" i="16"/>
  <c r="S1162" i="16" s="1"/>
  <c r="E1162" i="16"/>
  <c r="C1163" i="16"/>
  <c r="S1163" i="16" s="1"/>
  <c r="C1164" i="16"/>
  <c r="C1165" i="16"/>
  <c r="C1166" i="16"/>
  <c r="C1167" i="16"/>
  <c r="S1167" i="16" s="1"/>
  <c r="C1168" i="16"/>
  <c r="C1169" i="16"/>
  <c r="C1170" i="16"/>
  <c r="C1171" i="16"/>
  <c r="C1172" i="16"/>
  <c r="C1173" i="16"/>
  <c r="S1173" i="16" s="1"/>
  <c r="J1173" i="16" s="1"/>
  <c r="C1174" i="16"/>
  <c r="S1174" i="16" s="1"/>
  <c r="H1174" i="16" s="1"/>
  <c r="C1175" i="16"/>
  <c r="C1176" i="16"/>
  <c r="S1176" i="16" s="1"/>
  <c r="C1177" i="16"/>
  <c r="S1177" i="16" s="1"/>
  <c r="C1178" i="16"/>
  <c r="S1178" i="16" s="1"/>
  <c r="J1178" i="16" s="1"/>
  <c r="C1179" i="16"/>
  <c r="C1180" i="16"/>
  <c r="C1181" i="16"/>
  <c r="S1181" i="16" s="1"/>
  <c r="C1182" i="16"/>
  <c r="C1183" i="16"/>
  <c r="C1184" i="16"/>
  <c r="C1185" i="16"/>
  <c r="S1185" i="16" s="1"/>
  <c r="C1186" i="16"/>
  <c r="C1187" i="16"/>
  <c r="S1187" i="16" s="1"/>
  <c r="C1188" i="16"/>
  <c r="C1189" i="16"/>
  <c r="S1189" i="16" s="1"/>
  <c r="E1189" i="16" s="1"/>
  <c r="C1190" i="16"/>
  <c r="C1191" i="16"/>
  <c r="S1191" i="16"/>
  <c r="C1192" i="16"/>
  <c r="C1193" i="16"/>
  <c r="S1193" i="16"/>
  <c r="C1194" i="16"/>
  <c r="S1194" i="16" s="1"/>
  <c r="C1195" i="16"/>
  <c r="S1195" i="16" s="1"/>
  <c r="C1196" i="16"/>
  <c r="C1197" i="16"/>
  <c r="S1197" i="16" s="1"/>
  <c r="F1197" i="16"/>
  <c r="C1198" i="16"/>
  <c r="C1199" i="16"/>
  <c r="S1199" i="16" s="1"/>
  <c r="F1199" i="16" s="1"/>
  <c r="C1200" i="16"/>
  <c r="C1201" i="16"/>
  <c r="S1201" i="16" s="1"/>
  <c r="J1201" i="16" s="1"/>
  <c r="C1202" i="16"/>
  <c r="S1202" i="16" s="1"/>
  <c r="J1202" i="16" s="1"/>
  <c r="C1203" i="16"/>
  <c r="C1204" i="16"/>
  <c r="C1205" i="16"/>
  <c r="S1205" i="16" s="1"/>
  <c r="E1205" i="16" s="1"/>
  <c r="C1206" i="16"/>
  <c r="S1206" i="16"/>
  <c r="C1207" i="16"/>
  <c r="C1208" i="16"/>
  <c r="C1209" i="16"/>
  <c r="C1210" i="16"/>
  <c r="S1210" i="16" s="1"/>
  <c r="C1211" i="16"/>
  <c r="S1211" i="16" s="1"/>
  <c r="D1211" i="16" s="1"/>
  <c r="C1212" i="16"/>
  <c r="C1213" i="16"/>
  <c r="C1214" i="16"/>
  <c r="C1215" i="16"/>
  <c r="C1216" i="16"/>
  <c r="C1217" i="16"/>
  <c r="S1217" i="16" s="1"/>
  <c r="C1218" i="16"/>
  <c r="C1219" i="16"/>
  <c r="C1220" i="16"/>
  <c r="S1220" i="16" s="1"/>
  <c r="C1221" i="16"/>
  <c r="S1221" i="16" s="1"/>
  <c r="I1221" i="16"/>
  <c r="C1222" i="16"/>
  <c r="C1223" i="16"/>
  <c r="C1224" i="16"/>
  <c r="S1224" i="16" s="1"/>
  <c r="C1225" i="16"/>
  <c r="C1226" i="16"/>
  <c r="S1226" i="16" s="1"/>
  <c r="C1227" i="16"/>
  <c r="S1227" i="16"/>
  <c r="D1227" i="16" s="1"/>
  <c r="C1228" i="16"/>
  <c r="C1229" i="16"/>
  <c r="S1229" i="16"/>
  <c r="C1230" i="16"/>
  <c r="S1230" i="16" s="1"/>
  <c r="C1231" i="16"/>
  <c r="S1231" i="16" s="1"/>
  <c r="D1231" i="16" s="1"/>
  <c r="C1232" i="16"/>
  <c r="C1233" i="16"/>
  <c r="S1233" i="16"/>
  <c r="C1234" i="16"/>
  <c r="C1235" i="16"/>
  <c r="C1236" i="16"/>
  <c r="C1237" i="16"/>
  <c r="S1237" i="16"/>
  <c r="J1237" i="16" s="1"/>
  <c r="C1238" i="16"/>
  <c r="S1238" i="16" s="1"/>
  <c r="C1239" i="16"/>
  <c r="S1239" i="16" s="1"/>
  <c r="J1239" i="16" s="1"/>
  <c r="C1240" i="16"/>
  <c r="C1241" i="16"/>
  <c r="S1241" i="16"/>
  <c r="F1241" i="16" s="1"/>
  <c r="C1242" i="16"/>
  <c r="C1243" i="16"/>
  <c r="S1243" i="16" s="1"/>
  <c r="C1244" i="16"/>
  <c r="C1245" i="16"/>
  <c r="S1245" i="16"/>
  <c r="I1245" i="16" s="1"/>
  <c r="C1246" i="16"/>
  <c r="C1247" i="16"/>
  <c r="S1247" i="16" s="1"/>
  <c r="J1247" i="16" s="1"/>
  <c r="C1248" i="16"/>
  <c r="S1248" i="16" s="1"/>
  <c r="I1248" i="16" s="1"/>
  <c r="C1249" i="16"/>
  <c r="S1249" i="16" s="1"/>
  <c r="C1250" i="16"/>
  <c r="S1250" i="16" s="1"/>
  <c r="C1251" i="16"/>
  <c r="S1251" i="16" s="1"/>
  <c r="C1252" i="16"/>
  <c r="S1252" i="16"/>
  <c r="D1252" i="16" s="1"/>
  <c r="C1253" i="16"/>
  <c r="S1253" i="16" s="1"/>
  <c r="J1253" i="16" s="1"/>
  <c r="C1254" i="16"/>
  <c r="S1254" i="16" s="1"/>
  <c r="C1255" i="16"/>
  <c r="C1256" i="16"/>
  <c r="C1257" i="16"/>
  <c r="S1257" i="16"/>
  <c r="H1257" i="16" s="1"/>
  <c r="C1258" i="16"/>
  <c r="S1258" i="16" s="1"/>
  <c r="C1259" i="16"/>
  <c r="S1259" i="16"/>
  <c r="C1260" i="16"/>
  <c r="S1260" i="16" s="1"/>
  <c r="G1260" i="16" s="1"/>
  <c r="C1261" i="16"/>
  <c r="C1262" i="16"/>
  <c r="S1262" i="16" s="1"/>
  <c r="C1263" i="16"/>
  <c r="S1263" i="16" s="1"/>
  <c r="C1264" i="16"/>
  <c r="S1264" i="16" s="1"/>
  <c r="F1264" i="16" s="1"/>
  <c r="C1265" i="16"/>
  <c r="S1265" i="16" s="1"/>
  <c r="J1265" i="16" s="1"/>
  <c r="C1266" i="16"/>
  <c r="S1266" i="16" s="1"/>
  <c r="J1266" i="16" s="1"/>
  <c r="C1267" i="16"/>
  <c r="C1268" i="16"/>
  <c r="C1269" i="16"/>
  <c r="C1270" i="16"/>
  <c r="S1270" i="16" s="1"/>
  <c r="C1271" i="16"/>
  <c r="S1271" i="16"/>
  <c r="C1272" i="16"/>
  <c r="C1273" i="16"/>
  <c r="S1273" i="16"/>
  <c r="C1274" i="16"/>
  <c r="C1275" i="16"/>
  <c r="S1275" i="16" s="1"/>
  <c r="C1276" i="16"/>
  <c r="C1277" i="16"/>
  <c r="C1278" i="16"/>
  <c r="S1278" i="16" s="1"/>
  <c r="C1279" i="16"/>
  <c r="C1280" i="16"/>
  <c r="C1281" i="16"/>
  <c r="C1282" i="16"/>
  <c r="S1282" i="16" s="1"/>
  <c r="H1282" i="16" s="1"/>
  <c r="C1283" i="16"/>
  <c r="S1283" i="16" s="1"/>
  <c r="C1284" i="16"/>
  <c r="C1285" i="16"/>
  <c r="S1285" i="16" s="1"/>
  <c r="C1286" i="16"/>
  <c r="S1286" i="16"/>
  <c r="C1287" i="16"/>
  <c r="C1288" i="16"/>
  <c r="C1289" i="16"/>
  <c r="S1289" i="16" s="1"/>
  <c r="F1289" i="16" s="1"/>
  <c r="C1290" i="16"/>
  <c r="C1291" i="16"/>
  <c r="C1292" i="16"/>
  <c r="C1293" i="16"/>
  <c r="S1293" i="16"/>
  <c r="J1293" i="16" s="1"/>
  <c r="C1294" i="16"/>
  <c r="C1295" i="16"/>
  <c r="C1296" i="16"/>
  <c r="C1297" i="16"/>
  <c r="S1297" i="16" s="1"/>
  <c r="H1297" i="16" s="1"/>
  <c r="C1298" i="16"/>
  <c r="S1298" i="16" s="1"/>
  <c r="C1299" i="16"/>
  <c r="S1299" i="16" s="1"/>
  <c r="F1299" i="16" s="1"/>
  <c r="C1300" i="16"/>
  <c r="C1301" i="16"/>
  <c r="C1302" i="16"/>
  <c r="C1303" i="16"/>
  <c r="S1303" i="16" s="1"/>
  <c r="C1304" i="16"/>
  <c r="S1304" i="16" s="1"/>
  <c r="C1305" i="16"/>
  <c r="S1305" i="16" s="1"/>
  <c r="H1305" i="16" s="1"/>
  <c r="C1306" i="16"/>
  <c r="C1307" i="16"/>
  <c r="C1308" i="16"/>
  <c r="C1309" i="16"/>
  <c r="S1309" i="16" s="1"/>
  <c r="F1309" i="16" s="1"/>
  <c r="C1310" i="16"/>
  <c r="C1311" i="16"/>
  <c r="S1311" i="16"/>
  <c r="C1312" i="16"/>
  <c r="C1313" i="16"/>
  <c r="S1313" i="16" s="1"/>
  <c r="D1313" i="16" s="1"/>
  <c r="C1314" i="16"/>
  <c r="S1314" i="16" s="1"/>
  <c r="C1315" i="16"/>
  <c r="S1315" i="16" s="1"/>
  <c r="E1315" i="16" s="1"/>
  <c r="C1316" i="16"/>
  <c r="C1317" i="16"/>
  <c r="S1317" i="16" s="1"/>
  <c r="C1318" i="16"/>
  <c r="S1318" i="16" s="1"/>
  <c r="D1318" i="16" s="1"/>
  <c r="C1319" i="16"/>
  <c r="S1319" i="16" s="1"/>
  <c r="H1319" i="16" s="1"/>
  <c r="C1320" i="16"/>
  <c r="S1320" i="16" s="1"/>
  <c r="I1320" i="16" s="1"/>
  <c r="C1321" i="16"/>
  <c r="C1322" i="16"/>
  <c r="C1323" i="16"/>
  <c r="C1324" i="16"/>
  <c r="S1324" i="16" s="1"/>
  <c r="C1325" i="16"/>
  <c r="C1326" i="16"/>
  <c r="C1327" i="16"/>
  <c r="C1328" i="16"/>
  <c r="C1329" i="16"/>
  <c r="C1330" i="16"/>
  <c r="S1330" i="16"/>
  <c r="C1331" i="16"/>
  <c r="C1332" i="16"/>
  <c r="C1333" i="16"/>
  <c r="C1334" i="16"/>
  <c r="C1335" i="16"/>
  <c r="S1335" i="16" s="1"/>
  <c r="C1336" i="16"/>
  <c r="C1337" i="16"/>
  <c r="S1337" i="16" s="1"/>
  <c r="J1337" i="16" s="1"/>
  <c r="C1338" i="16"/>
  <c r="C1339" i="16"/>
  <c r="S1339" i="16"/>
  <c r="C1340" i="16"/>
  <c r="C1341" i="16"/>
  <c r="S1341" i="16" s="1"/>
  <c r="J1341" i="16" s="1"/>
  <c r="C1342" i="16"/>
  <c r="C1343" i="16"/>
  <c r="C1344" i="16"/>
  <c r="S1344" i="16" s="1"/>
  <c r="C1345" i="16"/>
  <c r="C1346" i="16"/>
  <c r="C1347" i="16"/>
  <c r="S1347" i="16" s="1"/>
  <c r="C1348" i="16"/>
  <c r="S1348" i="16" s="1"/>
  <c r="C1349" i="16"/>
  <c r="S1349" i="16" s="1"/>
  <c r="H1349" i="16" s="1"/>
  <c r="C1350" i="16"/>
  <c r="S1350" i="16" s="1"/>
  <c r="C1351" i="16"/>
  <c r="S1351" i="16" s="1"/>
  <c r="G1351" i="16" s="1"/>
  <c r="C1352" i="16"/>
  <c r="C1353" i="16"/>
  <c r="C1354" i="16"/>
  <c r="C1355" i="16"/>
  <c r="C1356" i="16"/>
  <c r="C1357" i="16"/>
  <c r="C1358" i="16"/>
  <c r="S1358" i="16"/>
  <c r="C1359" i="16"/>
  <c r="S1359" i="16"/>
  <c r="H1359" i="16"/>
  <c r="C1360" i="16"/>
  <c r="C1361" i="16"/>
  <c r="S1361" i="16" s="1"/>
  <c r="C1362" i="16"/>
  <c r="S1362" i="16" s="1"/>
  <c r="C1363" i="16"/>
  <c r="C1364" i="16"/>
  <c r="C1365" i="16"/>
  <c r="C1366" i="16"/>
  <c r="C1367" i="16"/>
  <c r="C1368" i="16"/>
  <c r="S1368" i="16" s="1"/>
  <c r="C1369" i="16"/>
  <c r="S1369" i="16" s="1"/>
  <c r="C1370" i="16"/>
  <c r="C1371" i="16"/>
  <c r="C1372" i="16"/>
  <c r="C1373" i="16"/>
  <c r="S1373" i="16" s="1"/>
  <c r="C1374" i="16"/>
  <c r="S1374" i="16"/>
  <c r="J1374" i="16" s="1"/>
  <c r="C1375" i="16"/>
  <c r="S1375" i="16" s="1"/>
  <c r="C1376" i="16"/>
  <c r="S1376" i="16"/>
  <c r="C1377" i="16"/>
  <c r="S1377" i="16" s="1"/>
  <c r="C1378" i="16"/>
  <c r="C1379" i="16"/>
  <c r="S1379" i="16" s="1"/>
  <c r="C1380" i="16"/>
  <c r="C1381" i="16"/>
  <c r="S1381" i="16" s="1"/>
  <c r="I1381" i="16" s="1"/>
  <c r="C1382" i="16"/>
  <c r="S1382" i="16"/>
  <c r="E1382" i="16" s="1"/>
  <c r="C1383" i="16"/>
  <c r="S1383" i="16" s="1"/>
  <c r="D1383" i="16" s="1"/>
  <c r="C1384" i="16"/>
  <c r="C1385" i="16"/>
  <c r="S1385" i="16" s="1"/>
  <c r="C1386" i="16"/>
  <c r="S1386" i="16"/>
  <c r="C1387" i="16"/>
  <c r="S1387" i="16" s="1"/>
  <c r="C1388" i="16"/>
  <c r="S1388" i="16" s="1"/>
  <c r="C1389" i="16"/>
  <c r="S1389" i="16" s="1"/>
  <c r="C1390" i="16"/>
  <c r="C1391" i="16"/>
  <c r="S1391" i="16"/>
  <c r="C1392" i="16"/>
  <c r="S1392" i="16" s="1"/>
  <c r="F1392" i="16" s="1"/>
  <c r="C1393" i="16"/>
  <c r="S1393" i="16" s="1"/>
  <c r="F1393" i="16" s="1"/>
  <c r="C1394" i="16"/>
  <c r="C1395" i="16"/>
  <c r="C1396" i="16"/>
  <c r="C1397" i="16"/>
  <c r="S1397" i="16"/>
  <c r="F1397" i="16" s="1"/>
  <c r="C1398" i="16"/>
  <c r="C1399" i="16"/>
  <c r="S1399" i="16" s="1"/>
  <c r="I1399" i="16" s="1"/>
  <c r="C1400" i="16"/>
  <c r="S1400" i="16" s="1"/>
  <c r="D1400" i="16" s="1"/>
  <c r="C1401" i="16"/>
  <c r="C1402" i="16"/>
  <c r="C1403" i="16"/>
  <c r="S1403" i="16" s="1"/>
  <c r="C1404" i="16"/>
  <c r="C1405" i="16"/>
  <c r="S1405" i="16" s="1"/>
  <c r="C1406" i="16"/>
  <c r="C1407" i="16"/>
  <c r="S1407" i="16" s="1"/>
  <c r="D1407" i="16" s="1"/>
  <c r="C1408" i="16"/>
  <c r="C1409" i="16"/>
  <c r="C1410" i="16"/>
  <c r="C1411" i="16"/>
  <c r="S1411" i="16" s="1"/>
  <c r="D1411" i="16" s="1"/>
  <c r="C1412" i="16"/>
  <c r="C1413" i="16"/>
  <c r="C1414" i="16"/>
  <c r="C1415" i="16"/>
  <c r="S1415" i="16"/>
  <c r="J1415" i="16"/>
  <c r="C1416" i="16"/>
  <c r="C1417" i="16"/>
  <c r="S1417" i="16" s="1"/>
  <c r="C1418" i="16"/>
  <c r="C1419" i="16"/>
  <c r="C1420" i="16"/>
  <c r="S1420" i="16"/>
  <c r="C1421" i="16"/>
  <c r="S1421" i="16" s="1"/>
  <c r="C1422" i="16"/>
  <c r="C1423" i="16"/>
  <c r="S1423" i="16" s="1"/>
  <c r="C1424" i="16"/>
  <c r="C1425" i="16"/>
  <c r="S1425" i="16" s="1"/>
  <c r="C1426" i="16"/>
  <c r="C1427" i="16"/>
  <c r="S1427" i="16" s="1"/>
  <c r="E1427" i="16" s="1"/>
  <c r="C1428" i="16"/>
  <c r="S1428" i="16" s="1"/>
  <c r="C1429" i="16"/>
  <c r="C1430" i="16"/>
  <c r="C1431" i="16"/>
  <c r="S1431" i="16" s="1"/>
  <c r="J1431" i="16"/>
  <c r="C1432" i="16"/>
  <c r="C1433" i="16"/>
  <c r="S1433" i="16" s="1"/>
  <c r="I1433" i="16" s="1"/>
  <c r="C1434" i="16"/>
  <c r="C1435" i="16"/>
  <c r="C1436" i="16"/>
  <c r="C1437" i="16"/>
  <c r="S1437" i="16" s="1"/>
  <c r="C1438" i="16"/>
  <c r="C1439" i="16"/>
  <c r="C1440" i="16"/>
  <c r="C1441" i="16"/>
  <c r="C1442" i="16"/>
  <c r="C1443" i="16"/>
  <c r="C1444" i="16"/>
  <c r="S1444" i="16" s="1"/>
  <c r="C1445" i="16"/>
  <c r="S1445" i="16" s="1"/>
  <c r="C1446" i="16"/>
  <c r="C1447" i="16"/>
  <c r="C1448" i="16"/>
  <c r="C1449" i="16"/>
  <c r="C1450" i="16"/>
  <c r="C1451" i="16"/>
  <c r="S1451" i="16"/>
  <c r="E1451" i="16" s="1"/>
  <c r="C1452" i="16"/>
  <c r="C1453" i="16"/>
  <c r="S1453" i="16" s="1"/>
  <c r="E1453" i="16" s="1"/>
  <c r="C1454" i="16"/>
  <c r="C1455" i="16"/>
  <c r="C1456" i="16"/>
  <c r="C1457" i="16"/>
  <c r="C1458" i="16"/>
  <c r="S1458" i="16" s="1"/>
  <c r="C1459" i="16"/>
  <c r="S1459" i="16" s="1"/>
  <c r="J1459" i="16" s="1"/>
  <c r="C1460" i="16"/>
  <c r="C1461" i="16"/>
  <c r="C1462" i="16"/>
  <c r="S1462" i="16" s="1"/>
  <c r="C1463" i="16"/>
  <c r="C1464" i="16"/>
  <c r="C1465" i="16"/>
  <c r="S1465" i="16" s="1"/>
  <c r="C1466" i="16"/>
  <c r="C1467" i="16"/>
  <c r="C1468" i="16"/>
  <c r="S1468" i="16" s="1"/>
  <c r="C1469" i="16"/>
  <c r="C1470" i="16"/>
  <c r="S1470" i="16" s="1"/>
  <c r="C1471" i="16"/>
  <c r="C1472" i="16"/>
  <c r="C1473" i="16"/>
  <c r="S1473" i="16"/>
  <c r="C1474" i="16"/>
  <c r="C1475" i="16"/>
  <c r="C1476" i="16"/>
  <c r="C1477" i="16"/>
  <c r="C1478" i="16"/>
  <c r="C1479" i="16"/>
  <c r="C1480" i="16"/>
  <c r="C1481" i="16"/>
  <c r="S1481" i="16" s="1"/>
  <c r="C1482" i="16"/>
  <c r="C1483" i="16"/>
  <c r="C1484" i="16"/>
  <c r="S1484" i="16" s="1"/>
  <c r="C1485" i="16"/>
  <c r="C1486" i="16"/>
  <c r="C1487" i="16"/>
  <c r="C1488" i="16"/>
  <c r="C1489" i="16"/>
  <c r="S1489" i="16" s="1"/>
  <c r="C1490" i="16"/>
  <c r="S1490" i="16" s="1"/>
  <c r="J1490" i="16" s="1"/>
  <c r="C1491" i="16"/>
  <c r="C1492" i="16"/>
  <c r="S1492" i="16"/>
  <c r="F1492" i="16" s="1"/>
  <c r="C1493" i="16"/>
  <c r="S1493" i="16" s="1"/>
  <c r="D1493" i="16" s="1"/>
  <c r="C1494" i="16"/>
  <c r="S1494" i="16" s="1"/>
  <c r="C1495" i="16"/>
  <c r="C1496" i="16"/>
  <c r="S1496" i="16" s="1"/>
  <c r="C1497" i="16"/>
  <c r="C1498" i="16"/>
  <c r="S1498" i="16"/>
  <c r="E1498" i="16" s="1"/>
  <c r="C1499" i="16"/>
  <c r="S1499" i="16" s="1"/>
  <c r="C1500" i="16"/>
  <c r="S1500" i="16" s="1"/>
  <c r="C1501" i="16"/>
  <c r="C1502" i="16"/>
  <c r="S1502" i="16"/>
  <c r="C1503" i="16"/>
  <c r="C1504" i="16"/>
  <c r="C1505" i="16"/>
  <c r="S1505" i="16" s="1"/>
  <c r="C1506" i="16"/>
  <c r="C1507" i="16"/>
  <c r="S1507" i="16" s="1"/>
  <c r="E1507" i="16" s="1"/>
  <c r="C1508" i="16"/>
  <c r="S1508" i="16" s="1"/>
  <c r="C1509" i="16"/>
  <c r="C1510" i="16"/>
  <c r="C1511" i="16"/>
  <c r="C1512" i="16"/>
  <c r="S1512" i="16" s="1"/>
  <c r="C1513" i="16"/>
  <c r="C1514" i="16"/>
  <c r="C1515" i="16"/>
  <c r="C1516" i="16"/>
  <c r="S1516" i="16"/>
  <c r="F1516" i="16" s="1"/>
  <c r="C1517" i="16"/>
  <c r="S1517" i="16" s="1"/>
  <c r="E1517" i="16"/>
  <c r="C1518" i="16"/>
  <c r="S1518" i="16" s="1"/>
  <c r="C1519" i="16"/>
  <c r="S1519" i="16" s="1"/>
  <c r="C1520" i="16"/>
  <c r="C1521" i="16"/>
  <c r="S1521" i="16" s="1"/>
  <c r="D1521" i="16" s="1"/>
  <c r="C1522" i="16"/>
  <c r="S1522" i="16" s="1"/>
  <c r="C1523" i="16"/>
  <c r="S1523" i="16" s="1"/>
  <c r="C1524" i="16"/>
  <c r="S1524" i="16" s="1"/>
  <c r="J1524" i="16" s="1"/>
  <c r="C1525" i="16"/>
  <c r="S1525" i="16" s="1"/>
  <c r="F1525" i="16" s="1"/>
  <c r="C1526" i="16"/>
  <c r="S1526" i="16" s="1"/>
  <c r="C1527" i="16"/>
  <c r="C1528" i="16"/>
  <c r="C1529" i="16"/>
  <c r="S1529" i="16"/>
  <c r="C1530" i="16"/>
  <c r="S1530" i="16" s="1"/>
  <c r="C1531" i="16"/>
  <c r="C1532" i="16"/>
  <c r="C1533" i="16"/>
  <c r="S1533" i="16" s="1"/>
  <c r="D1533" i="16" s="1"/>
  <c r="C1534" i="16"/>
  <c r="C1535" i="16"/>
  <c r="S1535" i="16"/>
  <c r="C1536" i="16"/>
  <c r="C1537" i="16"/>
  <c r="S1537" i="16" s="1"/>
  <c r="J1537" i="16" s="1"/>
  <c r="C1538" i="16"/>
  <c r="C1539" i="16"/>
  <c r="C1540" i="16"/>
  <c r="C1541" i="16"/>
  <c r="S1541" i="16"/>
  <c r="C1542" i="16"/>
  <c r="C1543" i="16"/>
  <c r="S1543" i="16" s="1"/>
  <c r="C1544" i="16"/>
  <c r="S1544" i="16" s="1"/>
  <c r="C1545" i="16"/>
  <c r="S1545" i="16" s="1"/>
  <c r="C1546" i="16"/>
  <c r="C1547" i="16"/>
  <c r="S1547" i="16" s="1"/>
  <c r="E1547" i="16" s="1"/>
  <c r="C1548" i="16"/>
  <c r="S1548" i="16"/>
  <c r="C1549" i="16"/>
  <c r="S1549" i="16" s="1"/>
  <c r="I1549" i="16" s="1"/>
  <c r="C1550" i="16"/>
  <c r="C1551" i="16"/>
  <c r="C1552" i="16"/>
  <c r="S1552" i="16"/>
  <c r="D1552" i="16" s="1"/>
  <c r="C1553" i="16"/>
  <c r="C1554" i="16"/>
  <c r="S1554" i="16" s="1"/>
  <c r="E1554" i="16" s="1"/>
  <c r="C1555" i="16"/>
  <c r="C1556" i="16"/>
  <c r="S1556" i="16" s="1"/>
  <c r="C1557" i="16"/>
  <c r="C1558" i="16"/>
  <c r="C1559" i="16"/>
  <c r="S1559" i="16" s="1"/>
  <c r="F1559" i="16" s="1"/>
  <c r="C1560" i="16"/>
  <c r="S1560" i="16" s="1"/>
  <c r="C1561" i="16"/>
  <c r="S1561" i="16" s="1"/>
  <c r="J1561" i="16" s="1"/>
  <c r="C1562" i="16"/>
  <c r="C1563" i="16"/>
  <c r="S1563" i="16" s="1"/>
  <c r="H1563" i="16" s="1"/>
  <c r="C1564" i="16"/>
  <c r="C1565" i="16"/>
  <c r="S1565" i="16"/>
  <c r="E1565" i="16"/>
  <c r="C1566" i="16"/>
  <c r="C1567" i="16"/>
  <c r="C1568" i="16"/>
  <c r="S1568" i="16" s="1"/>
  <c r="C1569" i="16"/>
  <c r="C1570" i="16"/>
  <c r="C1571" i="16"/>
  <c r="S1571" i="16"/>
  <c r="C1572" i="16"/>
  <c r="S1572" i="16" s="1"/>
  <c r="C1573" i="16"/>
  <c r="C1574" i="16"/>
  <c r="S1574" i="16" s="1"/>
  <c r="F1574" i="16" s="1"/>
  <c r="C1575" i="16"/>
  <c r="S1575" i="16" s="1"/>
  <c r="J1575" i="16" s="1"/>
  <c r="C1576" i="16"/>
  <c r="C1577" i="16"/>
  <c r="S1577" i="16" s="1"/>
  <c r="C1578" i="16"/>
  <c r="C1579" i="16"/>
  <c r="S1579" i="16"/>
  <c r="C1580" i="16"/>
  <c r="S1580" i="16" s="1"/>
  <c r="C1581" i="16"/>
  <c r="S1581" i="16" s="1"/>
  <c r="C1582" i="16"/>
  <c r="C1583" i="16"/>
  <c r="C1584" i="16"/>
  <c r="C1585" i="16"/>
  <c r="C1586" i="16"/>
  <c r="S1586" i="16" s="1"/>
  <c r="C1587" i="16"/>
  <c r="S1587" i="16" s="1"/>
  <c r="C1588" i="16"/>
  <c r="C1589" i="16"/>
  <c r="C1590" i="16"/>
  <c r="C1591" i="16"/>
  <c r="C1592" i="16"/>
  <c r="C1593" i="16"/>
  <c r="C1594" i="16"/>
  <c r="S1594" i="16" s="1"/>
  <c r="C1595" i="16"/>
  <c r="C1596" i="16"/>
  <c r="C1597" i="16"/>
  <c r="S1597" i="16"/>
  <c r="G1597" i="16" s="1"/>
  <c r="C1598" i="16"/>
  <c r="C1599" i="16"/>
  <c r="C1600" i="16"/>
  <c r="C1601" i="16"/>
  <c r="S1601" i="16" s="1"/>
  <c r="J1601" i="16" s="1"/>
  <c r="C1602" i="16"/>
  <c r="C1603" i="16"/>
  <c r="S1603" i="16"/>
  <c r="J1603" i="16" s="1"/>
  <c r="C1604" i="16"/>
  <c r="C1605" i="16"/>
  <c r="C1606" i="16"/>
  <c r="S1606" i="16" s="1"/>
  <c r="C1607" i="16"/>
  <c r="S1607" i="16" s="1"/>
  <c r="C1608" i="16"/>
  <c r="C1609" i="16"/>
  <c r="S1609" i="16"/>
  <c r="I1609" i="16"/>
  <c r="C1610" i="16"/>
  <c r="C1611" i="16"/>
  <c r="C1612" i="16"/>
  <c r="C1613" i="16"/>
  <c r="S1613" i="16"/>
  <c r="E1613" i="16" s="1"/>
  <c r="C1614" i="16"/>
  <c r="S1614" i="16"/>
  <c r="C1615" i="16"/>
  <c r="C1616" i="16"/>
  <c r="C1617" i="16"/>
  <c r="S1617" i="16" s="1"/>
  <c r="C1618" i="16"/>
  <c r="C1619" i="16"/>
  <c r="C1620" i="16"/>
  <c r="C1621" i="16"/>
  <c r="S1621" i="16" s="1"/>
  <c r="C1622" i="16"/>
  <c r="C1623" i="16"/>
  <c r="C1624" i="16"/>
  <c r="C1625" i="16"/>
  <c r="S1625" i="16" s="1"/>
  <c r="C1626" i="16"/>
  <c r="C1627" i="16"/>
  <c r="C1628" i="16"/>
  <c r="C1629" i="16"/>
  <c r="S1629" i="16"/>
  <c r="D1629" i="16" s="1"/>
  <c r="C1630" i="16"/>
  <c r="C1631" i="16"/>
  <c r="C1632" i="16"/>
  <c r="C1633" i="16"/>
  <c r="C1634" i="16"/>
  <c r="C1635" i="16"/>
  <c r="S1635" i="16"/>
  <c r="E1635" i="16" s="1"/>
  <c r="C1636" i="16"/>
  <c r="C1637" i="16"/>
  <c r="S1637" i="16" s="1"/>
  <c r="C1638" i="16"/>
  <c r="S1638" i="16" s="1"/>
  <c r="C1639" i="16"/>
  <c r="C1640" i="16"/>
  <c r="C1641" i="16"/>
  <c r="C1642" i="16"/>
  <c r="C1643" i="16"/>
  <c r="S1643" i="16"/>
  <c r="F1643" i="16" s="1"/>
  <c r="C1644" i="16"/>
  <c r="C1645" i="16"/>
  <c r="C1646" i="16"/>
  <c r="S1646" i="16" s="1"/>
  <c r="H1646" i="16" s="1"/>
  <c r="C1647" i="16"/>
  <c r="C1648" i="16"/>
  <c r="S1648" i="16" s="1"/>
  <c r="D1648" i="16" s="1"/>
  <c r="C1649" i="16"/>
  <c r="C1650" i="16"/>
  <c r="S1650" i="16"/>
  <c r="I1650" i="16" s="1"/>
  <c r="C1651" i="16"/>
  <c r="C1652" i="16"/>
  <c r="S1652" i="16" s="1"/>
  <c r="C1653" i="16"/>
  <c r="S1653" i="16"/>
  <c r="E1653" i="16" s="1"/>
  <c r="C1654" i="16"/>
  <c r="C1655" i="16"/>
  <c r="C1656" i="16"/>
  <c r="C1657" i="16"/>
  <c r="S1657" i="16" s="1"/>
  <c r="H1657" i="16" s="1"/>
  <c r="C1658" i="16"/>
  <c r="S1658" i="16"/>
  <c r="C1659" i="16"/>
  <c r="S1659" i="16"/>
  <c r="I1659" i="16" s="1"/>
  <c r="C1660" i="16"/>
  <c r="S1660" i="16" s="1"/>
  <c r="J1660" i="16" s="1"/>
  <c r="C1661" i="16"/>
  <c r="S1661" i="16" s="1"/>
  <c r="C1662" i="16"/>
  <c r="S1662" i="16" s="1"/>
  <c r="C1663" i="16"/>
  <c r="C1664" i="16"/>
  <c r="S1664" i="16" s="1"/>
  <c r="C1665" i="16"/>
  <c r="C1666" i="16"/>
  <c r="S1666" i="16" s="1"/>
  <c r="C1667" i="16"/>
  <c r="C1668" i="16"/>
  <c r="S1668" i="16" s="1"/>
  <c r="C1669" i="16"/>
  <c r="S1669" i="16" s="1"/>
  <c r="C1670" i="16"/>
  <c r="S1670" i="16" s="1"/>
  <c r="H1670" i="16" s="1"/>
  <c r="C1671" i="16"/>
  <c r="C1672" i="16"/>
  <c r="C1673" i="16"/>
  <c r="S1673" i="16" s="1"/>
  <c r="C1674" i="16"/>
  <c r="S1674" i="16"/>
  <c r="C1675" i="16"/>
  <c r="S1675" i="16"/>
  <c r="C1676" i="16"/>
  <c r="C1677" i="16"/>
  <c r="S1677" i="16" s="1"/>
  <c r="C1678" i="16"/>
  <c r="S1678" i="16" s="1"/>
  <c r="C1679" i="16"/>
  <c r="S1679" i="16"/>
  <c r="C1680" i="16"/>
  <c r="C1681" i="16"/>
  <c r="S1681" i="16" s="1"/>
  <c r="C1682" i="16"/>
  <c r="S1682" i="16" s="1"/>
  <c r="C1683" i="16"/>
  <c r="C1684" i="16"/>
  <c r="S1684" i="16" s="1"/>
  <c r="D1684" i="16" s="1"/>
  <c r="C1685" i="16"/>
  <c r="C1686" i="16"/>
  <c r="S1686" i="16"/>
  <c r="I1686" i="16"/>
  <c r="C1687" i="16"/>
  <c r="S1687" i="16" s="1"/>
  <c r="C1688" i="16"/>
  <c r="S1688" i="16" s="1"/>
  <c r="C1689" i="16"/>
  <c r="C1690" i="16"/>
  <c r="S1690" i="16" s="1"/>
  <c r="C1691" i="16"/>
  <c r="C1692" i="16"/>
  <c r="S1692" i="16" s="1"/>
  <c r="G1692" i="16"/>
  <c r="C1693" i="16"/>
  <c r="C1694" i="16"/>
  <c r="S1694" i="16" s="1"/>
  <c r="H1694" i="16" s="1"/>
  <c r="C1695" i="16"/>
  <c r="C1696" i="16"/>
  <c r="C1697" i="16"/>
  <c r="S1697" i="16"/>
  <c r="C1698" i="16"/>
  <c r="C1699" i="16"/>
  <c r="S1699" i="16" s="1"/>
  <c r="C1700" i="16"/>
  <c r="C1701" i="16"/>
  <c r="S1701" i="16" s="1"/>
  <c r="C1702" i="16"/>
  <c r="C1703" i="16"/>
  <c r="C1704" i="16"/>
  <c r="C1705" i="16"/>
  <c r="S1705" i="16" s="1"/>
  <c r="H1705" i="16"/>
  <c r="C1706" i="16"/>
  <c r="S1706" i="16" s="1"/>
  <c r="I1706" i="16" s="1"/>
  <c r="C1707" i="16"/>
  <c r="S1707" i="16" s="1"/>
  <c r="C1708" i="16"/>
  <c r="S1708" i="16" s="1"/>
  <c r="J1708" i="16" s="1"/>
  <c r="C1709" i="16"/>
  <c r="C1710" i="16"/>
  <c r="C1711" i="16"/>
  <c r="C1712" i="16"/>
  <c r="S1712" i="16"/>
  <c r="C1713" i="16"/>
  <c r="C1714" i="16"/>
  <c r="S1714" i="16" s="1"/>
  <c r="C1715" i="16"/>
  <c r="C1716" i="16"/>
  <c r="S1716" i="16" s="1"/>
  <c r="C1717" i="16"/>
  <c r="C1718" i="16"/>
  <c r="S1718" i="16" s="1"/>
  <c r="C1719" i="16"/>
  <c r="S1719" i="16" s="1"/>
  <c r="C1720" i="16"/>
  <c r="C1721" i="16"/>
  <c r="C1722" i="16"/>
  <c r="C1723" i="16"/>
  <c r="C1724" i="16"/>
  <c r="C1725" i="16"/>
  <c r="C1726" i="16"/>
  <c r="S1726" i="16" s="1"/>
  <c r="J1726" i="16"/>
  <c r="C1727" i="16"/>
  <c r="S1727" i="16" s="1"/>
  <c r="C1728" i="16"/>
  <c r="C1729" i="16"/>
  <c r="C1730" i="16"/>
  <c r="C1731" i="16"/>
  <c r="C1732" i="16"/>
  <c r="S1732" i="16" s="1"/>
  <c r="C1733" i="16"/>
  <c r="S1733" i="16" s="1"/>
  <c r="C1734" i="16"/>
  <c r="C1735" i="16"/>
  <c r="S1735" i="16" s="1"/>
  <c r="D1735" i="16" s="1"/>
  <c r="C1736" i="16"/>
  <c r="S1736" i="16" s="1"/>
  <c r="C1737" i="16"/>
  <c r="S1737" i="16" s="1"/>
  <c r="C1738" i="16"/>
  <c r="S1738" i="16" s="1"/>
  <c r="F1738" i="16" s="1"/>
  <c r="C1739" i="16"/>
  <c r="S1739" i="16" s="1"/>
  <c r="I1739" i="16" s="1"/>
  <c r="C1740" i="16"/>
  <c r="S1740" i="16" s="1"/>
  <c r="C1741" i="16"/>
  <c r="S1741" i="16" s="1"/>
  <c r="C1742" i="16"/>
  <c r="C1743" i="16"/>
  <c r="S1743" i="16"/>
  <c r="J1743" i="16" s="1"/>
  <c r="C1744" i="16"/>
  <c r="S1744" i="16"/>
  <c r="C1745" i="16"/>
  <c r="C1746" i="16"/>
  <c r="S1746" i="16" s="1"/>
  <c r="C1747" i="16"/>
  <c r="S1747" i="16" s="1"/>
  <c r="C1748" i="16"/>
  <c r="C1749" i="16"/>
  <c r="S1749" i="16" s="1"/>
  <c r="J1749" i="16" s="1"/>
  <c r="C1750" i="16"/>
  <c r="C1751" i="16"/>
  <c r="C1752" i="16"/>
  <c r="S1752" i="16" s="1"/>
  <c r="C1753" i="16"/>
  <c r="C1754" i="16"/>
  <c r="S1754" i="16" s="1"/>
  <c r="J1754" i="16" s="1"/>
  <c r="C1755" i="16"/>
  <c r="S1755" i="16" s="1"/>
  <c r="C1756" i="16"/>
  <c r="S1756" i="16" s="1"/>
  <c r="C1757" i="16"/>
  <c r="S1757" i="16" s="1"/>
  <c r="J1757" i="16" s="1"/>
  <c r="C1758" i="16"/>
  <c r="S1758" i="16" s="1"/>
  <c r="C1759" i="16"/>
  <c r="C1760" i="16"/>
  <c r="S1760" i="16"/>
  <c r="I1760" i="16" s="1"/>
  <c r="C1761" i="16"/>
  <c r="C1762" i="16"/>
  <c r="C1763" i="16"/>
  <c r="C1764" i="16"/>
  <c r="S1764" i="16" s="1"/>
  <c r="J1764" i="16" s="1"/>
  <c r="C1765" i="16"/>
  <c r="C1766" i="16"/>
  <c r="S1766" i="16" s="1"/>
  <c r="E1766" i="16" s="1"/>
  <c r="C1767" i="16"/>
  <c r="C1768" i="16"/>
  <c r="C1769" i="16"/>
  <c r="C1770" i="16"/>
  <c r="C1771" i="16"/>
  <c r="S1771" i="16" s="1"/>
  <c r="E1771" i="16" s="1"/>
  <c r="C1772" i="16"/>
  <c r="S1772" i="16" s="1"/>
  <c r="C1773" i="16"/>
  <c r="S1773" i="16" s="1"/>
  <c r="C1774" i="16"/>
  <c r="S1774" i="16"/>
  <c r="H1774" i="16" s="1"/>
  <c r="C1775" i="16"/>
  <c r="C1776" i="16"/>
  <c r="S1776" i="16" s="1"/>
  <c r="F1776" i="16" s="1"/>
  <c r="C1777" i="16"/>
  <c r="S1777" i="16" s="1"/>
  <c r="E1777" i="16" s="1"/>
  <c r="C1778" i="16"/>
  <c r="C1779" i="16"/>
  <c r="C1780" i="16"/>
  <c r="S1780" i="16"/>
  <c r="E1780" i="16" s="1"/>
  <c r="C1781" i="16"/>
  <c r="S1781" i="16" s="1"/>
  <c r="C1782" i="16"/>
  <c r="C1783" i="16"/>
  <c r="C1784" i="16"/>
  <c r="S1784" i="16" s="1"/>
  <c r="I1784" i="16" s="1"/>
  <c r="C1785" i="16"/>
  <c r="S1785" i="16" s="1"/>
  <c r="C1786" i="16"/>
  <c r="C1787" i="16"/>
  <c r="C1788" i="16"/>
  <c r="C1789" i="16"/>
  <c r="C1790" i="16"/>
  <c r="S1790" i="16" s="1"/>
  <c r="J1790" i="16" s="1"/>
  <c r="C1791" i="16"/>
  <c r="S1791" i="16" s="1"/>
  <c r="C1792" i="16"/>
  <c r="S1792" i="16" s="1"/>
  <c r="C1793" i="16"/>
  <c r="C1794" i="16"/>
  <c r="C1795" i="16"/>
  <c r="C1796" i="16"/>
  <c r="S1796" i="16" s="1"/>
  <c r="E1796" i="16" s="1"/>
  <c r="C1797" i="16"/>
  <c r="C1798" i="16"/>
  <c r="S1798" i="16" s="1"/>
  <c r="C1799" i="16"/>
  <c r="C1800" i="16"/>
  <c r="C1801" i="16"/>
  <c r="S1801" i="16" s="1"/>
  <c r="E1801" i="16" s="1"/>
  <c r="C1802" i="16"/>
  <c r="C1803" i="16"/>
  <c r="S1803" i="16" s="1"/>
  <c r="E1803" i="16" s="1"/>
  <c r="C1804" i="16"/>
  <c r="C1805" i="16"/>
  <c r="C1806" i="16"/>
  <c r="S1806" i="16" s="1"/>
  <c r="C1807" i="16"/>
  <c r="S1807" i="16" s="1"/>
  <c r="C1808" i="16"/>
  <c r="C1809" i="16"/>
  <c r="C1810" i="16"/>
  <c r="S1810" i="16" s="1"/>
  <c r="C1811" i="16"/>
  <c r="C1812" i="16"/>
  <c r="C1813" i="16"/>
  <c r="C1814" i="16"/>
  <c r="C1815" i="16"/>
  <c r="C1816" i="16"/>
  <c r="C1817" i="16"/>
  <c r="C1818" i="16"/>
  <c r="C1819" i="16"/>
  <c r="C1820" i="16"/>
  <c r="C1821" i="16"/>
  <c r="C1822" i="16"/>
  <c r="S1822" i="16" s="1"/>
  <c r="C1823" i="16"/>
  <c r="C1824" i="16"/>
  <c r="S1824" i="16" s="1"/>
  <c r="C1825" i="16"/>
  <c r="C1826" i="16"/>
  <c r="S1826" i="16" s="1"/>
  <c r="C1827" i="16"/>
  <c r="S1827" i="16" s="1"/>
  <c r="C1828" i="16"/>
  <c r="S1828" i="16" s="1"/>
  <c r="E1828" i="16" s="1"/>
  <c r="C1829" i="16"/>
  <c r="C1830" i="16"/>
  <c r="C1831" i="16"/>
  <c r="C1832" i="16"/>
  <c r="S1832" i="16" s="1"/>
  <c r="J1832" i="16" s="1"/>
  <c r="C1833" i="16"/>
  <c r="S1833" i="16" s="1"/>
  <c r="C1834" i="16"/>
  <c r="S1834" i="16" s="1"/>
  <c r="I1834" i="16" s="1"/>
  <c r="C1835" i="16"/>
  <c r="S1835" i="16" s="1"/>
  <c r="H1835" i="16" s="1"/>
  <c r="C1836" i="16"/>
  <c r="S1836" i="16" s="1"/>
  <c r="C1837" i="16"/>
  <c r="S1837" i="16" s="1"/>
  <c r="C1838" i="16"/>
  <c r="S1838" i="16" s="1"/>
  <c r="C1839" i="16"/>
  <c r="C1840" i="16"/>
  <c r="S1840" i="16" s="1"/>
  <c r="C1841" i="16"/>
  <c r="S1841" i="16" s="1"/>
  <c r="E1841" i="16" s="1"/>
  <c r="C1842" i="16"/>
  <c r="C1843" i="16"/>
  <c r="C1844" i="16"/>
  <c r="C1845" i="16"/>
  <c r="C1846" i="16"/>
  <c r="C1847" i="16"/>
  <c r="S1847" i="16" s="1"/>
  <c r="E1847" i="16" s="1"/>
  <c r="C1848" i="16"/>
  <c r="S1848" i="16" s="1"/>
  <c r="I1848" i="16" s="1"/>
  <c r="C1849" i="16"/>
  <c r="C1850" i="16"/>
  <c r="S1850" i="16" s="1"/>
  <c r="E1850" i="16" s="1"/>
  <c r="C1851" i="16"/>
  <c r="S1851" i="16" s="1"/>
  <c r="D1851" i="16" s="1"/>
  <c r="C1852" i="16"/>
  <c r="S1852" i="16"/>
  <c r="I1852" i="16" s="1"/>
  <c r="C1853" i="16"/>
  <c r="S1853" i="16" s="1"/>
  <c r="D1853" i="16" s="1"/>
  <c r="C1854" i="16"/>
  <c r="C1855" i="16"/>
  <c r="S1855" i="16" s="1"/>
  <c r="C1856" i="16"/>
  <c r="C1857" i="16"/>
  <c r="S1857" i="16" s="1"/>
  <c r="C1858" i="16"/>
  <c r="C1859" i="16"/>
  <c r="C1860" i="16"/>
  <c r="C1861" i="16"/>
  <c r="S1861" i="16" s="1"/>
  <c r="F1861" i="16" s="1"/>
  <c r="C1862" i="16"/>
  <c r="C1863" i="16"/>
  <c r="C1864" i="16"/>
  <c r="S1864" i="16" s="1"/>
  <c r="C1865" i="16"/>
  <c r="S1865" i="16" s="1"/>
  <c r="C1866" i="16"/>
  <c r="C1867" i="16"/>
  <c r="C1868" i="16"/>
  <c r="C1869" i="16"/>
  <c r="S1869" i="16" s="1"/>
  <c r="I1869" i="16" s="1"/>
  <c r="C1870" i="16"/>
  <c r="C1871" i="16"/>
  <c r="C1872" i="16"/>
  <c r="C1873" i="16"/>
  <c r="S1873" i="16" s="1"/>
  <c r="D1873" i="16" s="1"/>
  <c r="C1874" i="16"/>
  <c r="S1874" i="16" s="1"/>
  <c r="E1874" i="16"/>
  <c r="C1875" i="16"/>
  <c r="S1875" i="16" s="1"/>
  <c r="I1875" i="16" s="1"/>
  <c r="C1876" i="16"/>
  <c r="C1877" i="16"/>
  <c r="S1877" i="16" s="1"/>
  <c r="C1878" i="16"/>
  <c r="S1878" i="16" s="1"/>
  <c r="I1878" i="16" s="1"/>
  <c r="C1879" i="16"/>
  <c r="C1880" i="16"/>
  <c r="S1880" i="16" s="1"/>
  <c r="C1881" i="16"/>
  <c r="C1882" i="16"/>
  <c r="S1882" i="16" s="1"/>
  <c r="C1883" i="16"/>
  <c r="C1884" i="16"/>
  <c r="C1885" i="16"/>
  <c r="S1885" i="16"/>
  <c r="C1886" i="16"/>
  <c r="C1887" i="16"/>
  <c r="S1887" i="16" s="1"/>
  <c r="C1888" i="16"/>
  <c r="C1889" i="16"/>
  <c r="S1889" i="16" s="1"/>
  <c r="H1889" i="16" s="1"/>
  <c r="C1890" i="16"/>
  <c r="C1891" i="16"/>
  <c r="S1891" i="16" s="1"/>
  <c r="C1892" i="16"/>
  <c r="S1892" i="16" s="1"/>
  <c r="E1892" i="16" s="1"/>
  <c r="C1893" i="16"/>
  <c r="S1893" i="16" s="1"/>
  <c r="C1894" i="16"/>
  <c r="C1895" i="16"/>
  <c r="S1895" i="16" s="1"/>
  <c r="H1895" i="16" s="1"/>
  <c r="C1896" i="16"/>
  <c r="C1897" i="16"/>
  <c r="S1897" i="16" s="1"/>
  <c r="J1897" i="16" s="1"/>
  <c r="C1898" i="16"/>
  <c r="C1899" i="16"/>
  <c r="C1900" i="16"/>
  <c r="C1901" i="16"/>
  <c r="S1901" i="16" s="1"/>
  <c r="C1902" i="16"/>
  <c r="S1902" i="16" s="1"/>
  <c r="C1903" i="16"/>
  <c r="C1904" i="16"/>
  <c r="S1904" i="16" s="1"/>
  <c r="C1905" i="16"/>
  <c r="S1905" i="16" s="1"/>
  <c r="F1905" i="16" s="1"/>
  <c r="C1906" i="16"/>
  <c r="S1906" i="16" s="1"/>
  <c r="C1907" i="16"/>
  <c r="S1907" i="16"/>
  <c r="C1908" i="16"/>
  <c r="C1909" i="16"/>
  <c r="C1910" i="16"/>
  <c r="C1911" i="16"/>
  <c r="C1912" i="16"/>
  <c r="S1912" i="16" s="1"/>
  <c r="C1913" i="16"/>
  <c r="S1913" i="16" s="1"/>
  <c r="H1913" i="16" s="1"/>
  <c r="C1914" i="16"/>
  <c r="S1914" i="16"/>
  <c r="C1915" i="16"/>
  <c r="S1915" i="16" s="1"/>
  <c r="F1915" i="16" s="1"/>
  <c r="C1916" i="16"/>
  <c r="C1917" i="16"/>
  <c r="S1917" i="16" s="1"/>
  <c r="I1917" i="16" s="1"/>
  <c r="C1918" i="16"/>
  <c r="S1918" i="16" s="1"/>
  <c r="C1919" i="16"/>
  <c r="C1920" i="16"/>
  <c r="S1920" i="16"/>
  <c r="C1921" i="16"/>
  <c r="C1922" i="16"/>
  <c r="C1923" i="16"/>
  <c r="S1923" i="16" s="1"/>
  <c r="C1924" i="16"/>
  <c r="S1924" i="16"/>
  <c r="I1924" i="16" s="1"/>
  <c r="C1925" i="16"/>
  <c r="S1925" i="16"/>
  <c r="C1926" i="16"/>
  <c r="S1926" i="16" s="1"/>
  <c r="C1927" i="16"/>
  <c r="S1927" i="16" s="1"/>
  <c r="C1928" i="16"/>
  <c r="C1929" i="16"/>
  <c r="S1929" i="16"/>
  <c r="I1929" i="16" s="1"/>
  <c r="C1930" i="16"/>
  <c r="C1931" i="16"/>
  <c r="C1932" i="16"/>
  <c r="C1933" i="16"/>
  <c r="S1933" i="16" s="1"/>
  <c r="C1934" i="16"/>
  <c r="S1934" i="16"/>
  <c r="H1934" i="16" s="1"/>
  <c r="C1935" i="16"/>
  <c r="C1936" i="16"/>
  <c r="C1937" i="16"/>
  <c r="S1937" i="16" s="1"/>
  <c r="C1938" i="16"/>
  <c r="C1939" i="16"/>
  <c r="S1939" i="16" s="1"/>
  <c r="C1940" i="16"/>
  <c r="C1941" i="16"/>
  <c r="S1941" i="16" s="1"/>
  <c r="C1942" i="16"/>
  <c r="S1942" i="16" s="1"/>
  <c r="C1943" i="16"/>
  <c r="C1944" i="16"/>
  <c r="C1945" i="16"/>
  <c r="C1946" i="16"/>
  <c r="C1947" i="16"/>
  <c r="C1948" i="16"/>
  <c r="S1948" i="16" s="1"/>
  <c r="E1948" i="16" s="1"/>
  <c r="C1949" i="16"/>
  <c r="C1950" i="16"/>
  <c r="C1951" i="16"/>
  <c r="S1951" i="16"/>
  <c r="C1952" i="16"/>
  <c r="C1953" i="16"/>
  <c r="C1954" i="16"/>
  <c r="S1954" i="16" s="1"/>
  <c r="C1955" i="16"/>
  <c r="C1956" i="16"/>
  <c r="C1957" i="16"/>
  <c r="C1958" i="16"/>
  <c r="C1959" i="16"/>
  <c r="C1960" i="16"/>
  <c r="S1960" i="16" s="1"/>
  <c r="C1961" i="16"/>
  <c r="C1962" i="16"/>
  <c r="C1963" i="16"/>
  <c r="C1964" i="16"/>
  <c r="S1964" i="16" s="1"/>
  <c r="C1965" i="16"/>
  <c r="S1965" i="16" s="1"/>
  <c r="C1966" i="16"/>
  <c r="C1967" i="16"/>
  <c r="C1968" i="16"/>
  <c r="C1969" i="16"/>
  <c r="S1969" i="16" s="1"/>
  <c r="C1970" i="16"/>
  <c r="S1970" i="16"/>
  <c r="C1971" i="16"/>
  <c r="C1972" i="16"/>
  <c r="C1973" i="16"/>
  <c r="C1974" i="16"/>
  <c r="S1974" i="16" s="1"/>
  <c r="C1975" i="16"/>
  <c r="S1975" i="16" s="1"/>
  <c r="G1975" i="16" s="1"/>
  <c r="C1976" i="16"/>
  <c r="C1977" i="16"/>
  <c r="C1978" i="16"/>
  <c r="S1978" i="16"/>
  <c r="C1979" i="16"/>
  <c r="C1980" i="16"/>
  <c r="C1981" i="16"/>
  <c r="S1981" i="16" s="1"/>
  <c r="C1982" i="16"/>
  <c r="C1983" i="16"/>
  <c r="S1983" i="16" s="1"/>
  <c r="C1984" i="16"/>
  <c r="C1985" i="16"/>
  <c r="C1986" i="16"/>
  <c r="S1986" i="16"/>
  <c r="C1987" i="16"/>
  <c r="C1988" i="16"/>
  <c r="C1989" i="16"/>
  <c r="S1989" i="16" s="1"/>
  <c r="C1990" i="16"/>
  <c r="C1991" i="16"/>
  <c r="C1992" i="16"/>
  <c r="C1993" i="16"/>
  <c r="S1993" i="16" s="1"/>
  <c r="C1994" i="16"/>
  <c r="C1995" i="16"/>
  <c r="C1996" i="16"/>
  <c r="C1997" i="16"/>
  <c r="S1997" i="16" s="1"/>
  <c r="C1998" i="16"/>
  <c r="S1998" i="16"/>
  <c r="D1998" i="16" s="1"/>
  <c r="C1999" i="16"/>
  <c r="S1999" i="16"/>
  <c r="C2000" i="16"/>
  <c r="C2001" i="16"/>
  <c r="S2001" i="16" s="1"/>
  <c r="C2002" i="16"/>
  <c r="C2003" i="16"/>
  <c r="C2004" i="16"/>
  <c r="C2005" i="16"/>
  <c r="S2005" i="16" s="1"/>
  <c r="H2005" i="16" s="1"/>
  <c r="C2006" i="16"/>
  <c r="C2007" i="16"/>
  <c r="C2008" i="16"/>
  <c r="C2009" i="16"/>
  <c r="S2009" i="16" s="1"/>
  <c r="I2009" i="16" s="1"/>
  <c r="C2010" i="16"/>
  <c r="S2010" i="16" s="1"/>
  <c r="D2010" i="16" s="1"/>
  <c r="C2011" i="16"/>
  <c r="C2012" i="16"/>
  <c r="C2013" i="16"/>
  <c r="S2013" i="16" s="1"/>
  <c r="F2013" i="16" s="1"/>
  <c r="C2014" i="16"/>
  <c r="C2015" i="16"/>
  <c r="S2015" i="16" s="1"/>
  <c r="I2015" i="16" s="1"/>
  <c r="C2016" i="16"/>
  <c r="S2016" i="16" s="1"/>
  <c r="H2016" i="16" s="1"/>
  <c r="C2017" i="16"/>
  <c r="S2017" i="16"/>
  <c r="C2018" i="16"/>
  <c r="C2019" i="16"/>
  <c r="C2020" i="16"/>
  <c r="S2020" i="16" s="1"/>
  <c r="C2021" i="16"/>
  <c r="S2021" i="16" s="1"/>
  <c r="E2021" i="16" s="1"/>
  <c r="C2022" i="16"/>
  <c r="C2023" i="16"/>
  <c r="C2024" i="16"/>
  <c r="C2025" i="16"/>
  <c r="S2025" i="16"/>
  <c r="C2026" i="16"/>
  <c r="S2026" i="16" s="1"/>
  <c r="C2027" i="16"/>
  <c r="S2027" i="16" s="1"/>
  <c r="E2027" i="16" s="1"/>
  <c r="C2028" i="16"/>
  <c r="C2029" i="16"/>
  <c r="S2029" i="16"/>
  <c r="C2030" i="16"/>
  <c r="C2031" i="16"/>
  <c r="S2031" i="16" s="1"/>
  <c r="C2032" i="16"/>
  <c r="C2033" i="16"/>
  <c r="S2033" i="16" s="1"/>
  <c r="C2034" i="16"/>
  <c r="C2035" i="16"/>
  <c r="C2036" i="16"/>
  <c r="C2037" i="16"/>
  <c r="S2037" i="16" s="1"/>
  <c r="F2037" i="16" s="1"/>
  <c r="C2038" i="16"/>
  <c r="S2038" i="16"/>
  <c r="C2039" i="16"/>
  <c r="C2040" i="16"/>
  <c r="S2040" i="16" s="1"/>
  <c r="D2040" i="16" s="1"/>
  <c r="C2041" i="16"/>
  <c r="C2042" i="16"/>
  <c r="C2043" i="16"/>
  <c r="S2043" i="16" s="1"/>
  <c r="D2043" i="16" s="1"/>
  <c r="C2044" i="16"/>
  <c r="C2045" i="16"/>
  <c r="S2045" i="16"/>
  <c r="C2046" i="16"/>
  <c r="S2046" i="16" s="1"/>
  <c r="I2046" i="16" s="1"/>
  <c r="C2047" i="16"/>
  <c r="C2048" i="16"/>
  <c r="C2049" i="16"/>
  <c r="C2050" i="16"/>
  <c r="S2050" i="16" s="1"/>
  <c r="C2051" i="16"/>
  <c r="S2051" i="16" s="1"/>
  <c r="J2051" i="16" s="1"/>
  <c r="C2052" i="16"/>
  <c r="S2052" i="16" s="1"/>
  <c r="C2053" i="16"/>
  <c r="C2054" i="16"/>
  <c r="S2054" i="16" s="1"/>
  <c r="C2055" i="16"/>
  <c r="S2055" i="16" s="1"/>
  <c r="C2056" i="16"/>
  <c r="C2057" i="16"/>
  <c r="S2057" i="16"/>
  <c r="C2058" i="16"/>
  <c r="S2058" i="16" s="1"/>
  <c r="C2059" i="16"/>
  <c r="S2059" i="16" s="1"/>
  <c r="C2060" i="16"/>
  <c r="S2060" i="16" s="1"/>
  <c r="C2061" i="16"/>
  <c r="C2062" i="16"/>
  <c r="C2063" i="16"/>
  <c r="C2064" i="16"/>
  <c r="C2065" i="16"/>
  <c r="S2065" i="16" s="1"/>
  <c r="C2066" i="16"/>
  <c r="C2067" i="16"/>
  <c r="S2067" i="16" s="1"/>
  <c r="J2067" i="16" s="1"/>
  <c r="C2068" i="16"/>
  <c r="S2068" i="16" s="1"/>
  <c r="H2068" i="16" s="1"/>
  <c r="C2069" i="16"/>
  <c r="C2070" i="16"/>
  <c r="S2070" i="16" s="1"/>
  <c r="C2071" i="16"/>
  <c r="C2072" i="16"/>
  <c r="S2072" i="16"/>
  <c r="D2072" i="16" s="1"/>
  <c r="C2073" i="16"/>
  <c r="C2074" i="16"/>
  <c r="S2074" i="16" s="1"/>
  <c r="J2074" i="16" s="1"/>
  <c r="C2075" i="16"/>
  <c r="S2075" i="16"/>
  <c r="C2076" i="16"/>
  <c r="C2077" i="16"/>
  <c r="C2078" i="16"/>
  <c r="C2079" i="16"/>
  <c r="C2080" i="16"/>
  <c r="C2081" i="16"/>
  <c r="C2082" i="16"/>
  <c r="S2082" i="16" s="1"/>
  <c r="H2082" i="16"/>
  <c r="C2083" i="16"/>
  <c r="C2084" i="16"/>
  <c r="S2084" i="16"/>
  <c r="C2085" i="16"/>
  <c r="S2085" i="16" s="1"/>
  <c r="D2085" i="16" s="1"/>
  <c r="C2086" i="16"/>
  <c r="S2086" i="16" s="1"/>
  <c r="G2086" i="16" s="1"/>
  <c r="C2087" i="16"/>
  <c r="S2087" i="16" s="1"/>
  <c r="F2087" i="16" s="1"/>
  <c r="C2088" i="16"/>
  <c r="C2089" i="16"/>
  <c r="S2089" i="16" s="1"/>
  <c r="C2090" i="16"/>
  <c r="C2091" i="16"/>
  <c r="S2091" i="16" s="1"/>
  <c r="F2091" i="16" s="1"/>
  <c r="C2092" i="16"/>
  <c r="S2092" i="16" s="1"/>
  <c r="C2093" i="16"/>
  <c r="S2093" i="16" s="1"/>
  <c r="H2093" i="16"/>
  <c r="C2094" i="16"/>
  <c r="C2095" i="16"/>
  <c r="S2095" i="16" s="1"/>
  <c r="F2095" i="16" s="1"/>
  <c r="C2096" i="16"/>
  <c r="C2097" i="16"/>
  <c r="C2098" i="16"/>
  <c r="S2098" i="16"/>
  <c r="F2098" i="16" s="1"/>
  <c r="C2099" i="16"/>
  <c r="S2099" i="16" s="1"/>
  <c r="I2099" i="16" s="1"/>
  <c r="C2100" i="16"/>
  <c r="S2100" i="16" s="1"/>
  <c r="H2100" i="16" s="1"/>
  <c r="C2101" i="16"/>
  <c r="S2101" i="16" s="1"/>
  <c r="C2102" i="16"/>
  <c r="S2102" i="16" s="1"/>
  <c r="C2103" i="16"/>
  <c r="C2104" i="16"/>
  <c r="S2104" i="16" s="1"/>
  <c r="H2104" i="16" s="1"/>
  <c r="C2105" i="16"/>
  <c r="S2105" i="16" s="1"/>
  <c r="C2106" i="16"/>
  <c r="S2106" i="16" s="1"/>
  <c r="C2107" i="16"/>
  <c r="C2108" i="16"/>
  <c r="S2108" i="16" s="1"/>
  <c r="H2108" i="16" s="1"/>
  <c r="C2109" i="16"/>
  <c r="S2109" i="16" s="1"/>
  <c r="C2110" i="16"/>
  <c r="S2110" i="16" s="1"/>
  <c r="D2110" i="16" s="1"/>
  <c r="C2111" i="16"/>
  <c r="S2111" i="16" s="1"/>
  <c r="C2112" i="16"/>
  <c r="S2112" i="16" s="1"/>
  <c r="E2112" i="16" s="1"/>
  <c r="C2113" i="16"/>
  <c r="S2113" i="16" s="1"/>
  <c r="C2114" i="16"/>
  <c r="C2115" i="16"/>
  <c r="C2116" i="16"/>
  <c r="S2116" i="16" s="1"/>
  <c r="C2117" i="16"/>
  <c r="S2117" i="16" s="1"/>
  <c r="C2118" i="16"/>
  <c r="C2119" i="16"/>
  <c r="S2119" i="16" s="1"/>
  <c r="E2119" i="16" s="1"/>
  <c r="C2120" i="16"/>
  <c r="C2121" i="16"/>
  <c r="C2122" i="16"/>
  <c r="C2123" i="16"/>
  <c r="S2123" i="16" s="1"/>
  <c r="C2124" i="16"/>
  <c r="S2124" i="16" s="1"/>
  <c r="J2124" i="16" s="1"/>
  <c r="C2125" i="16"/>
  <c r="S2125" i="16" s="1"/>
  <c r="F2125" i="16" s="1"/>
  <c r="C2126" i="16"/>
  <c r="S2126" i="16" s="1"/>
  <c r="F2126" i="16" s="1"/>
  <c r="C2127" i="16"/>
  <c r="C2128" i="16"/>
  <c r="C2129" i="16"/>
  <c r="S2129" i="16" s="1"/>
  <c r="F2129" i="16"/>
  <c r="C2130" i="16"/>
  <c r="S2130" i="16" s="1"/>
  <c r="I2130" i="16" s="1"/>
  <c r="C2131" i="16"/>
  <c r="S2131" i="16" s="1"/>
  <c r="C2132" i="16"/>
  <c r="C2133" i="16"/>
  <c r="S2133" i="16" s="1"/>
  <c r="D2133" i="16" s="1"/>
  <c r="C2134" i="16"/>
  <c r="C2135" i="16"/>
  <c r="S2135" i="16" s="1"/>
  <c r="C2136" i="16"/>
  <c r="S2136" i="16" s="1"/>
  <c r="I2136" i="16" s="1"/>
  <c r="C2137" i="16"/>
  <c r="S2137" i="16" s="1"/>
  <c r="C2138" i="16"/>
  <c r="S2138" i="16" s="1"/>
  <c r="C2139" i="16"/>
  <c r="S2139" i="16" s="1"/>
  <c r="C2140" i="16"/>
  <c r="C2141" i="16"/>
  <c r="C2142" i="16"/>
  <c r="S2142" i="16" s="1"/>
  <c r="C2143" i="16"/>
  <c r="C2144" i="16"/>
  <c r="S2144" i="16" s="1"/>
  <c r="C2145" i="16"/>
  <c r="C2146" i="16"/>
  <c r="C2147" i="16"/>
  <c r="C2148" i="16"/>
  <c r="C2149" i="16"/>
  <c r="S2149" i="16"/>
  <c r="C2150" i="16"/>
  <c r="S2150" i="16" s="1"/>
  <c r="C2151" i="16"/>
  <c r="C2152" i="16"/>
  <c r="S2152" i="16" s="1"/>
  <c r="C2153" i="16"/>
  <c r="C2154" i="16"/>
  <c r="S2154" i="16" s="1"/>
  <c r="C2155" i="16"/>
  <c r="C2156" i="16"/>
  <c r="S2156" i="16" s="1"/>
  <c r="C2157" i="16"/>
  <c r="S2157" i="16" s="1"/>
  <c r="G2157" i="16" s="1"/>
  <c r="C2158" i="16"/>
  <c r="S2158" i="16" s="1"/>
  <c r="J2158" i="16" s="1"/>
  <c r="C2159" i="16"/>
  <c r="S2159" i="16" s="1"/>
  <c r="H2159" i="16" s="1"/>
  <c r="C2160" i="16"/>
  <c r="S2160" i="16"/>
  <c r="H2160" i="16" s="1"/>
  <c r="C2161" i="16"/>
  <c r="S2161" i="16" s="1"/>
  <c r="D2161" i="16" s="1"/>
  <c r="C2162" i="16"/>
  <c r="S2162" i="16" s="1"/>
  <c r="C2163" i="16"/>
  <c r="C2164" i="16"/>
  <c r="C2165" i="16"/>
  <c r="S2165" i="16" s="1"/>
  <c r="F2165" i="16" s="1"/>
  <c r="C2166" i="16"/>
  <c r="S2166" i="16" s="1"/>
  <c r="C2167" i="16"/>
  <c r="S2167" i="16" s="1"/>
  <c r="C2168" i="16"/>
  <c r="C2169" i="16"/>
  <c r="S2169" i="16" s="1"/>
  <c r="C2171" i="16"/>
  <c r="C2172" i="16"/>
  <c r="C2173" i="16"/>
  <c r="C2174" i="16"/>
  <c r="C2175" i="16"/>
  <c r="S2175" i="16"/>
  <c r="C2176" i="16"/>
  <c r="C2177" i="16"/>
  <c r="C2178" i="16"/>
  <c r="C2179" i="16"/>
  <c r="C2180" i="16"/>
  <c r="C2181" i="16"/>
  <c r="C2182" i="16"/>
  <c r="S2182" i="16"/>
  <c r="D2182" i="16"/>
  <c r="C2183" i="16"/>
  <c r="S2183" i="16" s="1"/>
  <c r="C2184" i="16"/>
  <c r="S2184" i="16" s="1"/>
  <c r="I2184" i="16" s="1"/>
  <c r="C2185" i="16"/>
  <c r="S2185" i="16"/>
  <c r="C2186" i="16"/>
  <c r="C2187" i="16"/>
  <c r="S2187" i="16" s="1"/>
  <c r="C2188" i="16"/>
  <c r="C2189" i="16"/>
  <c r="S2189" i="16" s="1"/>
  <c r="C2190" i="16"/>
  <c r="C2191" i="16"/>
  <c r="S2191" i="16" s="1"/>
  <c r="C2192" i="16"/>
  <c r="S2192" i="16" s="1"/>
  <c r="C2193" i="16"/>
  <c r="S2193" i="16" s="1"/>
  <c r="F2193" i="16" s="1"/>
  <c r="C2194" i="16"/>
  <c r="C2195" i="16"/>
  <c r="C2196" i="16"/>
  <c r="C2197" i="16"/>
  <c r="S2197" i="16" s="1"/>
  <c r="C2198" i="16"/>
  <c r="S2198" i="16" s="1"/>
  <c r="C2199" i="16"/>
  <c r="S2199" i="16" s="1"/>
  <c r="C2200" i="16"/>
  <c r="S2200" i="16"/>
  <c r="C2201" i="16"/>
  <c r="C2202" i="16"/>
  <c r="S2202" i="16" s="1"/>
  <c r="C2203" i="16"/>
  <c r="C2204" i="16"/>
  <c r="S2204" i="16" s="1"/>
  <c r="C2205" i="16"/>
  <c r="C2206" i="16"/>
  <c r="S2206" i="16" s="1"/>
  <c r="C2207" i="16"/>
  <c r="C2208" i="16"/>
  <c r="C2209" i="16"/>
  <c r="C2210" i="16"/>
  <c r="S2210" i="16" s="1"/>
  <c r="F2210" i="16" s="1"/>
  <c r="C2211" i="16"/>
  <c r="S2211" i="16" s="1"/>
  <c r="D2211" i="16" s="1"/>
  <c r="C2212" i="16"/>
  <c r="C2213" i="16"/>
  <c r="S2213" i="16" s="1"/>
  <c r="C2214" i="16"/>
  <c r="C2215" i="16"/>
  <c r="S2215" i="16" s="1"/>
  <c r="C2216" i="16"/>
  <c r="S2216" i="16" s="1"/>
  <c r="E2216" i="16" s="1"/>
  <c r="C2217" i="16"/>
  <c r="S2217" i="16" s="1"/>
  <c r="H2217" i="16" s="1"/>
  <c r="C2218" i="16"/>
  <c r="S2218" i="16" s="1"/>
  <c r="C2219" i="16"/>
  <c r="C2220" i="16"/>
  <c r="S2220" i="16" s="1"/>
  <c r="C2221" i="16"/>
  <c r="S2221" i="16" s="1"/>
  <c r="I2221" i="16" s="1"/>
  <c r="C2222" i="16"/>
  <c r="S2222" i="16" s="1"/>
  <c r="C2223" i="16"/>
  <c r="S2223" i="16" s="1"/>
  <c r="J2223" i="16" s="1"/>
  <c r="C2224" i="16"/>
  <c r="S2224" i="16" s="1"/>
  <c r="E2224" i="16" s="1"/>
  <c r="C2225" i="16"/>
  <c r="C2226" i="16"/>
  <c r="S2226" i="16"/>
  <c r="C2227" i="16"/>
  <c r="C2228" i="16"/>
  <c r="S2228" i="16" s="1"/>
  <c r="C2229" i="16"/>
  <c r="C2230" i="16"/>
  <c r="S2230" i="16" s="1"/>
  <c r="D2230" i="16" s="1"/>
  <c r="C2231" i="16"/>
  <c r="S2231" i="16" s="1"/>
  <c r="E2231" i="16" s="1"/>
  <c r="C2232" i="16"/>
  <c r="S2232" i="16" s="1"/>
  <c r="C2233" i="16"/>
  <c r="C2234" i="16"/>
  <c r="S2234" i="16" s="1"/>
  <c r="C2235" i="16"/>
  <c r="C2236" i="16"/>
  <c r="C2237" i="16"/>
  <c r="S2237" i="16"/>
  <c r="H2237" i="16" s="1"/>
  <c r="C2238" i="16"/>
  <c r="C2239" i="16"/>
  <c r="C2240" i="16"/>
  <c r="S2240" i="16" s="1"/>
  <c r="D2240" i="16" s="1"/>
  <c r="C2241" i="16"/>
  <c r="C2242" i="16"/>
  <c r="S2242" i="16" s="1"/>
  <c r="J2242" i="16" s="1"/>
  <c r="C2243" i="16"/>
  <c r="C2244" i="16"/>
  <c r="C2245" i="16"/>
  <c r="S2245" i="16"/>
  <c r="C2246" i="16"/>
  <c r="S2246" i="16" s="1"/>
  <c r="D2246" i="16" s="1"/>
  <c r="C2247" i="16"/>
  <c r="S2247" i="16" s="1"/>
  <c r="C2248" i="16"/>
  <c r="S2248" i="16" s="1"/>
  <c r="C2249" i="16"/>
  <c r="C2250" i="16"/>
  <c r="C2251" i="16"/>
  <c r="C2252" i="16"/>
  <c r="C2253" i="16"/>
  <c r="S2253" i="16" s="1"/>
  <c r="C2254" i="16"/>
  <c r="S2254" i="16" s="1"/>
  <c r="E2254" i="16" s="1"/>
  <c r="C2255" i="16"/>
  <c r="C2256" i="16"/>
  <c r="S2256" i="16"/>
  <c r="C2257" i="16"/>
  <c r="S2257" i="16"/>
  <c r="C2258" i="16"/>
  <c r="S2258" i="16" s="1"/>
  <c r="F2258" i="16" s="1"/>
  <c r="C2259" i="16"/>
  <c r="C2260" i="16"/>
  <c r="S2260" i="16" s="1"/>
  <c r="C2261" i="16"/>
  <c r="S2261" i="16"/>
  <c r="C2262" i="16"/>
  <c r="S2262" i="16" s="1"/>
  <c r="E2262" i="16" s="1"/>
  <c r="C2263" i="16"/>
  <c r="C2264" i="16"/>
  <c r="S2264" i="16" s="1"/>
  <c r="C2265" i="16"/>
  <c r="S2265" i="16" s="1"/>
  <c r="C2266" i="16"/>
  <c r="S2266" i="16" s="1"/>
  <c r="C2267" i="16"/>
  <c r="C2268" i="16"/>
  <c r="S2268" i="16"/>
  <c r="C2269" i="16"/>
  <c r="C2270" i="16"/>
  <c r="S2270" i="16" s="1"/>
  <c r="C2271" i="16"/>
  <c r="S2271" i="16" s="1"/>
  <c r="C2272" i="16"/>
  <c r="S2272" i="16" s="1"/>
  <c r="D2272" i="16" s="1"/>
  <c r="C2273" i="16"/>
  <c r="C2274" i="16"/>
  <c r="S2274" i="16" s="1"/>
  <c r="C2275" i="16"/>
  <c r="C2276" i="16"/>
  <c r="C2277" i="16"/>
  <c r="C2278" i="16"/>
  <c r="C2279" i="16"/>
  <c r="C2280" i="16"/>
  <c r="C2281" i="16"/>
  <c r="C2282" i="16"/>
  <c r="S2282" i="16" s="1"/>
  <c r="D2282" i="16" s="1"/>
  <c r="C2283" i="16"/>
  <c r="S2283" i="16" s="1"/>
  <c r="H2283" i="16" s="1"/>
  <c r="C2284" i="16"/>
  <c r="S2284" i="16" s="1"/>
  <c r="C2285" i="16"/>
  <c r="C2286" i="16"/>
  <c r="S2286" i="16" s="1"/>
  <c r="C2287" i="16"/>
  <c r="S2287" i="16" s="1"/>
  <c r="D2287" i="16" s="1"/>
  <c r="C2288" i="16"/>
  <c r="C2289" i="16"/>
  <c r="C2290" i="16"/>
  <c r="S2290" i="16" s="1"/>
  <c r="E2290" i="16" s="1"/>
  <c r="C2291" i="16"/>
  <c r="S2291" i="16" s="1"/>
  <c r="C2292" i="16"/>
  <c r="C2293" i="16"/>
  <c r="C2294" i="16"/>
  <c r="S2294" i="16" s="1"/>
  <c r="E2294" i="16" s="1"/>
  <c r="C2295" i="16"/>
  <c r="S2295" i="16" s="1"/>
  <c r="D2295" i="16" s="1"/>
  <c r="C2296" i="16"/>
  <c r="C2297" i="16"/>
  <c r="C2298" i="16"/>
  <c r="C2299" i="16"/>
  <c r="S2299" i="16" s="1"/>
  <c r="C2300" i="16"/>
  <c r="C2301" i="16"/>
  <c r="S2301" i="16" s="1"/>
  <c r="C2302" i="16"/>
  <c r="S2302" i="16" s="1"/>
  <c r="H2302" i="16" s="1"/>
  <c r="C2303" i="16"/>
  <c r="S2303" i="16" s="1"/>
  <c r="I2303" i="16" s="1"/>
  <c r="C2304" i="16"/>
  <c r="S2304" i="16" s="1"/>
  <c r="C2305" i="16"/>
  <c r="C2306" i="16"/>
  <c r="S2306" i="16" s="1"/>
  <c r="E2306" i="16" s="1"/>
  <c r="C2307" i="16"/>
  <c r="C2308" i="16"/>
  <c r="S2308" i="16"/>
  <c r="H2308" i="16" s="1"/>
  <c r="C2309" i="16"/>
  <c r="C2310" i="16"/>
  <c r="C2311" i="16"/>
  <c r="C2312" i="16"/>
  <c r="S2312" i="16" s="1"/>
  <c r="C2313" i="16"/>
  <c r="C2314" i="16"/>
  <c r="C2315" i="16"/>
  <c r="S2315" i="16"/>
  <c r="C2316" i="16"/>
  <c r="S2316" i="16"/>
  <c r="J2316" i="16" s="1"/>
  <c r="C2317" i="16"/>
  <c r="C2318" i="16"/>
  <c r="C2319" i="16"/>
  <c r="C2320" i="16"/>
  <c r="C2321" i="16"/>
  <c r="S2321" i="16" s="1"/>
  <c r="C2322" i="16"/>
  <c r="C2323" i="16"/>
  <c r="C2324" i="16"/>
  <c r="S2324" i="16"/>
  <c r="I2324" i="16" s="1"/>
  <c r="C2325" i="16"/>
  <c r="S2325" i="16" s="1"/>
  <c r="C2326" i="16"/>
  <c r="S2326" i="16"/>
  <c r="C2327" i="16"/>
  <c r="C2328" i="16"/>
  <c r="C2329" i="16"/>
  <c r="C2330" i="16"/>
  <c r="S2330" i="16" s="1"/>
  <c r="C2331" i="16"/>
  <c r="S2331" i="16" s="1"/>
  <c r="C2332" i="16"/>
  <c r="S2332" i="16" s="1"/>
  <c r="F2332" i="16" s="1"/>
  <c r="C2333" i="16"/>
  <c r="S2333" i="16"/>
  <c r="C2334" i="16"/>
  <c r="S2334" i="16"/>
  <c r="C2335" i="16"/>
  <c r="C2336" i="16"/>
  <c r="S2336" i="16" s="1"/>
  <c r="C2337" i="16"/>
  <c r="S2337" i="16" s="1"/>
  <c r="C2338" i="16"/>
  <c r="S2338" i="16" s="1"/>
  <c r="J2338" i="16" s="1"/>
  <c r="C2339" i="16"/>
  <c r="C2340" i="16"/>
  <c r="C2341" i="16"/>
  <c r="S2341" i="16" s="1"/>
  <c r="H2341" i="16" s="1"/>
  <c r="C2342" i="16"/>
  <c r="S2342" i="16" s="1"/>
  <c r="I2342" i="16" s="1"/>
  <c r="C2343" i="16"/>
  <c r="C2344" i="16"/>
  <c r="S2344" i="16" s="1"/>
  <c r="C2345" i="16"/>
  <c r="C2346" i="16"/>
  <c r="S2346" i="16"/>
  <c r="C2347" i="16"/>
  <c r="S2347" i="16"/>
  <c r="F2347" i="16" s="1"/>
  <c r="C2348" i="16"/>
  <c r="C2349" i="16"/>
  <c r="S2349" i="16" s="1"/>
  <c r="C2350" i="16"/>
  <c r="S2350" i="16" s="1"/>
  <c r="J2350" i="16" s="1"/>
  <c r="C2351" i="16"/>
  <c r="S2351" i="16" s="1"/>
  <c r="I2351" i="16" s="1"/>
  <c r="C2352" i="16"/>
  <c r="C2353" i="16"/>
  <c r="S2353" i="16"/>
  <c r="D2353" i="16"/>
  <c r="C2354" i="16"/>
  <c r="S2354" i="16" s="1"/>
  <c r="E2354" i="16" s="1"/>
  <c r="C2355" i="16"/>
  <c r="C2356" i="16"/>
  <c r="S2356" i="16" s="1"/>
  <c r="C2357" i="16"/>
  <c r="S2357" i="16" s="1"/>
  <c r="I2357" i="16" s="1"/>
  <c r="C2358" i="16"/>
  <c r="C2359" i="16"/>
  <c r="C2360" i="16"/>
  <c r="S2360" i="16" s="1"/>
  <c r="F2360" i="16" s="1"/>
  <c r="C2361" i="16"/>
  <c r="C2362" i="16"/>
  <c r="C2363" i="16"/>
  <c r="C2364" i="16"/>
  <c r="S2364" i="16" s="1"/>
  <c r="E2364" i="16" s="1"/>
  <c r="C2365" i="16"/>
  <c r="S2365" i="16"/>
  <c r="C2366" i="16"/>
  <c r="S2366" i="16" s="1"/>
  <c r="C2367" i="16"/>
  <c r="C2368" i="16"/>
  <c r="S2368" i="16" s="1"/>
  <c r="C2369" i="16"/>
  <c r="S2369" i="16" s="1"/>
  <c r="C2370" i="16"/>
  <c r="C2371" i="16"/>
  <c r="C2372" i="16"/>
  <c r="C2373" i="16"/>
  <c r="C2374" i="16"/>
  <c r="C2375" i="16"/>
  <c r="C2376" i="16"/>
  <c r="S2376" i="16" s="1"/>
  <c r="E2376" i="16" s="1"/>
  <c r="C2377" i="16"/>
  <c r="C2378" i="16"/>
  <c r="C2379" i="16"/>
  <c r="C2380" i="16"/>
  <c r="C2381" i="16"/>
  <c r="C2382" i="16"/>
  <c r="C2383" i="16"/>
  <c r="C2384" i="16"/>
  <c r="C2385" i="16"/>
  <c r="S2385" i="16" s="1"/>
  <c r="C2386" i="16"/>
  <c r="S2386" i="16"/>
  <c r="I2386" i="16" s="1"/>
  <c r="C2387" i="16"/>
  <c r="C2388" i="16"/>
  <c r="S2388" i="16" s="1"/>
  <c r="H2388" i="16" s="1"/>
  <c r="C2389" i="16"/>
  <c r="C2390" i="16"/>
  <c r="S2390" i="16" s="1"/>
  <c r="F2390" i="16" s="1"/>
  <c r="C2391" i="16"/>
  <c r="S2391" i="16"/>
  <c r="C2392" i="16"/>
  <c r="C2393" i="16"/>
  <c r="C2394" i="16"/>
  <c r="S2394" i="16" s="1"/>
  <c r="E2394" i="16" s="1"/>
  <c r="C2395" i="16"/>
  <c r="C2396" i="16"/>
  <c r="S2396" i="16" s="1"/>
  <c r="J2396" i="16" s="1"/>
  <c r="C2397" i="16"/>
  <c r="C2398" i="16"/>
  <c r="S2398" i="16" s="1"/>
  <c r="C2399" i="16"/>
  <c r="C2400" i="16"/>
  <c r="S2400" i="16" s="1"/>
  <c r="F2400" i="16" s="1"/>
  <c r="C2401" i="16"/>
  <c r="S2401" i="16" s="1"/>
  <c r="J2401" i="16" s="1"/>
  <c r="C2402" i="16"/>
  <c r="S2402" i="16" s="1"/>
  <c r="C2403" i="16"/>
  <c r="C2404" i="16"/>
  <c r="S2404" i="16" s="1"/>
  <c r="I2404" i="16" s="1"/>
  <c r="C2405" i="16"/>
  <c r="C2406" i="16"/>
  <c r="C2407" i="16"/>
  <c r="C2408" i="16"/>
  <c r="S2408" i="16" s="1"/>
  <c r="H2408" i="16" s="1"/>
  <c r="C2409" i="16"/>
  <c r="S2409" i="16"/>
  <c r="I2409" i="16" s="1"/>
  <c r="C2410" i="16"/>
  <c r="S2410" i="16" s="1"/>
  <c r="J2410" i="16" s="1"/>
  <c r="C2411" i="16"/>
  <c r="S2411" i="16" s="1"/>
  <c r="C2412" i="16"/>
  <c r="S2412" i="16" s="1"/>
  <c r="C2413" i="16"/>
  <c r="S2413" i="16" s="1"/>
  <c r="F2413" i="16" s="1"/>
  <c r="C2414" i="16"/>
  <c r="S2414" i="16" s="1"/>
  <c r="C2415" i="16"/>
  <c r="C2416" i="16"/>
  <c r="S2416" i="16" s="1"/>
  <c r="H2416" i="16" s="1"/>
  <c r="C2417" i="16"/>
  <c r="S2417" i="16" s="1"/>
  <c r="E2417" i="16" s="1"/>
  <c r="C2418" i="16"/>
  <c r="C2419" i="16"/>
  <c r="S2419" i="16" s="1"/>
  <c r="J2419" i="16" s="1"/>
  <c r="C2420" i="16"/>
  <c r="C2421" i="16"/>
  <c r="C2422" i="16"/>
  <c r="C2423" i="16"/>
  <c r="C2424" i="16"/>
  <c r="C2425" i="16"/>
  <c r="C2426" i="16"/>
  <c r="C2427" i="16"/>
  <c r="S2427" i="16" s="1"/>
  <c r="I2427" i="16" s="1"/>
  <c r="C2428" i="16"/>
  <c r="C2429" i="16"/>
  <c r="C2430" i="16"/>
  <c r="C2431" i="16"/>
  <c r="S2431" i="16" s="1"/>
  <c r="C2432" i="16"/>
  <c r="S2432" i="16" s="1"/>
  <c r="F2432" i="16" s="1"/>
  <c r="C2433" i="16"/>
  <c r="S2433" i="16"/>
  <c r="J2433" i="16" s="1"/>
  <c r="C2434" i="16"/>
  <c r="S2434" i="16" s="1"/>
  <c r="J2434" i="16" s="1"/>
  <c r="C2435" i="16"/>
  <c r="C2436" i="16"/>
  <c r="S2436" i="16" s="1"/>
  <c r="I2436" i="16" s="1"/>
  <c r="C2437" i="16"/>
  <c r="S2437" i="16" s="1"/>
  <c r="E2437" i="16" s="1"/>
  <c r="C2438" i="16"/>
  <c r="C2439" i="16"/>
  <c r="S2439" i="16"/>
  <c r="C2440" i="16"/>
  <c r="S2440" i="16" s="1"/>
  <c r="I2440" i="16" s="1"/>
  <c r="C2441" i="16"/>
  <c r="S2441" i="16" s="1"/>
  <c r="C2442" i="16"/>
  <c r="S2442" i="16" s="1"/>
  <c r="D2442" i="16" s="1"/>
  <c r="C2443" i="16"/>
  <c r="S2443" i="16"/>
  <c r="C2444" i="16"/>
  <c r="C2445" i="16"/>
  <c r="C2446" i="16"/>
  <c r="S2446" i="16" s="1"/>
  <c r="C2447" i="16"/>
  <c r="C2448" i="16"/>
  <c r="S2448" i="16" s="1"/>
  <c r="E2448" i="16" s="1"/>
  <c r="C2449" i="16"/>
  <c r="S2449" i="16" s="1"/>
  <c r="C2450" i="16"/>
  <c r="S2450" i="16"/>
  <c r="C2451" i="16"/>
  <c r="S2451" i="16" s="1"/>
  <c r="C2452" i="16"/>
  <c r="S2452" i="16" s="1"/>
  <c r="D2452" i="16" s="1"/>
  <c r="C2453" i="16"/>
  <c r="C2454" i="16"/>
  <c r="S2454" i="16"/>
  <c r="C2455" i="16"/>
  <c r="S2455" i="16" s="1"/>
  <c r="C2456" i="16"/>
  <c r="S2456" i="16" s="1"/>
  <c r="H2456" i="16" s="1"/>
  <c r="C2457" i="16"/>
  <c r="C2458" i="16"/>
  <c r="S2458" i="16" s="1"/>
  <c r="I2458" i="16" s="1"/>
  <c r="C2459" i="16"/>
  <c r="S2459" i="16" s="1"/>
  <c r="F2459" i="16" s="1"/>
  <c r="C2460" i="16"/>
  <c r="S2460" i="16" s="1"/>
  <c r="C2461" i="16"/>
  <c r="S2461" i="16" s="1"/>
  <c r="C2462" i="16"/>
  <c r="C2463" i="16"/>
  <c r="S2463" i="16" s="1"/>
  <c r="E2463" i="16" s="1"/>
  <c r="C2464" i="16"/>
  <c r="C2465" i="16"/>
  <c r="S2465" i="16"/>
  <c r="J2465" i="16"/>
  <c r="C2466" i="16"/>
  <c r="C2467" i="16"/>
  <c r="C2468" i="16"/>
  <c r="C2469" i="16"/>
  <c r="S2469" i="16" s="1"/>
  <c r="C2470" i="16"/>
  <c r="S2470" i="16" s="1"/>
  <c r="J2470" i="16" s="1"/>
  <c r="C2471" i="16"/>
  <c r="S2471" i="16" s="1"/>
  <c r="I2471" i="16" s="1"/>
  <c r="C2472" i="16"/>
  <c r="S2472" i="16" s="1"/>
  <c r="C2473" i="16"/>
  <c r="S2473" i="16" s="1"/>
  <c r="C2474" i="16"/>
  <c r="C2475" i="16"/>
  <c r="S2475" i="16"/>
  <c r="H2475" i="16" s="1"/>
  <c r="C2476" i="16"/>
  <c r="C2477" i="16"/>
  <c r="S2477" i="16" s="1"/>
  <c r="D2477" i="16" s="1"/>
  <c r="C2478" i="16"/>
  <c r="S2478" i="16" s="1"/>
  <c r="C2479" i="16"/>
  <c r="C2480" i="16"/>
  <c r="C2481" i="16"/>
  <c r="S2481" i="16" s="1"/>
  <c r="F2481" i="16" s="1"/>
  <c r="C2482" i="16"/>
  <c r="C2484" i="16"/>
  <c r="S2484" i="16"/>
  <c r="C2485" i="16"/>
  <c r="C2487" i="16"/>
  <c r="C2488" i="16"/>
  <c r="C2489" i="16"/>
  <c r="S2489" i="16"/>
  <c r="E2489" i="16" s="1"/>
  <c r="C2490" i="16"/>
  <c r="C2491" i="16"/>
  <c r="S2491" i="16" s="1"/>
  <c r="A227" i="13"/>
  <c r="A65" i="13"/>
  <c r="A50" i="13"/>
  <c r="B2487" i="16"/>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491" i="16"/>
  <c r="B2484" i="16"/>
  <c r="K535" i="14"/>
  <c r="K536" i="14"/>
  <c r="K537" i="14"/>
  <c r="K538" i="14"/>
  <c r="K539" i="14"/>
  <c r="K540" i="14"/>
  <c r="K529" i="14"/>
  <c r="K541" i="14"/>
  <c r="J535" i="14"/>
  <c r="J536" i="14"/>
  <c r="J537" i="14"/>
  <c r="J538" i="14"/>
  <c r="J539" i="14"/>
  <c r="J540" i="14"/>
  <c r="J529" i="14"/>
  <c r="J541" i="14"/>
  <c r="B288" i="16"/>
  <c r="B289" i="16"/>
  <c r="B454" i="16"/>
  <c r="B455" i="16"/>
  <c r="B523" i="16"/>
  <c r="B524" i="16"/>
  <c r="B525" i="16"/>
  <c r="B526" i="16"/>
  <c r="B527" i="16"/>
  <c r="B528" i="16"/>
  <c r="B529" i="16"/>
  <c r="B530" i="16"/>
  <c r="B531" i="16"/>
  <c r="B532" i="16"/>
  <c r="B533" i="16"/>
  <c r="B534" i="16"/>
  <c r="B535" i="16"/>
  <c r="B536" i="16"/>
  <c r="Y536" i="16" s="1"/>
  <c r="B537" i="16"/>
  <c r="B538" i="16"/>
  <c r="B539" i="16"/>
  <c r="B540" i="16"/>
  <c r="B541" i="16"/>
  <c r="B542" i="16"/>
  <c r="B543" i="16"/>
  <c r="B544" i="16"/>
  <c r="B545" i="16"/>
  <c r="B546" i="16"/>
  <c r="B547" i="16"/>
  <c r="B548" i="16"/>
  <c r="B549" i="16"/>
  <c r="B550" i="16"/>
  <c r="B551" i="16"/>
  <c r="B552" i="16"/>
  <c r="B553" i="16"/>
  <c r="B554" i="16"/>
  <c r="B555" i="16"/>
  <c r="B556" i="16"/>
  <c r="B557" i="16"/>
  <c r="B558" i="16"/>
  <c r="Y558" i="16" s="1"/>
  <c r="B559" i="16"/>
  <c r="B560" i="16"/>
  <c r="B561" i="16"/>
  <c r="B562" i="16"/>
  <c r="B563" i="16"/>
  <c r="B564" i="16"/>
  <c r="B565" i="16"/>
  <c r="B566" i="16"/>
  <c r="B567" i="16"/>
  <c r="B568" i="16"/>
  <c r="B569" i="16"/>
  <c r="B570" i="16"/>
  <c r="B571" i="16"/>
  <c r="B572" i="16"/>
  <c r="B573" i="16"/>
  <c r="B574" i="16"/>
  <c r="B575" i="16"/>
  <c r="B576" i="16"/>
  <c r="Y576" i="16" s="1"/>
  <c r="B577" i="16"/>
  <c r="Y577" i="16" s="1"/>
  <c r="B578" i="16"/>
  <c r="B579" i="16"/>
  <c r="B580" i="16"/>
  <c r="Y580" i="16"/>
  <c r="B581" i="16"/>
  <c r="B582" i="16"/>
  <c r="B583" i="16"/>
  <c r="B584" i="16"/>
  <c r="Y584" i="16" s="1"/>
  <c r="B585" i="16"/>
  <c r="B586" i="16"/>
  <c r="B587" i="16"/>
  <c r="B588" i="16"/>
  <c r="B589" i="16"/>
  <c r="B590" i="16"/>
  <c r="B591" i="16"/>
  <c r="B592" i="16"/>
  <c r="B593" i="16"/>
  <c r="B594" i="16"/>
  <c r="Y594" i="16" s="1"/>
  <c r="B595" i="16"/>
  <c r="B596" i="16"/>
  <c r="B597" i="16"/>
  <c r="B598" i="16"/>
  <c r="Y598" i="16" s="1"/>
  <c r="B599" i="16"/>
  <c r="B600" i="16"/>
  <c r="B601" i="16"/>
  <c r="B602" i="16"/>
  <c r="Y602" i="16" s="1"/>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Y626" i="16"/>
  <c r="B627" i="16"/>
  <c r="B628" i="16"/>
  <c r="B629" i="16"/>
  <c r="B630" i="16"/>
  <c r="B631" i="16"/>
  <c r="B632" i="16"/>
  <c r="B633" i="16"/>
  <c r="B634" i="16"/>
  <c r="B635" i="16"/>
  <c r="B636" i="16"/>
  <c r="B637" i="16"/>
  <c r="B638" i="16"/>
  <c r="B639" i="16"/>
  <c r="B640" i="16"/>
  <c r="B641" i="16"/>
  <c r="B642" i="16"/>
  <c r="B643" i="16"/>
  <c r="B644" i="16"/>
  <c r="B645" i="16"/>
  <c r="B646" i="16"/>
  <c r="B647" i="16"/>
  <c r="B648" i="16"/>
  <c r="Y648" i="16" s="1"/>
  <c r="B649" i="16"/>
  <c r="B650" i="16"/>
  <c r="Y650" i="16" s="1"/>
  <c r="B651" i="16"/>
  <c r="B652" i="16"/>
  <c r="B653" i="16"/>
  <c r="B654" i="16"/>
  <c r="Y654" i="16" s="1"/>
  <c r="B655" i="16"/>
  <c r="B656" i="16"/>
  <c r="Y656" i="16" s="1"/>
  <c r="B657" i="16"/>
  <c r="B658" i="16"/>
  <c r="Y658" i="16"/>
  <c r="B659" i="16"/>
  <c r="B660" i="16"/>
  <c r="B661" i="16"/>
  <c r="B662" i="16"/>
  <c r="B663" i="16"/>
  <c r="B664" i="16"/>
  <c r="B665" i="16"/>
  <c r="B666" i="16"/>
  <c r="B667" i="16"/>
  <c r="B668" i="16"/>
  <c r="B669" i="16"/>
  <c r="B670" i="16"/>
  <c r="Y670" i="16" s="1"/>
  <c r="B671" i="16"/>
  <c r="B672" i="16"/>
  <c r="B673" i="16"/>
  <c r="B674" i="16"/>
  <c r="B675" i="16"/>
  <c r="B676" i="16"/>
  <c r="B677" i="16"/>
  <c r="B678" i="16"/>
  <c r="B679" i="16"/>
  <c r="B680" i="16"/>
  <c r="B681" i="16"/>
  <c r="B682" i="16"/>
  <c r="B683" i="16"/>
  <c r="B684" i="16"/>
  <c r="B685" i="16"/>
  <c r="B686" i="16"/>
  <c r="B687" i="16"/>
  <c r="B688" i="16"/>
  <c r="B689" i="16"/>
  <c r="B690" i="16"/>
  <c r="Y690" i="16" s="1"/>
  <c r="B691" i="16"/>
  <c r="B692" i="16"/>
  <c r="B693" i="16"/>
  <c r="B694" i="16"/>
  <c r="Y694" i="16" s="1"/>
  <c r="B695" i="16"/>
  <c r="B696" i="16"/>
  <c r="B697" i="16"/>
  <c r="B698" i="16"/>
  <c r="Y698" i="16" s="1"/>
  <c r="B699" i="16"/>
  <c r="B700" i="16"/>
  <c r="B701" i="16"/>
  <c r="B702" i="16"/>
  <c r="B703" i="16"/>
  <c r="B704" i="16"/>
  <c r="Y704" i="16"/>
  <c r="B705" i="16"/>
  <c r="B706" i="16"/>
  <c r="B707" i="16"/>
  <c r="B708" i="16"/>
  <c r="B709" i="16"/>
  <c r="B710" i="16"/>
  <c r="B711" i="16"/>
  <c r="B712" i="16"/>
  <c r="Y712" i="16" s="1"/>
  <c r="B713" i="16"/>
  <c r="B714" i="16"/>
  <c r="B715" i="16"/>
  <c r="B716" i="16"/>
  <c r="Y716" i="16" s="1"/>
  <c r="B717" i="16"/>
  <c r="B718" i="16"/>
  <c r="B719" i="16"/>
  <c r="B720" i="16"/>
  <c r="Y720" i="16" s="1"/>
  <c r="B721" i="16"/>
  <c r="B722" i="16"/>
  <c r="B723" i="16"/>
  <c r="B724" i="16"/>
  <c r="B725" i="16"/>
  <c r="B726" i="16"/>
  <c r="B727" i="16"/>
  <c r="B728" i="16"/>
  <c r="B729" i="16"/>
  <c r="B730" i="16"/>
  <c r="B731" i="16"/>
  <c r="B732" i="16"/>
  <c r="B733" i="16"/>
  <c r="B734" i="16"/>
  <c r="B735" i="16"/>
  <c r="B736" i="16"/>
  <c r="B737" i="16"/>
  <c r="B738" i="16"/>
  <c r="Y738" i="16" s="1"/>
  <c r="B739" i="16"/>
  <c r="B740" i="16"/>
  <c r="Y740" i="16"/>
  <c r="B741" i="16"/>
  <c r="B742" i="16"/>
  <c r="Y742" i="16" s="1"/>
  <c r="B743" i="16"/>
  <c r="B744" i="16"/>
  <c r="B745" i="16"/>
  <c r="B746" i="16"/>
  <c r="B747" i="16"/>
  <c r="B748" i="16"/>
  <c r="B749" i="16"/>
  <c r="B750" i="16"/>
  <c r="B751" i="16"/>
  <c r="B752" i="16"/>
  <c r="B753" i="16"/>
  <c r="B754" i="16"/>
  <c r="B755" i="16"/>
  <c r="B756" i="16"/>
  <c r="B757" i="16"/>
  <c r="B758" i="16"/>
  <c r="B759" i="16"/>
  <c r="B760" i="16"/>
  <c r="B761" i="16"/>
  <c r="B762" i="16"/>
  <c r="Y762" i="16" s="1"/>
  <c r="B763" i="16"/>
  <c r="B764" i="16"/>
  <c r="B765" i="16"/>
  <c r="B766" i="16"/>
  <c r="Y766" i="16" s="1"/>
  <c r="B767" i="16"/>
  <c r="B768" i="16"/>
  <c r="B769" i="16"/>
  <c r="B770" i="16"/>
  <c r="Y770" i="16"/>
  <c r="B771" i="16"/>
  <c r="B772" i="16"/>
  <c r="B773" i="16"/>
  <c r="B774" i="16"/>
  <c r="Y774" i="16" s="1"/>
  <c r="B775" i="16"/>
  <c r="B776" i="16"/>
  <c r="B777" i="16"/>
  <c r="B778" i="16"/>
  <c r="Y778" i="16" s="1"/>
  <c r="B779" i="16"/>
  <c r="B780" i="16"/>
  <c r="B781" i="16"/>
  <c r="B782" i="16"/>
  <c r="Y782" i="16" s="1"/>
  <c r="B783" i="16"/>
  <c r="B784" i="16"/>
  <c r="B785" i="16"/>
  <c r="B786" i="16"/>
  <c r="Y786" i="16" s="1"/>
  <c r="B787" i="16"/>
  <c r="B788" i="16"/>
  <c r="B789" i="16"/>
  <c r="B790" i="16"/>
  <c r="B791" i="16"/>
  <c r="B792" i="16"/>
  <c r="Y792" i="16" s="1"/>
  <c r="B793" i="16"/>
  <c r="B794" i="16"/>
  <c r="B795" i="16"/>
  <c r="B796" i="16"/>
  <c r="B797" i="16"/>
  <c r="B798" i="16"/>
  <c r="B799" i="16"/>
  <c r="B800" i="16"/>
  <c r="Y800" i="16" s="1"/>
  <c r="B801" i="16"/>
  <c r="B802" i="16"/>
  <c r="B803" i="16"/>
  <c r="B804" i="16"/>
  <c r="B805" i="16"/>
  <c r="B806" i="16"/>
  <c r="B807" i="16"/>
  <c r="B808" i="16"/>
  <c r="Y808" i="16"/>
  <c r="B809" i="16"/>
  <c r="B810" i="16"/>
  <c r="B811" i="16"/>
  <c r="B812" i="16"/>
  <c r="B813" i="16"/>
  <c r="B814" i="16"/>
  <c r="B815" i="16"/>
  <c r="B816" i="16"/>
  <c r="B817" i="16"/>
  <c r="B818" i="16"/>
  <c r="B819" i="16"/>
  <c r="B820" i="16"/>
  <c r="B821" i="16"/>
  <c r="B822" i="16"/>
  <c r="B823" i="16"/>
  <c r="B824" i="16"/>
  <c r="Y824" i="16" s="1"/>
  <c r="B825" i="16"/>
  <c r="B826" i="16"/>
  <c r="B827" i="16"/>
  <c r="B828" i="16"/>
  <c r="B829" i="16"/>
  <c r="B830" i="16"/>
  <c r="B831" i="16"/>
  <c r="B832" i="16"/>
  <c r="B833" i="16"/>
  <c r="B834" i="16"/>
  <c r="Y834" i="16" s="1"/>
  <c r="B835" i="16"/>
  <c r="B836" i="16"/>
  <c r="B837" i="16"/>
  <c r="B838" i="16"/>
  <c r="B839" i="16"/>
  <c r="B840" i="16"/>
  <c r="B841" i="16"/>
  <c r="B842" i="16"/>
  <c r="B843" i="16"/>
  <c r="B844" i="16"/>
  <c r="B845" i="16"/>
  <c r="B846" i="16"/>
  <c r="B847" i="16"/>
  <c r="B848" i="16"/>
  <c r="B849" i="16"/>
  <c r="B850" i="16"/>
  <c r="Y850" i="16" s="1"/>
  <c r="B851" i="16"/>
  <c r="B852" i="16"/>
  <c r="B853" i="16"/>
  <c r="B854" i="16"/>
  <c r="Y854" i="16" s="1"/>
  <c r="B855" i="16"/>
  <c r="B856" i="16"/>
  <c r="B857" i="16"/>
  <c r="B858" i="16"/>
  <c r="Y858" i="16" s="1"/>
  <c r="B859" i="16"/>
  <c r="B860" i="16"/>
  <c r="B861" i="16"/>
  <c r="B862" i="16"/>
  <c r="B863" i="16"/>
  <c r="B864" i="16"/>
  <c r="B865" i="16"/>
  <c r="B866" i="16"/>
  <c r="B867" i="16"/>
  <c r="B868" i="16"/>
  <c r="Y868" i="16" s="1"/>
  <c r="B869" i="16"/>
  <c r="B870" i="16"/>
  <c r="B871" i="16"/>
  <c r="B872" i="16"/>
  <c r="B873" i="16"/>
  <c r="B874" i="16"/>
  <c r="B875" i="16"/>
  <c r="B876" i="16"/>
  <c r="Y876" i="16"/>
  <c r="B877" i="16"/>
  <c r="B878" i="16"/>
  <c r="B879" i="16"/>
  <c r="B880" i="16"/>
  <c r="Y880" i="16" s="1"/>
  <c r="B881" i="16"/>
  <c r="B882" i="16"/>
  <c r="B883" i="16"/>
  <c r="B884" i="16"/>
  <c r="B885" i="16"/>
  <c r="B886" i="16"/>
  <c r="B887" i="16"/>
  <c r="B888" i="16"/>
  <c r="B889" i="16"/>
  <c r="B890" i="16"/>
  <c r="B891" i="16"/>
  <c r="B892" i="16"/>
  <c r="B893" i="16"/>
  <c r="B894" i="16"/>
  <c r="Y894" i="16" s="1"/>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Y944" i="16" s="1"/>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Y971" i="16" s="1"/>
  <c r="B972" i="16"/>
  <c r="B973" i="16"/>
  <c r="B974" i="16"/>
  <c r="B975" i="16"/>
  <c r="Y975" i="16" s="1"/>
  <c r="B976" i="16"/>
  <c r="B977" i="16"/>
  <c r="B978" i="16"/>
  <c r="B979" i="16"/>
  <c r="B980" i="16"/>
  <c r="Y980" i="16"/>
  <c r="B981" i="16"/>
  <c r="B982" i="16"/>
  <c r="B983" i="16"/>
  <c r="Y983" i="16" s="1"/>
  <c r="B984" i="16"/>
  <c r="B985" i="16"/>
  <c r="B986" i="16"/>
  <c r="B987" i="16"/>
  <c r="Y987" i="16" s="1"/>
  <c r="B988" i="16"/>
  <c r="B989" i="16"/>
  <c r="B990" i="16"/>
  <c r="B991" i="16"/>
  <c r="B992" i="16"/>
  <c r="B993" i="16"/>
  <c r="B994" i="16"/>
  <c r="B995" i="16"/>
  <c r="B996" i="16"/>
  <c r="B997" i="16"/>
  <c r="B998" i="16"/>
  <c r="B999" i="16"/>
  <c r="B1000" i="16"/>
  <c r="B1001" i="16"/>
  <c r="B1002" i="16"/>
  <c r="B1003" i="16"/>
  <c r="B1004" i="16"/>
  <c r="Y1004" i="16" s="1"/>
  <c r="B1005" i="16"/>
  <c r="B1006" i="16"/>
  <c r="B1007" i="16"/>
  <c r="Y1007" i="16"/>
  <c r="B1008" i="16"/>
  <c r="B1009" i="16"/>
  <c r="B1010" i="16"/>
  <c r="B1011" i="16"/>
  <c r="Y1011" i="16" s="1"/>
  <c r="B1012" i="16"/>
  <c r="Y1012" i="16" s="1"/>
  <c r="B1013" i="16"/>
  <c r="B1014" i="16"/>
  <c r="Y1014" i="16" s="1"/>
  <c r="B1015" i="16"/>
  <c r="B1016" i="16"/>
  <c r="B1017" i="16"/>
  <c r="B1018" i="16"/>
  <c r="Y1018" i="16" s="1"/>
  <c r="B1019" i="16"/>
  <c r="B1020" i="16"/>
  <c r="B1021" i="16"/>
  <c r="B1022" i="16"/>
  <c r="B1023" i="16"/>
  <c r="B1024" i="16"/>
  <c r="B1025" i="16"/>
  <c r="B1026" i="16"/>
  <c r="B1027" i="16"/>
  <c r="B1028" i="16"/>
  <c r="B1029" i="16"/>
  <c r="B1030" i="16"/>
  <c r="Y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Y1054" i="16"/>
  <c r="B1055" i="16"/>
  <c r="B1056" i="16"/>
  <c r="B1057" i="16"/>
  <c r="B1058" i="16"/>
  <c r="Y1058" i="16" s="1"/>
  <c r="B1059" i="16"/>
  <c r="B1060" i="16"/>
  <c r="Y1060" i="16"/>
  <c r="B1061" i="16"/>
  <c r="B1062" i="16"/>
  <c r="B1063" i="16"/>
  <c r="B1064" i="16"/>
  <c r="Y1064" i="16" s="1"/>
  <c r="B1065" i="16"/>
  <c r="Y1065" i="16"/>
  <c r="B1066" i="16"/>
  <c r="B1067" i="16"/>
  <c r="B1068" i="16"/>
  <c r="B1069" i="16"/>
  <c r="B1070" i="16"/>
  <c r="B1071" i="16"/>
  <c r="Y1071" i="16" s="1"/>
  <c r="B1072" i="16"/>
  <c r="B1073" i="16"/>
  <c r="Y1073" i="16" s="1"/>
  <c r="B1074" i="16"/>
  <c r="B1075" i="16"/>
  <c r="Y1075" i="16" s="1"/>
  <c r="B1076" i="16"/>
  <c r="B1077" i="16"/>
  <c r="Y1077" i="16" s="1"/>
  <c r="B1078" i="16"/>
  <c r="B1079" i="16"/>
  <c r="B1080" i="16"/>
  <c r="B1081" i="16"/>
  <c r="B1082" i="16"/>
  <c r="B1083" i="16"/>
  <c r="B1084" i="16"/>
  <c r="B1085" i="16"/>
  <c r="Y1085" i="16"/>
  <c r="B1086" i="16"/>
  <c r="B1087" i="16"/>
  <c r="B1088" i="16"/>
  <c r="Y1088" i="16" s="1"/>
  <c r="B1089" i="16"/>
  <c r="B1090" i="16"/>
  <c r="B1091" i="16"/>
  <c r="B1092" i="16"/>
  <c r="B1093" i="16"/>
  <c r="B1094" i="16"/>
  <c r="B1095" i="16"/>
  <c r="B1096" i="16"/>
  <c r="B1097" i="16"/>
  <c r="B1098" i="16"/>
  <c r="B1099" i="16"/>
  <c r="B1100" i="16"/>
  <c r="Y1100" i="16" s="1"/>
  <c r="B1101" i="16"/>
  <c r="B1102" i="16"/>
  <c r="B1103" i="16"/>
  <c r="B1104" i="16"/>
  <c r="Y1104" i="16"/>
  <c r="B1105" i="16"/>
  <c r="B1106" i="16"/>
  <c r="B1107" i="16"/>
  <c r="B1108" i="16"/>
  <c r="B1109" i="16"/>
  <c r="B1110" i="16"/>
  <c r="B1111" i="16"/>
  <c r="B1112" i="16"/>
  <c r="B1113" i="16"/>
  <c r="B1114" i="16"/>
  <c r="B1115" i="16"/>
  <c r="B1116" i="16"/>
  <c r="B1117" i="16"/>
  <c r="B1118" i="16"/>
  <c r="B1119" i="16"/>
  <c r="B1120" i="16"/>
  <c r="Y1120" i="16" s="1"/>
  <c r="B1121" i="16"/>
  <c r="B1122" i="16"/>
  <c r="B1123" i="16"/>
  <c r="Y1123" i="16"/>
  <c r="B1124" i="16"/>
  <c r="B1125" i="16"/>
  <c r="B1126" i="16"/>
  <c r="Y1126" i="16" s="1"/>
  <c r="B1127" i="16"/>
  <c r="B1128" i="16"/>
  <c r="Y1128" i="16" s="1"/>
  <c r="B1129" i="16"/>
  <c r="B1130" i="16"/>
  <c r="B1131" i="16"/>
  <c r="B1132" i="16"/>
  <c r="B1133" i="16"/>
  <c r="B1134" i="16"/>
  <c r="B1135" i="16"/>
  <c r="B1136" i="16"/>
  <c r="B1137" i="16"/>
  <c r="Y1137" i="16"/>
  <c r="B1138" i="16"/>
  <c r="B1139" i="16"/>
  <c r="B1140" i="16"/>
  <c r="B1141" i="16"/>
  <c r="B1142" i="16"/>
  <c r="B1143" i="16"/>
  <c r="B1144" i="16"/>
  <c r="B1145" i="16"/>
  <c r="B1146" i="16"/>
  <c r="B1147" i="16"/>
  <c r="Y1147" i="16" s="1"/>
  <c r="B1148" i="16"/>
  <c r="B1149" i="16"/>
  <c r="B1150" i="16"/>
  <c r="B1151" i="16"/>
  <c r="B1152" i="16"/>
  <c r="B1153" i="16"/>
  <c r="Y1153" i="16" s="1"/>
  <c r="B1154" i="16"/>
  <c r="B1155" i="16"/>
  <c r="B1156" i="16"/>
  <c r="B1157" i="16"/>
  <c r="B1158" i="16"/>
  <c r="Y1158" i="16"/>
  <c r="B1159" i="16"/>
  <c r="B1160" i="16"/>
  <c r="Y1160" i="16" s="1"/>
  <c r="B1161" i="16"/>
  <c r="B1162" i="16"/>
  <c r="B1163" i="16"/>
  <c r="B1164" i="16"/>
  <c r="Y1164" i="16" s="1"/>
  <c r="B1165" i="16"/>
  <c r="B1166" i="16"/>
  <c r="Y1166" i="16" s="1"/>
  <c r="B1167" i="16"/>
  <c r="B1168" i="16"/>
  <c r="B1169" i="16"/>
  <c r="B1170" i="16"/>
  <c r="Y1170" i="16" s="1"/>
  <c r="B1171" i="16"/>
  <c r="B1172" i="16"/>
  <c r="B1173" i="16"/>
  <c r="B1174" i="16"/>
  <c r="Y1174" i="16" s="1"/>
  <c r="B1175" i="16"/>
  <c r="B1176" i="16"/>
  <c r="B1177" i="16"/>
  <c r="B1178" i="16"/>
  <c r="B1179" i="16"/>
  <c r="B1180" i="16"/>
  <c r="Y1180" i="16" s="1"/>
  <c r="B1181" i="16"/>
  <c r="Y1181" i="16" s="1"/>
  <c r="B1182" i="16"/>
  <c r="B1183" i="16"/>
  <c r="B1184" i="16"/>
  <c r="B1185" i="16"/>
  <c r="B1186" i="16"/>
  <c r="Y1186" i="16" s="1"/>
  <c r="B1187" i="16"/>
  <c r="B1188" i="16"/>
  <c r="Y1188" i="16" s="1"/>
  <c r="B1189" i="16"/>
  <c r="B1190" i="16"/>
  <c r="B1191" i="16"/>
  <c r="B1192" i="16"/>
  <c r="B1193" i="16"/>
  <c r="Y1193" i="16" s="1"/>
  <c r="B1194" i="16"/>
  <c r="B1195" i="16"/>
  <c r="Y1195" i="16" s="1"/>
  <c r="B1196" i="16"/>
  <c r="B1197" i="16"/>
  <c r="Y1197" i="16" s="1"/>
  <c r="B1198" i="16"/>
  <c r="B1199" i="16"/>
  <c r="Y1199" i="16" s="1"/>
  <c r="B1200" i="16"/>
  <c r="B1201" i="16"/>
  <c r="B1202" i="16"/>
  <c r="Y1202" i="16"/>
  <c r="B1203" i="16"/>
  <c r="B1204" i="16"/>
  <c r="B1205" i="16"/>
  <c r="Y1205" i="16" s="1"/>
  <c r="B1206" i="16"/>
  <c r="B1207" i="16"/>
  <c r="B1208" i="16"/>
  <c r="B1209" i="16"/>
  <c r="B1210" i="16"/>
  <c r="B1211" i="16"/>
  <c r="B1212" i="16"/>
  <c r="B1213" i="16"/>
  <c r="B1214" i="16"/>
  <c r="B1215" i="16"/>
  <c r="B1216" i="16"/>
  <c r="B1217" i="16"/>
  <c r="B1218" i="16"/>
  <c r="B1219" i="16"/>
  <c r="B1220" i="16"/>
  <c r="Y1220" i="16" s="1"/>
  <c r="B1221" i="16"/>
  <c r="Y1221" i="16" s="1"/>
  <c r="B1222" i="16"/>
  <c r="Y1222" i="16"/>
  <c r="B1223" i="16"/>
  <c r="B1224" i="16"/>
  <c r="Y1224" i="16" s="1"/>
  <c r="B1225" i="16"/>
  <c r="Y1225" i="16" s="1"/>
  <c r="B1226" i="16"/>
  <c r="B1227" i="16"/>
  <c r="Y1227" i="16" s="1"/>
  <c r="B1228" i="16"/>
  <c r="Y1228" i="16" s="1"/>
  <c r="B1229" i="16"/>
  <c r="B1230" i="16"/>
  <c r="B1231" i="16"/>
  <c r="B1232" i="16"/>
  <c r="Y1232" i="16" s="1"/>
  <c r="B1233" i="16"/>
  <c r="B1234" i="16"/>
  <c r="Y1234" i="16" s="1"/>
  <c r="B1235" i="16"/>
  <c r="B1236" i="16"/>
  <c r="Y1236" i="16"/>
  <c r="B1237" i="16"/>
  <c r="B1238" i="16"/>
  <c r="Y1238" i="16" s="1"/>
  <c r="B1239" i="16"/>
  <c r="Y1239" i="16" s="1"/>
  <c r="B1240" i="16"/>
  <c r="B1241" i="16"/>
  <c r="Y1241" i="16" s="1"/>
  <c r="B1242" i="16"/>
  <c r="B1243" i="16"/>
  <c r="B1244" i="16"/>
  <c r="B1245" i="16"/>
  <c r="Y1245" i="16" s="1"/>
  <c r="B1246" i="16"/>
  <c r="B1247" i="16"/>
  <c r="B1248" i="16"/>
  <c r="B1249" i="16"/>
  <c r="Y1249" i="16" s="1"/>
  <c r="B1250" i="16"/>
  <c r="Y1250" i="16"/>
  <c r="B1251" i="16"/>
  <c r="B1252" i="16"/>
  <c r="B1253" i="16"/>
  <c r="B1254" i="16"/>
  <c r="B1255" i="16"/>
  <c r="B1256" i="16"/>
  <c r="B1257" i="16"/>
  <c r="Y1257" i="16"/>
  <c r="B1258" i="16"/>
  <c r="B1259" i="16"/>
  <c r="Y1259" i="16" s="1"/>
  <c r="B1260" i="16"/>
  <c r="B1261" i="16"/>
  <c r="Y1261" i="16"/>
  <c r="B1262" i="16"/>
  <c r="B1263" i="16"/>
  <c r="B1264" i="16"/>
  <c r="B1265" i="16"/>
  <c r="Y1265" i="16" s="1"/>
  <c r="B1266" i="16"/>
  <c r="B1267" i="16"/>
  <c r="Y1267" i="16" s="1"/>
  <c r="B1268" i="16"/>
  <c r="B1269" i="16"/>
  <c r="Y1269" i="16" s="1"/>
  <c r="B1270" i="16"/>
  <c r="B1271" i="16"/>
  <c r="Y1271" i="16" s="1"/>
  <c r="B1272" i="16"/>
  <c r="B1273" i="16"/>
  <c r="B1274" i="16"/>
  <c r="B1275" i="16"/>
  <c r="B1276" i="16"/>
  <c r="B1277" i="16"/>
  <c r="Y1277" i="16" s="1"/>
  <c r="B1278" i="16"/>
  <c r="B1279" i="16"/>
  <c r="B1280" i="16"/>
  <c r="B1281" i="16"/>
  <c r="B1282" i="16"/>
  <c r="B1283" i="16"/>
  <c r="Y1283" i="16" s="1"/>
  <c r="B1284" i="16"/>
  <c r="B1285" i="16"/>
  <c r="B1286" i="16"/>
  <c r="B1287" i="16"/>
  <c r="Y1287" i="16" s="1"/>
  <c r="B1288" i="16"/>
  <c r="B1289" i="16"/>
  <c r="B1290" i="16"/>
  <c r="B1291" i="16"/>
  <c r="Y1291" i="16" s="1"/>
  <c r="B1292" i="16"/>
  <c r="B1293" i="16"/>
  <c r="B1294" i="16"/>
  <c r="Y1294" i="16"/>
  <c r="B1295" i="16"/>
  <c r="B1296" i="16"/>
  <c r="B1297" i="16"/>
  <c r="B1298" i="16"/>
  <c r="B1299" i="16"/>
  <c r="Y1299" i="16"/>
  <c r="B1300" i="16"/>
  <c r="B1301" i="16"/>
  <c r="B1302" i="16"/>
  <c r="B1303" i="16"/>
  <c r="B1304" i="16"/>
  <c r="B1305" i="16"/>
  <c r="B1306" i="16"/>
  <c r="B1307" i="16"/>
  <c r="B1308" i="16"/>
  <c r="B1309" i="16"/>
  <c r="B1310" i="16"/>
  <c r="Y1310" i="16" s="1"/>
  <c r="B1311" i="16"/>
  <c r="Y1311" i="16"/>
  <c r="B1312" i="16"/>
  <c r="B1313" i="16"/>
  <c r="B1314" i="16"/>
  <c r="B1315" i="16"/>
  <c r="Y1315" i="16"/>
  <c r="B1316" i="16"/>
  <c r="B1317" i="16"/>
  <c r="B1318" i="16"/>
  <c r="B1319" i="16"/>
  <c r="Y1319" i="16" s="1"/>
  <c r="B1320" i="16"/>
  <c r="B1321" i="16"/>
  <c r="B1322" i="16"/>
  <c r="Y1322" i="16" s="1"/>
  <c r="B1323" i="16"/>
  <c r="B1324" i="16"/>
  <c r="B1325" i="16"/>
  <c r="Y1325" i="16"/>
  <c r="B1326" i="16"/>
  <c r="B1327" i="16"/>
  <c r="B1328" i="16"/>
  <c r="B1329" i="16"/>
  <c r="B1330" i="16"/>
  <c r="B1331" i="16"/>
  <c r="B1332" i="16"/>
  <c r="B1333" i="16"/>
  <c r="B1334" i="16"/>
  <c r="B1335" i="16"/>
  <c r="Y1335" i="16" s="1"/>
  <c r="B1336" i="16"/>
  <c r="B1337" i="16"/>
  <c r="Y1337" i="16"/>
  <c r="B1338" i="16"/>
  <c r="B1339" i="16"/>
  <c r="B1340" i="16"/>
  <c r="B1341" i="16"/>
  <c r="B1342" i="16"/>
  <c r="B1343" i="16"/>
  <c r="B1344" i="16"/>
  <c r="B1345" i="16"/>
  <c r="B1346" i="16"/>
  <c r="B1347" i="16"/>
  <c r="B1348" i="16"/>
  <c r="B1349" i="16"/>
  <c r="B1350" i="16"/>
  <c r="B1351" i="16"/>
  <c r="B1352" i="16"/>
  <c r="B1353" i="16"/>
  <c r="B1354" i="16"/>
  <c r="Y1354" i="16" s="1"/>
  <c r="B1355" i="16"/>
  <c r="B1356" i="16"/>
  <c r="Y1356" i="16" s="1"/>
  <c r="B1357" i="16"/>
  <c r="B1358" i="16"/>
  <c r="B1359" i="16"/>
  <c r="B1360" i="16"/>
  <c r="Y1360" i="16"/>
  <c r="B1361" i="16"/>
  <c r="B1362" i="16"/>
  <c r="B1363" i="16"/>
  <c r="B1364" i="16"/>
  <c r="B1365" i="16"/>
  <c r="B1366" i="16"/>
  <c r="B1367" i="16"/>
  <c r="Y1367" i="16"/>
  <c r="B1368" i="16"/>
  <c r="B1369" i="16"/>
  <c r="B1370" i="16"/>
  <c r="B1371" i="16"/>
  <c r="B1372" i="16"/>
  <c r="B1373" i="16"/>
  <c r="B1374" i="16"/>
  <c r="B1375" i="16"/>
  <c r="B1376" i="16"/>
  <c r="B1377" i="16"/>
  <c r="B1378" i="16"/>
  <c r="B1379" i="16"/>
  <c r="Y1379" i="16" s="1"/>
  <c r="B1380" i="16"/>
  <c r="B1381" i="16"/>
  <c r="B1382" i="16"/>
  <c r="B1383" i="16"/>
  <c r="Y1383" i="16" s="1"/>
  <c r="B1384" i="16"/>
  <c r="B1385" i="16"/>
  <c r="B1386" i="16"/>
  <c r="B1387" i="16"/>
  <c r="Y1387" i="16"/>
  <c r="B1388" i="16"/>
  <c r="B1389" i="16"/>
  <c r="B1390" i="16"/>
  <c r="B1391" i="16"/>
  <c r="Y1391" i="16" s="1"/>
  <c r="B1392" i="16"/>
  <c r="B1393" i="16"/>
  <c r="B1394" i="16"/>
  <c r="B1395" i="16"/>
  <c r="Y1395" i="16" s="1"/>
  <c r="B1396" i="16"/>
  <c r="B1397" i="16"/>
  <c r="B1398" i="16"/>
  <c r="B1399" i="16"/>
  <c r="Y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Y1429" i="16" s="1"/>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Y1456" i="16" s="1"/>
  <c r="B1457" i="16"/>
  <c r="B1458" i="16"/>
  <c r="Y1458" i="16" s="1"/>
  <c r="B1459" i="16"/>
  <c r="B1460" i="16"/>
  <c r="B1461" i="16"/>
  <c r="B1462" i="16"/>
  <c r="Y1462" i="16"/>
  <c r="B1463" i="16"/>
  <c r="B1464" i="16"/>
  <c r="B1465" i="16"/>
  <c r="B1466" i="16"/>
  <c r="Y1466" i="16"/>
  <c r="B1467" i="16"/>
  <c r="Y1467" i="16" s="1"/>
  <c r="B1468" i="16"/>
  <c r="B1469" i="16"/>
  <c r="B1470" i="16"/>
  <c r="Y1470" i="16" s="1"/>
  <c r="B1471" i="16"/>
  <c r="B1472" i="16"/>
  <c r="B1473" i="16"/>
  <c r="B1474" i="16"/>
  <c r="Y1474" i="16" s="1"/>
  <c r="B1475" i="16"/>
  <c r="B1476" i="16"/>
  <c r="B1477" i="16"/>
  <c r="B1478" i="16"/>
  <c r="B1479" i="16"/>
  <c r="B1480" i="16"/>
  <c r="B1481" i="16"/>
  <c r="B1482" i="16"/>
  <c r="B1483" i="16"/>
  <c r="B1484" i="16"/>
  <c r="B1485" i="16"/>
  <c r="B1486" i="16"/>
  <c r="B1487" i="16"/>
  <c r="B1488" i="16"/>
  <c r="B1489" i="16"/>
  <c r="B1490" i="16"/>
  <c r="B1491" i="16"/>
  <c r="B1492" i="16"/>
  <c r="Y1492" i="16" s="1"/>
  <c r="B1493" i="16"/>
  <c r="B1494" i="16"/>
  <c r="B1495" i="16"/>
  <c r="B1496" i="16"/>
  <c r="B1497" i="16"/>
  <c r="B1498" i="16"/>
  <c r="B1499" i="16"/>
  <c r="B1500" i="16"/>
  <c r="Y1500" i="16" s="1"/>
  <c r="B1501" i="16"/>
  <c r="B1502" i="16"/>
  <c r="B1503" i="16"/>
  <c r="Y1503" i="16"/>
  <c r="B1504" i="16"/>
  <c r="B1505" i="16"/>
  <c r="B1506" i="16"/>
  <c r="B1507" i="16"/>
  <c r="Y1507" i="16" s="1"/>
  <c r="B1508" i="16"/>
  <c r="Y1508" i="16" s="1"/>
  <c r="B1509" i="16"/>
  <c r="B1510" i="16"/>
  <c r="B1511" i="16"/>
  <c r="B1512" i="16"/>
  <c r="Y1512" i="16" s="1"/>
  <c r="B1513" i="16"/>
  <c r="B1514" i="16"/>
  <c r="B1515" i="16"/>
  <c r="B1516" i="16"/>
  <c r="Y1516" i="16" s="1"/>
  <c r="B1517" i="16"/>
  <c r="B1518" i="16"/>
  <c r="B1519" i="16"/>
  <c r="B1520" i="16"/>
  <c r="Y1520" i="16" s="1"/>
  <c r="B1521" i="16"/>
  <c r="B1522" i="16"/>
  <c r="B1523" i="16"/>
  <c r="B1524" i="16"/>
  <c r="B1525" i="16"/>
  <c r="B1526" i="16"/>
  <c r="B1527" i="16"/>
  <c r="B1528" i="16"/>
  <c r="B1529" i="16"/>
  <c r="B1530" i="16"/>
  <c r="B1531" i="16"/>
  <c r="Y1531" i="16" s="1"/>
  <c r="B1532" i="16"/>
  <c r="Y1532" i="16" s="1"/>
  <c r="B1533" i="16"/>
  <c r="B1534" i="16"/>
  <c r="B1535" i="16"/>
  <c r="B1536" i="16"/>
  <c r="B1537" i="16"/>
  <c r="B1538" i="16"/>
  <c r="B1539" i="16"/>
  <c r="B1540" i="16"/>
  <c r="Y1540" i="16"/>
  <c r="B1541" i="16"/>
  <c r="B1542" i="16"/>
  <c r="B1543" i="16"/>
  <c r="B1544" i="16"/>
  <c r="Y1544" i="16"/>
  <c r="B1545" i="16"/>
  <c r="B1546" i="16"/>
  <c r="B1547" i="16"/>
  <c r="B1548" i="16"/>
  <c r="Y1548" i="16" s="1"/>
  <c r="B1549" i="16"/>
  <c r="Y1549" i="16" s="1"/>
  <c r="B1550" i="16"/>
  <c r="B1551" i="16"/>
  <c r="Y1551" i="16" s="1"/>
  <c r="B1552" i="16"/>
  <c r="Y1552" i="16" s="1"/>
  <c r="B1553" i="16"/>
  <c r="B1554" i="16"/>
  <c r="B1555" i="16"/>
  <c r="B1556" i="16"/>
  <c r="B1557" i="16"/>
  <c r="B1558" i="16"/>
  <c r="Y1558" i="16"/>
  <c r="B1559" i="16"/>
  <c r="B1560" i="16"/>
  <c r="B1561" i="16"/>
  <c r="B1562" i="16"/>
  <c r="Y1562" i="16" s="1"/>
  <c r="B1563" i="16"/>
  <c r="B1564" i="16"/>
  <c r="B1565" i="16"/>
  <c r="B1566" i="16"/>
  <c r="B1567" i="16"/>
  <c r="B1568" i="16"/>
  <c r="B1569" i="16"/>
  <c r="B1570" i="16"/>
  <c r="B1571" i="16"/>
  <c r="B1572" i="16"/>
  <c r="B1573" i="16"/>
  <c r="B1574" i="16"/>
  <c r="Y1574" i="16" s="1"/>
  <c r="B1575" i="16"/>
  <c r="B1576" i="16"/>
  <c r="B1577" i="16"/>
  <c r="B1578" i="16"/>
  <c r="B1579" i="16"/>
  <c r="B1580" i="16"/>
  <c r="B1581" i="16"/>
  <c r="B1582" i="16"/>
  <c r="B1583" i="16"/>
  <c r="B1584" i="16"/>
  <c r="B1585" i="16"/>
  <c r="Y1585" i="16" s="1"/>
  <c r="B1586" i="16"/>
  <c r="B1587" i="16"/>
  <c r="B1588" i="16"/>
  <c r="Y1588" i="16" s="1"/>
  <c r="B1589" i="16"/>
  <c r="B1590" i="16"/>
  <c r="B1591" i="16"/>
  <c r="B1592" i="16"/>
  <c r="B1593" i="16"/>
  <c r="B1594" i="16"/>
  <c r="B1595" i="16"/>
  <c r="B1596" i="16"/>
  <c r="B1597" i="16"/>
  <c r="Y1597" i="16" s="1"/>
  <c r="B1598" i="16"/>
  <c r="Y1598" i="16" s="1"/>
  <c r="B1599" i="16"/>
  <c r="B1600" i="16"/>
  <c r="Y1600" i="16" s="1"/>
  <c r="B1601" i="16"/>
  <c r="B1602" i="16"/>
  <c r="Y1602" i="16" s="1"/>
  <c r="B1603" i="16"/>
  <c r="B1604" i="16"/>
  <c r="B1605" i="16"/>
  <c r="B1606" i="16"/>
  <c r="Y1606" i="16"/>
  <c r="B1607" i="16"/>
  <c r="B1608" i="16"/>
  <c r="B1609" i="16"/>
  <c r="B1610" i="16"/>
  <c r="B1611" i="16"/>
  <c r="B1612" i="16"/>
  <c r="B1613" i="16"/>
  <c r="B1614" i="16"/>
  <c r="Y1614" i="16" s="1"/>
  <c r="B1615" i="16"/>
  <c r="B1616" i="16"/>
  <c r="B1617" i="16"/>
  <c r="B1618" i="16"/>
  <c r="B1619" i="16"/>
  <c r="B1620" i="16"/>
  <c r="Y1620" i="16" s="1"/>
  <c r="B1621" i="16"/>
  <c r="B1622" i="16"/>
  <c r="Y1622" i="16" s="1"/>
  <c r="B1623" i="16"/>
  <c r="B1624" i="16"/>
  <c r="Y1624" i="16" s="1"/>
  <c r="B1625" i="16"/>
  <c r="Y1625" i="16"/>
  <c r="B1626" i="16"/>
  <c r="Y1626" i="16"/>
  <c r="B1627" i="16"/>
  <c r="B1628" i="16"/>
  <c r="Y1628" i="16" s="1"/>
  <c r="B1629" i="16"/>
  <c r="B1630" i="16"/>
  <c r="Y1630" i="16" s="1"/>
  <c r="B1631" i="16"/>
  <c r="B1632" i="16"/>
  <c r="Y1632" i="16" s="1"/>
  <c r="B1633" i="16"/>
  <c r="Y1633" i="16" s="1"/>
  <c r="B1634" i="16"/>
  <c r="B1635" i="16"/>
  <c r="B1636" i="16"/>
  <c r="Y1636" i="16" s="1"/>
  <c r="B1637" i="16"/>
  <c r="B1638" i="16"/>
  <c r="Y1638" i="16"/>
  <c r="B1639" i="16"/>
  <c r="B1640" i="16"/>
  <c r="B1641" i="16"/>
  <c r="B1642" i="16"/>
  <c r="B1643" i="16"/>
  <c r="B1644" i="16"/>
  <c r="Y1644" i="16" s="1"/>
  <c r="B1645" i="16"/>
  <c r="B1646" i="16"/>
  <c r="Y1646" i="16" s="1"/>
  <c r="B1647" i="16"/>
  <c r="Y1647" i="16" s="1"/>
  <c r="B1648" i="16"/>
  <c r="B1649" i="16"/>
  <c r="Y1649" i="16" s="1"/>
  <c r="B1650" i="16"/>
  <c r="Y1650" i="16" s="1"/>
  <c r="B1651" i="16"/>
  <c r="B1652" i="16"/>
  <c r="B1653" i="16"/>
  <c r="Y1653" i="16" s="1"/>
  <c r="B1654" i="16"/>
  <c r="Y1654" i="16" s="1"/>
  <c r="B1655" i="16"/>
  <c r="B1656" i="16"/>
  <c r="Y1656" i="16" s="1"/>
  <c r="B1657" i="16"/>
  <c r="Y1657" i="16"/>
  <c r="B1658" i="16"/>
  <c r="Y1658" i="16" s="1"/>
  <c r="B1659" i="16"/>
  <c r="B1660" i="16"/>
  <c r="B1661" i="16"/>
  <c r="Y1661" i="16" s="1"/>
  <c r="B1662" i="16"/>
  <c r="B1663" i="16"/>
  <c r="Y1663" i="16" s="1"/>
  <c r="B1664" i="16"/>
  <c r="B1665" i="16"/>
  <c r="B1666" i="16"/>
  <c r="Y1666" i="16" s="1"/>
  <c r="B1667" i="16"/>
  <c r="Y1667" i="16" s="1"/>
  <c r="B1668" i="16"/>
  <c r="B1669" i="16"/>
  <c r="B1670" i="16"/>
  <c r="B1671" i="16"/>
  <c r="Y1671" i="16" s="1"/>
  <c r="B1672" i="16"/>
  <c r="B1673" i="16"/>
  <c r="B1674" i="16"/>
  <c r="B1675" i="16"/>
  <c r="Y1675" i="16"/>
  <c r="B1676" i="16"/>
  <c r="B1677" i="16"/>
  <c r="B1678" i="16"/>
  <c r="B1679" i="16"/>
  <c r="Y1679" i="16" s="1"/>
  <c r="B1680" i="16"/>
  <c r="B1681" i="16"/>
  <c r="Y1681" i="16" s="1"/>
  <c r="B1682" i="16"/>
  <c r="B1683" i="16"/>
  <c r="Y1683" i="16" s="1"/>
  <c r="B1684" i="16"/>
  <c r="B1685" i="16"/>
  <c r="B1686" i="16"/>
  <c r="B1687" i="16"/>
  <c r="Y1687" i="16" s="1"/>
  <c r="B1688" i="16"/>
  <c r="B1689" i="16"/>
  <c r="B1690" i="16"/>
  <c r="B1691" i="16"/>
  <c r="Y1691" i="16" s="1"/>
  <c r="B1692" i="16"/>
  <c r="B1693" i="16"/>
  <c r="B1694" i="16"/>
  <c r="B1695" i="16"/>
  <c r="B1696" i="16"/>
  <c r="B1697" i="16"/>
  <c r="B1698" i="16"/>
  <c r="Y1698" i="16" s="1"/>
  <c r="B1699" i="16"/>
  <c r="Y1699" i="16" s="1"/>
  <c r="B1700" i="16"/>
  <c r="B1701" i="16"/>
  <c r="Y1701" i="16" s="1"/>
  <c r="B1702" i="16"/>
  <c r="B1703" i="16"/>
  <c r="B1704" i="16"/>
  <c r="B1705" i="16"/>
  <c r="B1706" i="16"/>
  <c r="B1707" i="16"/>
  <c r="Y1707" i="16" s="1"/>
  <c r="B1708" i="16"/>
  <c r="B1709" i="16"/>
  <c r="B1710" i="16"/>
  <c r="B1711" i="16"/>
  <c r="Y1711" i="16" s="1"/>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Y1738" i="16" s="1"/>
  <c r="B1739" i="16"/>
  <c r="B1740" i="16"/>
  <c r="B1741" i="16"/>
  <c r="B1742" i="16"/>
  <c r="B1743" i="16"/>
  <c r="B1744" i="16"/>
  <c r="B1745" i="16"/>
  <c r="B1746" i="16"/>
  <c r="B1747" i="16"/>
  <c r="B1748" i="16"/>
  <c r="B1749" i="16"/>
  <c r="B1750" i="16"/>
  <c r="B1751" i="16"/>
  <c r="Y1751" i="16" s="1"/>
  <c r="B1752" i="16"/>
  <c r="B1753" i="16"/>
  <c r="B1754" i="16"/>
  <c r="B1755" i="16"/>
  <c r="B1756" i="16"/>
  <c r="B1757" i="16"/>
  <c r="B1758" i="16"/>
  <c r="B1759" i="16"/>
  <c r="B1760" i="16"/>
  <c r="B1761" i="16"/>
  <c r="Y1761" i="16" s="1"/>
  <c r="B1762" i="16"/>
  <c r="B1763" i="16"/>
  <c r="B1764" i="16"/>
  <c r="B1765" i="16"/>
  <c r="Y1765" i="16" s="1"/>
  <c r="B1766" i="16"/>
  <c r="B1767" i="16"/>
  <c r="B1768" i="16"/>
  <c r="B1769" i="16"/>
  <c r="B1770" i="16"/>
  <c r="B1771" i="16"/>
  <c r="B1772" i="16"/>
  <c r="B1773" i="16"/>
  <c r="B1774" i="16"/>
  <c r="B1775" i="16"/>
  <c r="B1776" i="16"/>
  <c r="Y1776" i="16" s="1"/>
  <c r="B1777" i="16"/>
  <c r="Y1777" i="16"/>
  <c r="B1778" i="16"/>
  <c r="B1779" i="16"/>
  <c r="Y1779" i="16" s="1"/>
  <c r="B1780" i="16"/>
  <c r="B1781" i="16"/>
  <c r="Y1781" i="16" s="1"/>
  <c r="B1782" i="16"/>
  <c r="B1783" i="16"/>
  <c r="B1784" i="16"/>
  <c r="B1785" i="16"/>
  <c r="B1786" i="16"/>
  <c r="B1787" i="16"/>
  <c r="B1788" i="16"/>
  <c r="B1789" i="16"/>
  <c r="B1790" i="16"/>
  <c r="B1791" i="16"/>
  <c r="Y1791" i="16" s="1"/>
  <c r="B1792" i="16"/>
  <c r="B1793" i="16"/>
  <c r="B1794" i="16"/>
  <c r="B1795" i="16"/>
  <c r="Y1795" i="16" s="1"/>
  <c r="B1796" i="16"/>
  <c r="B1797" i="16"/>
  <c r="B1798" i="16"/>
  <c r="B1799" i="16"/>
  <c r="Y1799" i="16" s="1"/>
  <c r="B1800" i="16"/>
  <c r="B1801" i="16"/>
  <c r="B1802" i="16"/>
  <c r="B1803" i="16"/>
  <c r="B1804" i="16"/>
  <c r="B1805" i="16"/>
  <c r="Y1805" i="16" s="1"/>
  <c r="B1806" i="16"/>
  <c r="B1807" i="16"/>
  <c r="Y1807" i="16"/>
  <c r="B1808" i="16"/>
  <c r="B1809" i="16"/>
  <c r="Y1809" i="16"/>
  <c r="B1810" i="16"/>
  <c r="B1811" i="16"/>
  <c r="Y1811" i="16"/>
  <c r="B1812" i="16"/>
  <c r="B1813" i="16"/>
  <c r="Y1813" i="16"/>
  <c r="B1814" i="16"/>
  <c r="B1815" i="16"/>
  <c r="Y1815" i="16"/>
  <c r="B1816" i="16"/>
  <c r="B1817" i="16"/>
  <c r="Y1817" i="16" s="1"/>
  <c r="B1818" i="16"/>
  <c r="B1819" i="16"/>
  <c r="Y1819" i="16" s="1"/>
  <c r="B1820" i="16"/>
  <c r="B1821" i="16"/>
  <c r="B1822" i="16"/>
  <c r="Y1822" i="16" s="1"/>
  <c r="B1823" i="16"/>
  <c r="Y1823" i="16" s="1"/>
  <c r="B1824" i="16"/>
  <c r="Y1824" i="16" s="1"/>
  <c r="B1825" i="16"/>
  <c r="B1826" i="16"/>
  <c r="B1827" i="16"/>
  <c r="B1828" i="16"/>
  <c r="B1829" i="16"/>
  <c r="Y1829" i="16"/>
  <c r="B1830" i="16"/>
  <c r="B1831" i="16"/>
  <c r="Y1831" i="16"/>
  <c r="B1832" i="16"/>
  <c r="B1833" i="16"/>
  <c r="B1834" i="16"/>
  <c r="Y1834" i="16" s="1"/>
  <c r="B1835" i="16"/>
  <c r="B1836" i="16"/>
  <c r="B1837" i="16"/>
  <c r="B1838" i="16"/>
  <c r="Y1838" i="16" s="1"/>
  <c r="B1839" i="16"/>
  <c r="B1840" i="16"/>
  <c r="Y1840" i="16" s="1"/>
  <c r="B1841" i="16"/>
  <c r="B1842" i="16"/>
  <c r="Y1842" i="16" s="1"/>
  <c r="B1843" i="16"/>
  <c r="B1844" i="16"/>
  <c r="B1845" i="16"/>
  <c r="B1846" i="16"/>
  <c r="Y1846" i="16" s="1"/>
  <c r="B1847" i="16"/>
  <c r="B1848" i="16"/>
  <c r="Y1848" i="16" s="1"/>
  <c r="B1849" i="16"/>
  <c r="B1850" i="16"/>
  <c r="B1851" i="16"/>
  <c r="B1852" i="16"/>
  <c r="B1853" i="16"/>
  <c r="B1854" i="16"/>
  <c r="Y1854" i="16" s="1"/>
  <c r="B1855" i="16"/>
  <c r="B1856" i="16"/>
  <c r="B1857" i="16"/>
  <c r="B1858" i="16"/>
  <c r="Y1858" i="16"/>
  <c r="B1859" i="16"/>
  <c r="B1860" i="16"/>
  <c r="Y1860" i="16" s="1"/>
  <c r="B1861" i="16"/>
  <c r="B1862" i="16"/>
  <c r="Y1862" i="16" s="1"/>
  <c r="B1863" i="16"/>
  <c r="B1864" i="16"/>
  <c r="Y1864" i="16" s="1"/>
  <c r="B1865" i="16"/>
  <c r="B1866" i="16"/>
  <c r="Y1866" i="16" s="1"/>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Y1888" i="16" s="1"/>
  <c r="B1889" i="16"/>
  <c r="B1890" i="16"/>
  <c r="B1891" i="16"/>
  <c r="B1892" i="16"/>
  <c r="B1893" i="16"/>
  <c r="Y1893" i="16" s="1"/>
  <c r="B1894" i="16"/>
  <c r="B1895" i="16"/>
  <c r="B1896" i="16"/>
  <c r="B1897" i="16"/>
  <c r="B1898" i="16"/>
  <c r="B1899" i="16"/>
  <c r="B1900" i="16"/>
  <c r="B1901" i="16"/>
  <c r="Y1901" i="16"/>
  <c r="B1902" i="16"/>
  <c r="B1903" i="16"/>
  <c r="B1904" i="16"/>
  <c r="B1905" i="16"/>
  <c r="B1906" i="16"/>
  <c r="B1907" i="16"/>
  <c r="B1908" i="16"/>
  <c r="B1909" i="16"/>
  <c r="Y1909" i="16" s="1"/>
  <c r="B1910" i="16"/>
  <c r="B1911" i="16"/>
  <c r="B1912" i="16"/>
  <c r="B1913" i="16"/>
  <c r="B1914" i="16"/>
  <c r="Y1914" i="16" s="1"/>
  <c r="B1915" i="16"/>
  <c r="B1916" i="16"/>
  <c r="B1917" i="16"/>
  <c r="B1918" i="16"/>
  <c r="B1919" i="16"/>
  <c r="B1920" i="16"/>
  <c r="B1921" i="16"/>
  <c r="B1922" i="16"/>
  <c r="Y1922" i="16"/>
  <c r="B1923" i="16"/>
  <c r="B1924" i="16"/>
  <c r="B1925" i="16"/>
  <c r="B1926" i="16"/>
  <c r="Y1926" i="16" s="1"/>
  <c r="B1927" i="16"/>
  <c r="B1928" i="16"/>
  <c r="Y1928" i="16"/>
  <c r="B1929" i="16"/>
  <c r="B1930" i="16"/>
  <c r="Y1930" i="16"/>
  <c r="B1931" i="16"/>
  <c r="B1932" i="16"/>
  <c r="B1933" i="16"/>
  <c r="B1934" i="16"/>
  <c r="B1935" i="16"/>
  <c r="B1936" i="16"/>
  <c r="B1937" i="16"/>
  <c r="B1938" i="16"/>
  <c r="B1939" i="16"/>
  <c r="B1940" i="16"/>
  <c r="Y1940" i="16"/>
  <c r="B1941" i="16"/>
  <c r="B1942" i="16"/>
  <c r="B1943" i="16"/>
  <c r="B1944" i="16"/>
  <c r="B1945" i="16"/>
  <c r="B1946" i="16"/>
  <c r="B1947" i="16"/>
  <c r="B1948" i="16"/>
  <c r="B1949" i="16"/>
  <c r="B1950" i="16"/>
  <c r="B1951" i="16"/>
  <c r="B1952" i="16"/>
  <c r="Y1952" i="16"/>
  <c r="B1953" i="16"/>
  <c r="B1954" i="16"/>
  <c r="B1955" i="16"/>
  <c r="B1956" i="16"/>
  <c r="B1957" i="16"/>
  <c r="B1958" i="16"/>
  <c r="B1959" i="16"/>
  <c r="B1960" i="16"/>
  <c r="B1961" i="16"/>
  <c r="B1962" i="16"/>
  <c r="Y1962" i="16"/>
  <c r="B1963" i="16"/>
  <c r="B1964" i="16"/>
  <c r="B1965" i="16"/>
  <c r="B1966" i="16"/>
  <c r="B1967" i="16"/>
  <c r="B1968" i="16"/>
  <c r="Y1968" i="16" s="1"/>
  <c r="B1969" i="16"/>
  <c r="B1970" i="16"/>
  <c r="B1971" i="16"/>
  <c r="B1972" i="16"/>
  <c r="B1973" i="16"/>
  <c r="B1974" i="16"/>
  <c r="B1975" i="16"/>
  <c r="Y1975" i="16" s="1"/>
  <c r="B1976" i="16"/>
  <c r="B1977" i="16"/>
  <c r="B1978" i="16"/>
  <c r="B1979" i="16"/>
  <c r="B1980" i="16"/>
  <c r="B1981" i="16"/>
  <c r="B1982" i="16"/>
  <c r="Y1982" i="16" s="1"/>
  <c r="B1983" i="16"/>
  <c r="B1984" i="16"/>
  <c r="Y1984" i="16"/>
  <c r="B1985" i="16"/>
  <c r="B1986" i="16"/>
  <c r="Y1986" i="16"/>
  <c r="B1987" i="16"/>
  <c r="B1988" i="16"/>
  <c r="Y1988" i="16"/>
  <c r="B1989" i="16"/>
  <c r="B1990" i="16"/>
  <c r="B1991" i="16"/>
  <c r="Y1991" i="16" s="1"/>
  <c r="B1992" i="16"/>
  <c r="Y1992" i="16" s="1"/>
  <c r="B1993" i="16"/>
  <c r="B1994" i="16"/>
  <c r="Y1994" i="16" s="1"/>
  <c r="B1995" i="16"/>
  <c r="B1996" i="16"/>
  <c r="B1997" i="16"/>
  <c r="B1998" i="16"/>
  <c r="Y1998" i="16" s="1"/>
  <c r="B1999" i="16"/>
  <c r="B2000" i="16"/>
  <c r="Y2000" i="16" s="1"/>
  <c r="B2001" i="16"/>
  <c r="B2002" i="16"/>
  <c r="Y2002" i="16"/>
  <c r="B2003" i="16"/>
  <c r="B2004" i="16"/>
  <c r="B2005" i="16"/>
  <c r="B2006" i="16"/>
  <c r="B2007" i="16"/>
  <c r="B2008" i="16"/>
  <c r="B2009" i="16"/>
  <c r="B2010" i="16"/>
  <c r="Y2010" i="16" s="1"/>
  <c r="B2011" i="16"/>
  <c r="B2012" i="16"/>
  <c r="B2013" i="16"/>
  <c r="B2014" i="16"/>
  <c r="Y2014" i="16" s="1"/>
  <c r="B2015" i="16"/>
  <c r="B2016" i="16"/>
  <c r="B2017" i="16"/>
  <c r="B2018" i="16"/>
  <c r="Y2018" i="16" s="1"/>
  <c r="B2019" i="16"/>
  <c r="B2020" i="16"/>
  <c r="B2021" i="16"/>
  <c r="B2022" i="16"/>
  <c r="Y2022" i="16"/>
  <c r="B2023" i="16"/>
  <c r="B2024" i="16"/>
  <c r="Y2024" i="16" s="1"/>
  <c r="B2025" i="16"/>
  <c r="B2026" i="16"/>
  <c r="B2027" i="16"/>
  <c r="B2028" i="16"/>
  <c r="B2029" i="16"/>
  <c r="B2030" i="16"/>
  <c r="B2031" i="16"/>
  <c r="B2032" i="16"/>
  <c r="Y2032" i="16"/>
  <c r="B2033" i="16"/>
  <c r="B2034" i="16"/>
  <c r="B2035" i="16"/>
  <c r="B2036" i="16"/>
  <c r="Y2036" i="16"/>
  <c r="B2037" i="16"/>
  <c r="B2038" i="16"/>
  <c r="Y2038" i="16"/>
  <c r="B2039" i="16"/>
  <c r="B2040" i="16"/>
  <c r="Y2040" i="16" s="1"/>
  <c r="B2041" i="16"/>
  <c r="B2042" i="16"/>
  <c r="B2043" i="16"/>
  <c r="B2044" i="16"/>
  <c r="Y2044" i="16" s="1"/>
  <c r="B2045" i="16"/>
  <c r="B2046" i="16"/>
  <c r="Y2046" i="16" s="1"/>
  <c r="B2047" i="16"/>
  <c r="Y2047" i="16"/>
  <c r="B2048" i="16"/>
  <c r="Y2048" i="16" s="1"/>
  <c r="B2049" i="16"/>
  <c r="B2050" i="16"/>
  <c r="Y2050" i="16" s="1"/>
  <c r="B2051" i="16"/>
  <c r="B2052" i="16"/>
  <c r="Y2052" i="16" s="1"/>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Y2086" i="16"/>
  <c r="B2087" i="16"/>
  <c r="B2088" i="16"/>
  <c r="B2089" i="16"/>
  <c r="B2090" i="16"/>
  <c r="Y2090" i="16" s="1"/>
  <c r="B2091" i="16"/>
  <c r="B2092" i="16"/>
  <c r="B2093" i="16"/>
  <c r="Y2093" i="16" s="1"/>
  <c r="B2094" i="16"/>
  <c r="B2095" i="16"/>
  <c r="B2096" i="16"/>
  <c r="B2097" i="16"/>
  <c r="B2098" i="16"/>
  <c r="Y2098" i="16" s="1"/>
  <c r="B2099" i="16"/>
  <c r="Y2099" i="16" s="1"/>
  <c r="B2100" i="16"/>
  <c r="B2101" i="16"/>
  <c r="B2102" i="16"/>
  <c r="B2103" i="16"/>
  <c r="B2104" i="16"/>
  <c r="B2105" i="16"/>
  <c r="B2106" i="16"/>
  <c r="B2107" i="16"/>
  <c r="B2108" i="16"/>
  <c r="B2109" i="16"/>
  <c r="B2110" i="16"/>
  <c r="Y2110" i="16" s="1"/>
  <c r="B2111" i="16"/>
  <c r="B2112" i="16"/>
  <c r="Y2112" i="16" s="1"/>
  <c r="B2113" i="16"/>
  <c r="B2114" i="16"/>
  <c r="B2115" i="16"/>
  <c r="B2116" i="16"/>
  <c r="B2117" i="16"/>
  <c r="B2118" i="16"/>
  <c r="B2119" i="16"/>
  <c r="B2120" i="16"/>
  <c r="Y2120" i="16" s="1"/>
  <c r="B2121" i="16"/>
  <c r="B2122" i="16"/>
  <c r="Y2122" i="16"/>
  <c r="B2123" i="16"/>
  <c r="B2124" i="16"/>
  <c r="B2125" i="16"/>
  <c r="B2126" i="16"/>
  <c r="B2127" i="16"/>
  <c r="B2128" i="16"/>
  <c r="B2129" i="16"/>
  <c r="B2130" i="16"/>
  <c r="B2131" i="16"/>
  <c r="Y2131" i="16" s="1"/>
  <c r="B2132" i="16"/>
  <c r="B2133" i="16"/>
  <c r="B2134" i="16"/>
  <c r="Y2134" i="16" s="1"/>
  <c r="B2135" i="16"/>
  <c r="B2136" i="16"/>
  <c r="Y2136" i="16"/>
  <c r="B2137" i="16"/>
  <c r="B2138" i="16"/>
  <c r="Y2138" i="16"/>
  <c r="B2139" i="16"/>
  <c r="B2140" i="16"/>
  <c r="B2141" i="16"/>
  <c r="B2142" i="16"/>
  <c r="Y2142" i="16"/>
  <c r="B2143" i="16"/>
  <c r="B2144" i="16"/>
  <c r="B2145" i="16"/>
  <c r="B2146" i="16"/>
  <c r="B2147" i="16"/>
  <c r="Y2147" i="16" s="1"/>
  <c r="B2148" i="16"/>
  <c r="B2149" i="16"/>
  <c r="B2150" i="16"/>
  <c r="B2151" i="16"/>
  <c r="B2152" i="16"/>
  <c r="B2153" i="16"/>
  <c r="B2154" i="16"/>
  <c r="B2155" i="16"/>
  <c r="B2156" i="16"/>
  <c r="B2157" i="16"/>
  <c r="B2158" i="16"/>
  <c r="B2159" i="16"/>
  <c r="B2160" i="16"/>
  <c r="B2161" i="16"/>
  <c r="B2162" i="16"/>
  <c r="Y2162" i="16" s="1"/>
  <c r="B2163" i="16"/>
  <c r="B2164" i="16"/>
  <c r="B2165" i="16"/>
  <c r="B2166" i="16"/>
  <c r="Y2166" i="16"/>
  <c r="B2167" i="16"/>
  <c r="B2168" i="16"/>
  <c r="B2169" i="16"/>
  <c r="B2171" i="16"/>
  <c r="B2172" i="16"/>
  <c r="B2173" i="16"/>
  <c r="B2174" i="16"/>
  <c r="Y2174" i="16"/>
  <c r="B2175" i="16"/>
  <c r="Y2175" i="16"/>
  <c r="B2176" i="16"/>
  <c r="B2177" i="16"/>
  <c r="B2178" i="16"/>
  <c r="B2179" i="16"/>
  <c r="B2180" i="16"/>
  <c r="B2181" i="16"/>
  <c r="B2182" i="16"/>
  <c r="B2183" i="16"/>
  <c r="Y2183" i="16" s="1"/>
  <c r="B2184" i="16"/>
  <c r="B2185" i="16"/>
  <c r="Y2185" i="16" s="1"/>
  <c r="B2186" i="16"/>
  <c r="B2187" i="16"/>
  <c r="B2188" i="16"/>
  <c r="B2189" i="16"/>
  <c r="B2190" i="16"/>
  <c r="B2191" i="16"/>
  <c r="B2192" i="16"/>
  <c r="B2193" i="16"/>
  <c r="B2194" i="16"/>
  <c r="B2195" i="16"/>
  <c r="B2196" i="16"/>
  <c r="B2197" i="16"/>
  <c r="B2198" i="16"/>
  <c r="B2199" i="16"/>
  <c r="B2200" i="16"/>
  <c r="B2201" i="16"/>
  <c r="B2202" i="16"/>
  <c r="B2203" i="16"/>
  <c r="B2204" i="16"/>
  <c r="B2205" i="16"/>
  <c r="Y2205" i="16" s="1"/>
  <c r="B2206" i="16"/>
  <c r="B2207" i="16"/>
  <c r="Y2207" i="16" s="1"/>
  <c r="B2208" i="16"/>
  <c r="B2209" i="16"/>
  <c r="Y2209" i="16" s="1"/>
  <c r="B2210" i="16"/>
  <c r="B2211" i="16"/>
  <c r="Y2211" i="16"/>
  <c r="B2212" i="16"/>
  <c r="B2213" i="16"/>
  <c r="Y2213" i="16" s="1"/>
  <c r="B2214" i="16"/>
  <c r="B2215" i="16"/>
  <c r="B2216" i="16"/>
  <c r="B2217" i="16"/>
  <c r="B2218" i="16"/>
  <c r="B2219" i="16"/>
  <c r="B2220" i="16"/>
  <c r="B2221" i="16"/>
  <c r="B2222" i="16"/>
  <c r="B2223" i="16"/>
  <c r="B2224" i="16"/>
  <c r="B2225" i="16"/>
  <c r="B2226" i="16"/>
  <c r="B2227" i="16"/>
  <c r="B2228" i="16"/>
  <c r="B2229" i="16"/>
  <c r="Y2229" i="16"/>
  <c r="B2230" i="16"/>
  <c r="B2231" i="16"/>
  <c r="B2232" i="16"/>
  <c r="B2233" i="16"/>
  <c r="Y2233" i="16"/>
  <c r="B2234" i="16"/>
  <c r="B2235" i="16"/>
  <c r="Y2235" i="16"/>
  <c r="B2236" i="16"/>
  <c r="B2237" i="16"/>
  <c r="Y2237" i="16" s="1"/>
  <c r="B2238" i="16"/>
  <c r="B2239" i="16"/>
  <c r="B2240" i="16"/>
  <c r="B2241" i="16"/>
  <c r="Y2241" i="16" s="1"/>
  <c r="B2242" i="16"/>
  <c r="B2243" i="16"/>
  <c r="B2244" i="16"/>
  <c r="B2245" i="16"/>
  <c r="Y2245" i="16" s="1"/>
  <c r="B2246" i="16"/>
  <c r="B2247" i="16"/>
  <c r="B2248" i="16"/>
  <c r="B2249" i="16"/>
  <c r="Y2249" i="16"/>
  <c r="B2250" i="16"/>
  <c r="Y2250" i="16"/>
  <c r="B2251" i="16"/>
  <c r="B2252" i="16"/>
  <c r="B2253" i="16"/>
  <c r="B2254" i="16"/>
  <c r="B2255" i="16"/>
  <c r="Y2255" i="16"/>
  <c r="B2256" i="16"/>
  <c r="B2257" i="16"/>
  <c r="Y2257" i="16" s="1"/>
  <c r="B2258" i="16"/>
  <c r="B2259" i="16"/>
  <c r="Y2259" i="16" s="1"/>
  <c r="B2260" i="16"/>
  <c r="B2261" i="16"/>
  <c r="B2262" i="16"/>
  <c r="B2263" i="16"/>
  <c r="Y2263" i="16" s="1"/>
  <c r="B2264" i="16"/>
  <c r="B2265" i="16"/>
  <c r="B2266" i="16"/>
  <c r="Y2266" i="16" s="1"/>
  <c r="B2267" i="16"/>
  <c r="B2268" i="16"/>
  <c r="B2269" i="16"/>
  <c r="B2270" i="16"/>
  <c r="B2271" i="16"/>
  <c r="B2272" i="16"/>
  <c r="B2273" i="16"/>
  <c r="B2274" i="16"/>
  <c r="B2275" i="16"/>
  <c r="Y2275" i="16" s="1"/>
  <c r="B2276" i="16"/>
  <c r="B2277" i="16"/>
  <c r="Y2277" i="16" s="1"/>
  <c r="B2278" i="16"/>
  <c r="B2279" i="16"/>
  <c r="B2280" i="16"/>
  <c r="B2281" i="16"/>
  <c r="Y2281" i="16" s="1"/>
  <c r="B2282" i="16"/>
  <c r="B2283" i="16"/>
  <c r="B2284" i="16"/>
  <c r="B2285" i="16"/>
  <c r="B2286" i="16"/>
  <c r="B2287" i="16"/>
  <c r="Y2287" i="16" s="1"/>
  <c r="B2288" i="16"/>
  <c r="B2289" i="16"/>
  <c r="B2290" i="16"/>
  <c r="Y2290" i="16" s="1"/>
  <c r="B2291" i="16"/>
  <c r="B2292" i="16"/>
  <c r="B2293" i="16"/>
  <c r="B2294" i="16"/>
  <c r="Y2294" i="16" s="1"/>
  <c r="B2295" i="16"/>
  <c r="Y2295" i="16"/>
  <c r="B2296" i="16"/>
  <c r="B2297" i="16"/>
  <c r="Y2297" i="16" s="1"/>
  <c r="B2298" i="16"/>
  <c r="B2299" i="16"/>
  <c r="B2300" i="16"/>
  <c r="B2301" i="16"/>
  <c r="B2302" i="16"/>
  <c r="B2303" i="16"/>
  <c r="B2304" i="16"/>
  <c r="B2305" i="16"/>
  <c r="Y2305" i="16" s="1"/>
  <c r="B2306" i="16"/>
  <c r="B2307" i="16"/>
  <c r="Y2307" i="16"/>
  <c r="B2308" i="16"/>
  <c r="B2309" i="16"/>
  <c r="Y2309" i="16" s="1"/>
  <c r="B2310" i="16"/>
  <c r="B2311" i="16"/>
  <c r="Y2311" i="16" s="1"/>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Y2347" i="16" s="1"/>
  <c r="B2348" i="16"/>
  <c r="B2349" i="16"/>
  <c r="B2350" i="16"/>
  <c r="B2351" i="16"/>
  <c r="B2352" i="16"/>
  <c r="B2353" i="16"/>
  <c r="B2354" i="16"/>
  <c r="B2355" i="16"/>
  <c r="B2356" i="16"/>
  <c r="B2357" i="16"/>
  <c r="B2358" i="16"/>
  <c r="B2359" i="16"/>
  <c r="B2360" i="16"/>
  <c r="B2361" i="16"/>
  <c r="B2362" i="16"/>
  <c r="B2363" i="16"/>
  <c r="Y2363" i="16" s="1"/>
  <c r="B2364" i="16"/>
  <c r="B2365" i="16"/>
  <c r="B2366" i="16"/>
  <c r="B2367" i="16"/>
  <c r="Y2367" i="16" s="1"/>
  <c r="B2368" i="16"/>
  <c r="B2369" i="16"/>
  <c r="B2370" i="16"/>
  <c r="B2371" i="16"/>
  <c r="B2372" i="16"/>
  <c r="Y2372" i="16"/>
  <c r="B2373" i="16"/>
  <c r="B2374" i="16"/>
  <c r="B2375" i="16"/>
  <c r="B2376" i="16"/>
  <c r="B2377" i="16"/>
  <c r="B2378" i="16"/>
  <c r="Y2378" i="16" s="1"/>
  <c r="B2379" i="16"/>
  <c r="B2380" i="16"/>
  <c r="Y2380" i="16"/>
  <c r="B2381" i="16"/>
  <c r="Y2381" i="16" s="1"/>
  <c r="B2382" i="16"/>
  <c r="B2383" i="16"/>
  <c r="B2384" i="16"/>
  <c r="B2385" i="16"/>
  <c r="B2386" i="16"/>
  <c r="B2387" i="16"/>
  <c r="B2388" i="16"/>
  <c r="B2389" i="16"/>
  <c r="B2390" i="16"/>
  <c r="B2391" i="16"/>
  <c r="B2392" i="16"/>
  <c r="B2393" i="16"/>
  <c r="B2394" i="16"/>
  <c r="Y2394" i="16" s="1"/>
  <c r="B2395" i="16"/>
  <c r="B2396" i="16"/>
  <c r="Y2396" i="16" s="1"/>
  <c r="B2397" i="16"/>
  <c r="B2398" i="16"/>
  <c r="B2399" i="16"/>
  <c r="B2400" i="16"/>
  <c r="B2401" i="16"/>
  <c r="B2402" i="16"/>
  <c r="B2403" i="16"/>
  <c r="B2404" i="16"/>
  <c r="Y2404" i="16" s="1"/>
  <c r="B2405" i="16"/>
  <c r="B2406" i="16"/>
  <c r="B2407" i="16"/>
  <c r="B2408" i="16"/>
  <c r="B2409" i="16"/>
  <c r="B2410" i="16"/>
  <c r="B2411" i="16"/>
  <c r="B2412" i="16"/>
  <c r="B2413" i="16"/>
  <c r="B2414" i="16"/>
  <c r="B2415" i="16"/>
  <c r="B2416" i="16"/>
  <c r="B2417" i="16"/>
  <c r="B2418" i="16"/>
  <c r="B2419" i="16"/>
  <c r="B2420" i="16"/>
  <c r="B2421" i="16"/>
  <c r="B2422" i="16"/>
  <c r="B2423" i="16"/>
  <c r="Y2423" i="16" s="1"/>
  <c r="B2424" i="16"/>
  <c r="B2425" i="16"/>
  <c r="B2426" i="16"/>
  <c r="B2427" i="16"/>
  <c r="B2428" i="16"/>
  <c r="B2429" i="16"/>
  <c r="B2430" i="16"/>
  <c r="Y2430" i="16" s="1"/>
  <c r="B2431" i="16"/>
  <c r="B2432" i="16"/>
  <c r="B2433" i="16"/>
  <c r="B2434" i="16"/>
  <c r="B2435" i="16"/>
  <c r="Y2435" i="16" s="1"/>
  <c r="B2436" i="16"/>
  <c r="B2437" i="16"/>
  <c r="B2438" i="16"/>
  <c r="B2439" i="16"/>
  <c r="B2440" i="16"/>
  <c r="B2441" i="16"/>
  <c r="Y2441" i="16" s="1"/>
  <c r="B2442" i="16"/>
  <c r="B2443" i="16"/>
  <c r="B2444" i="16"/>
  <c r="Y2444" i="16"/>
  <c r="B2445" i="16"/>
  <c r="Y2445" i="16" s="1"/>
  <c r="B2446" i="16"/>
  <c r="B2447" i="16"/>
  <c r="Y2447" i="16" s="1"/>
  <c r="B2448" i="16"/>
  <c r="B2449" i="16"/>
  <c r="B2450" i="16"/>
  <c r="B2451" i="16"/>
  <c r="B2452" i="16"/>
  <c r="B2453" i="16"/>
  <c r="B2454" i="16"/>
  <c r="B2455" i="16"/>
  <c r="Y2455" i="16" s="1"/>
  <c r="B2456" i="16"/>
  <c r="B2457" i="16"/>
  <c r="B2458" i="16"/>
  <c r="B2459" i="16"/>
  <c r="B2460" i="16"/>
  <c r="B2461" i="16"/>
  <c r="B2462" i="16"/>
  <c r="B2463" i="16"/>
  <c r="B2464" i="16"/>
  <c r="Y2464" i="16"/>
  <c r="B2465" i="16"/>
  <c r="B2466" i="16"/>
  <c r="Y2466" i="16" s="1"/>
  <c r="B2467" i="16"/>
  <c r="B2468" i="16"/>
  <c r="B2469" i="16"/>
  <c r="B2470" i="16"/>
  <c r="B2471" i="16"/>
  <c r="B2472" i="16"/>
  <c r="Y2472" i="16" s="1"/>
  <c r="B2473" i="16"/>
  <c r="B2474" i="16"/>
  <c r="Y2474" i="16" s="1"/>
  <c r="B2475" i="16"/>
  <c r="B2476" i="16"/>
  <c r="Y2476" i="16"/>
  <c r="B2477" i="16"/>
  <c r="B2478" i="16"/>
  <c r="B2479" i="16"/>
  <c r="B2480" i="16"/>
  <c r="B2481" i="16"/>
  <c r="Y2481" i="16"/>
  <c r="B2482" i="16"/>
  <c r="B2485" i="16"/>
  <c r="Y2485" i="16" s="1"/>
  <c r="B2488" i="16"/>
  <c r="B2489" i="16"/>
  <c r="Y2489" i="16" s="1"/>
  <c r="B2490" i="16"/>
  <c r="Y2492" i="16"/>
  <c r="K63" i="10"/>
  <c r="B21" i="10"/>
  <c r="B16" i="10"/>
  <c r="K544" i="14"/>
  <c r="J544" i="14"/>
  <c r="K543" i="14"/>
  <c r="J543" i="14"/>
  <c r="J475" i="14"/>
  <c r="K475" i="14"/>
  <c r="J474" i="14"/>
  <c r="K474" i="14"/>
  <c r="K305" i="14"/>
  <c r="J305" i="14"/>
  <c r="K304" i="14"/>
  <c r="J304" i="14"/>
  <c r="J239" i="14"/>
  <c r="K239" i="14"/>
  <c r="J238" i="14"/>
  <c r="K238" i="14"/>
  <c r="J6" i="14"/>
  <c r="K6" i="14"/>
  <c r="J9" i="14"/>
  <c r="K9" i="14"/>
  <c r="J10" i="14"/>
  <c r="K10" i="14"/>
  <c r="J11" i="14"/>
  <c r="K11" i="14"/>
  <c r="J12" i="14"/>
  <c r="K12" i="14"/>
  <c r="J14" i="14"/>
  <c r="K14" i="14"/>
  <c r="J17" i="14"/>
  <c r="K17" i="14"/>
  <c r="J13" i="14"/>
  <c r="K13" i="14"/>
  <c r="J18" i="14"/>
  <c r="K18" i="14"/>
  <c r="J19" i="14"/>
  <c r="K19" i="14"/>
  <c r="J86" i="14"/>
  <c r="K86" i="14"/>
  <c r="J89" i="14"/>
  <c r="K89" i="14"/>
  <c r="J20" i="14"/>
  <c r="K20" i="14"/>
  <c r="J87" i="14"/>
  <c r="K87" i="14"/>
  <c r="J88" i="14"/>
  <c r="K88" i="14"/>
  <c r="J21" i="14"/>
  <c r="K21" i="14"/>
  <c r="J22" i="14"/>
  <c r="K22" i="14"/>
  <c r="J23" i="14"/>
  <c r="K23" i="14"/>
  <c r="J24" i="14"/>
  <c r="K24" i="14"/>
  <c r="J25" i="14"/>
  <c r="K25" i="14"/>
  <c r="J26" i="14"/>
  <c r="K26" i="14"/>
  <c r="J137" i="14"/>
  <c r="K137" i="14"/>
  <c r="J27" i="14"/>
  <c r="K27" i="14"/>
  <c r="J28" i="14"/>
  <c r="K28" i="14"/>
  <c r="J36" i="14"/>
  <c r="K36" i="14"/>
  <c r="J29" i="14"/>
  <c r="K29" i="14"/>
  <c r="J30" i="14"/>
  <c r="K30" i="14"/>
  <c r="J31" i="14"/>
  <c r="K31" i="14"/>
  <c r="J105" i="14"/>
  <c r="K105"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39" i="14"/>
  <c r="K139" i="14"/>
  <c r="J144" i="14"/>
  <c r="K144" i="14"/>
  <c r="J56" i="14"/>
  <c r="K56" i="14"/>
  <c r="J57" i="14"/>
  <c r="K57" i="14"/>
  <c r="J58" i="14"/>
  <c r="K58" i="14"/>
  <c r="J60" i="14"/>
  <c r="K60" i="14"/>
  <c r="J61" i="14"/>
  <c r="K61" i="14"/>
  <c r="J63" i="14"/>
  <c r="K63" i="14"/>
  <c r="J64" i="14"/>
  <c r="K64" i="14"/>
  <c r="J202" i="14"/>
  <c r="K202" i="14"/>
  <c r="J65" i="14"/>
  <c r="K65" i="14"/>
  <c r="J66" i="14"/>
  <c r="K66" i="14"/>
  <c r="J67" i="14"/>
  <c r="K67" i="14"/>
  <c r="J68" i="14"/>
  <c r="K68" i="14"/>
  <c r="J224" i="14"/>
  <c r="K224" i="14"/>
  <c r="J69" i="14"/>
  <c r="K69" i="14"/>
  <c r="J70" i="14"/>
  <c r="K70" i="14"/>
  <c r="J74" i="14"/>
  <c r="K74" i="14"/>
  <c r="J75" i="14"/>
  <c r="K75" i="14"/>
  <c r="J76" i="14"/>
  <c r="K76" i="14"/>
  <c r="J77" i="14"/>
  <c r="K77" i="14"/>
  <c r="J78" i="14"/>
  <c r="K78" i="14"/>
  <c r="J79" i="14"/>
  <c r="K79" i="14"/>
  <c r="J80" i="14"/>
  <c r="K80" i="14"/>
  <c r="J81" i="14"/>
  <c r="K81" i="14"/>
  <c r="J82" i="14"/>
  <c r="K82" i="14"/>
  <c r="J83" i="14"/>
  <c r="K83" i="14"/>
  <c r="J84" i="14"/>
  <c r="K84" i="14"/>
  <c r="J85" i="14"/>
  <c r="K85" i="14"/>
  <c r="J90" i="14"/>
  <c r="K90" i="14"/>
  <c r="J91" i="14"/>
  <c r="K91" i="14"/>
  <c r="J92" i="14"/>
  <c r="K92" i="14"/>
  <c r="J146" i="14"/>
  <c r="K146" i="14"/>
  <c r="J162" i="14"/>
  <c r="K162" i="14"/>
  <c r="J192" i="14"/>
  <c r="K192" i="14"/>
  <c r="J93" i="14"/>
  <c r="K93" i="14"/>
  <c r="J94" i="14"/>
  <c r="K94" i="14"/>
  <c r="J95" i="14"/>
  <c r="K95" i="14"/>
  <c r="J96" i="14"/>
  <c r="K96" i="14"/>
  <c r="J97" i="14"/>
  <c r="K97" i="14"/>
  <c r="J100" i="14"/>
  <c r="K100" i="14"/>
  <c r="J98" i="14"/>
  <c r="K98" i="14"/>
  <c r="J99" i="14"/>
  <c r="K99" i="14"/>
  <c r="J101" i="14"/>
  <c r="K101" i="14"/>
  <c r="J102" i="14"/>
  <c r="K102" i="14"/>
  <c r="J103" i="14"/>
  <c r="K103" i="14"/>
  <c r="J104" i="14"/>
  <c r="K104" i="14"/>
  <c r="J107" i="14"/>
  <c r="K107" i="14"/>
  <c r="J108" i="14"/>
  <c r="K108" i="14"/>
  <c r="J109" i="14"/>
  <c r="K109" i="14"/>
  <c r="J110" i="14"/>
  <c r="K110" i="14"/>
  <c r="J155" i="14"/>
  <c r="K155" i="14"/>
  <c r="J111" i="14"/>
  <c r="K111" i="14"/>
  <c r="J112" i="14"/>
  <c r="K112" i="14"/>
  <c r="J113" i="14"/>
  <c r="K113" i="14"/>
  <c r="J114" i="14"/>
  <c r="K114" i="14"/>
  <c r="J220" i="14"/>
  <c r="K220" i="14"/>
  <c r="J115" i="14"/>
  <c r="K115" i="14"/>
  <c r="J119" i="14"/>
  <c r="K119" i="14"/>
  <c r="J120" i="14"/>
  <c r="K120" i="14"/>
  <c r="J121" i="14"/>
  <c r="K121" i="14"/>
  <c r="J118" i="14"/>
  <c r="K118" i="14"/>
  <c r="J122" i="14"/>
  <c r="K122" i="14"/>
  <c r="J123" i="14"/>
  <c r="K123" i="14"/>
  <c r="J117" i="14"/>
  <c r="K117" i="14"/>
  <c r="J124" i="14"/>
  <c r="K124" i="14"/>
  <c r="J125" i="14"/>
  <c r="K125" i="14"/>
  <c r="J126" i="14"/>
  <c r="K126" i="14"/>
  <c r="J127" i="14"/>
  <c r="K127" i="14"/>
  <c r="J128" i="14"/>
  <c r="K128" i="14"/>
  <c r="J129" i="14"/>
  <c r="K129" i="14"/>
  <c r="J191" i="14"/>
  <c r="K191" i="14"/>
  <c r="J130" i="14"/>
  <c r="K130" i="14"/>
  <c r="J131" i="14"/>
  <c r="K131" i="14"/>
  <c r="J132" i="14"/>
  <c r="K132" i="14"/>
  <c r="J133" i="14"/>
  <c r="K133" i="14"/>
  <c r="J134" i="14"/>
  <c r="K134" i="14"/>
  <c r="J135" i="14"/>
  <c r="K135" i="14"/>
  <c r="J136" i="14"/>
  <c r="K136" i="14"/>
  <c r="J138" i="14"/>
  <c r="K138" i="14"/>
  <c r="J140" i="14"/>
  <c r="K140" i="14"/>
  <c r="J141" i="14"/>
  <c r="K141" i="14"/>
  <c r="J142" i="14"/>
  <c r="K142" i="14"/>
  <c r="J143" i="14"/>
  <c r="K143" i="14"/>
  <c r="J145" i="14"/>
  <c r="K145" i="14"/>
  <c r="J151" i="14"/>
  <c r="K151" i="14"/>
  <c r="J147" i="14"/>
  <c r="K147" i="14"/>
  <c r="J150" i="14"/>
  <c r="K150" i="14"/>
  <c r="J152" i="14"/>
  <c r="K152" i="14"/>
  <c r="J153" i="14"/>
  <c r="K153" i="14"/>
  <c r="J154" i="14"/>
  <c r="K154" i="14"/>
  <c r="J156" i="14"/>
  <c r="K156" i="14"/>
  <c r="J157" i="14"/>
  <c r="K157" i="14"/>
  <c r="J158" i="14"/>
  <c r="K158" i="14"/>
  <c r="J159" i="14"/>
  <c r="K159" i="14"/>
  <c r="J160" i="14"/>
  <c r="K160" i="14"/>
  <c r="J161" i="14"/>
  <c r="K161" i="14"/>
  <c r="J163" i="14"/>
  <c r="K163" i="14"/>
  <c r="J164" i="14"/>
  <c r="K164" i="14"/>
  <c r="J165" i="14"/>
  <c r="K165" i="14"/>
  <c r="J169" i="14"/>
  <c r="K169" i="14"/>
  <c r="J166" i="14"/>
  <c r="K166" i="14"/>
  <c r="J167" i="14"/>
  <c r="K167" i="14"/>
  <c r="J168" i="14"/>
  <c r="K168" i="14"/>
  <c r="J170" i="14"/>
  <c r="K170" i="14"/>
  <c r="J171" i="14"/>
  <c r="K171" i="14"/>
  <c r="J173" i="14"/>
  <c r="K173" i="14"/>
  <c r="J174" i="14"/>
  <c r="K174" i="14"/>
  <c r="J175" i="14"/>
  <c r="K175" i="14"/>
  <c r="J227" i="14"/>
  <c r="K227" i="14"/>
  <c r="J228" i="14"/>
  <c r="K228" i="14"/>
  <c r="J229" i="14"/>
  <c r="K229" i="14"/>
  <c r="J230" i="14"/>
  <c r="K230" i="14"/>
  <c r="J231" i="14"/>
  <c r="K231" i="14"/>
  <c r="J232" i="14"/>
  <c r="K232" i="14"/>
  <c r="J178" i="14"/>
  <c r="K178" i="14"/>
  <c r="J180" i="14"/>
  <c r="K180" i="14"/>
  <c r="J5" i="14"/>
  <c r="K5" i="14"/>
  <c r="J182" i="14"/>
  <c r="K182" i="14"/>
  <c r="J183" i="14"/>
  <c r="K183" i="14"/>
  <c r="J184" i="14"/>
  <c r="K184" i="14"/>
  <c r="J185" i="14"/>
  <c r="K185" i="14"/>
  <c r="J186" i="14"/>
  <c r="K186" i="14"/>
  <c r="J187" i="14"/>
  <c r="K187" i="14"/>
  <c r="J116" i="14"/>
  <c r="K116" i="14"/>
  <c r="J181" i="14"/>
  <c r="K181" i="14"/>
  <c r="J188" i="14"/>
  <c r="K188" i="14"/>
  <c r="J189" i="14"/>
  <c r="K189" i="14"/>
  <c r="J211" i="14"/>
  <c r="K211" i="14"/>
  <c r="J190" i="14"/>
  <c r="K190" i="14"/>
  <c r="J177" i="14"/>
  <c r="K177" i="14"/>
  <c r="J179" i="14"/>
  <c r="K179" i="14"/>
  <c r="J193" i="14"/>
  <c r="K193" i="14"/>
  <c r="J194" i="14"/>
  <c r="K194" i="14"/>
  <c r="J197" i="14"/>
  <c r="K197" i="14"/>
  <c r="J196" i="14"/>
  <c r="K196" i="14"/>
  <c r="J198" i="14"/>
  <c r="K198" i="14"/>
  <c r="J199" i="14"/>
  <c r="K199" i="14"/>
  <c r="J200" i="14"/>
  <c r="K200" i="14"/>
  <c r="J201" i="14"/>
  <c r="K201" i="14"/>
  <c r="J40" i="14"/>
  <c r="K40" i="14"/>
  <c r="J62" i="14"/>
  <c r="K62" i="14"/>
  <c r="J106" i="14"/>
  <c r="K106" i="14"/>
  <c r="J172" i="14"/>
  <c r="K172" i="14"/>
  <c r="J176" i="14"/>
  <c r="K176"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8" i="14"/>
  <c r="K148" i="14"/>
  <c r="J149" i="14"/>
  <c r="K149" i="14"/>
  <c r="J203" i="14"/>
  <c r="K203" i="14"/>
  <c r="J218" i="14"/>
  <c r="K218" i="14"/>
  <c r="J219" i="14"/>
  <c r="K219" i="14"/>
  <c r="J222" i="14"/>
  <c r="K222" i="14"/>
  <c r="J223" i="14"/>
  <c r="K223" i="14"/>
  <c r="J225" i="14"/>
  <c r="K225" i="14"/>
  <c r="J37" i="14"/>
  <c r="K37" i="14"/>
  <c r="J226" i="14"/>
  <c r="K226" i="14"/>
  <c r="J39" i="14"/>
  <c r="K39" i="14"/>
  <c r="J71" i="14"/>
  <c r="K71" i="14"/>
  <c r="J72" i="14"/>
  <c r="K72" i="14"/>
  <c r="J73" i="14"/>
  <c r="K73" i="14"/>
  <c r="J233" i="14"/>
  <c r="K233" i="14"/>
  <c r="J234" i="14"/>
  <c r="K234" i="14"/>
  <c r="J59" i="14"/>
  <c r="K59" i="14"/>
  <c r="J235" i="14"/>
  <c r="K235" i="14"/>
  <c r="J236" i="14"/>
  <c r="K236" i="14"/>
  <c r="J237" i="14"/>
  <c r="K237" i="14"/>
  <c r="J240" i="14"/>
  <c r="K240" i="14"/>
  <c r="J241" i="14"/>
  <c r="K241" i="14"/>
  <c r="J242" i="14"/>
  <c r="K242" i="14"/>
  <c r="J245" i="14"/>
  <c r="K245" i="14"/>
  <c r="J246" i="14"/>
  <c r="K246" i="14"/>
  <c r="J247" i="14"/>
  <c r="K247" i="14"/>
  <c r="J300" i="14"/>
  <c r="K300"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7" i="14"/>
  <c r="K297" i="14"/>
  <c r="J298" i="14"/>
  <c r="K298" i="14"/>
  <c r="J299" i="14"/>
  <c r="K299" i="14"/>
  <c r="J301" i="14"/>
  <c r="K301" i="14"/>
  <c r="J302" i="14"/>
  <c r="K302" i="14"/>
  <c r="J303" i="14"/>
  <c r="K303" i="14"/>
  <c r="J306" i="14"/>
  <c r="K306" i="14"/>
  <c r="J307" i="14"/>
  <c r="K307" i="14"/>
  <c r="J310" i="14"/>
  <c r="K310" i="14"/>
  <c r="J311" i="14"/>
  <c r="K311" i="14"/>
  <c r="J312" i="14"/>
  <c r="K312" i="14"/>
  <c r="J327" i="14"/>
  <c r="K327" i="14"/>
  <c r="J328" i="14"/>
  <c r="K328" i="14"/>
  <c r="J329" i="14"/>
  <c r="K329" i="14"/>
  <c r="J313" i="14"/>
  <c r="K313" i="14"/>
  <c r="J314" i="14"/>
  <c r="K314" i="14"/>
  <c r="J319" i="14"/>
  <c r="K319" i="14"/>
  <c r="J320" i="14"/>
  <c r="K320" i="14"/>
  <c r="J322" i="14"/>
  <c r="K322" i="14"/>
  <c r="J323" i="14"/>
  <c r="K323" i="14"/>
  <c r="J324" i="14"/>
  <c r="K324" i="14"/>
  <c r="J362" i="14"/>
  <c r="K362" i="14"/>
  <c r="J363" i="14"/>
  <c r="K363" i="14"/>
  <c r="J364" i="14"/>
  <c r="K364" i="14"/>
  <c r="J380" i="14"/>
  <c r="K380" i="14"/>
  <c r="J385" i="14"/>
  <c r="K385" i="14"/>
  <c r="J459" i="14"/>
  <c r="K459" i="14"/>
  <c r="J326" i="14"/>
  <c r="K326" i="14"/>
  <c r="J365" i="14"/>
  <c r="K365" i="14"/>
  <c r="J400" i="14"/>
  <c r="K400" i="14"/>
  <c r="J330" i="14"/>
  <c r="K330" i="14"/>
  <c r="J331" i="14"/>
  <c r="K331" i="14"/>
  <c r="J332" i="14"/>
  <c r="K332" i="14"/>
  <c r="J333" i="14"/>
  <c r="K333" i="14"/>
  <c r="J334" i="14"/>
  <c r="K334" i="14"/>
  <c r="J335" i="14"/>
  <c r="K335" i="14"/>
  <c r="J338" i="14"/>
  <c r="K338" i="14"/>
  <c r="J339" i="14"/>
  <c r="K339" i="14"/>
  <c r="J340" i="14"/>
  <c r="K340" i="14"/>
  <c r="J341" i="14"/>
  <c r="K341" i="14"/>
  <c r="J342" i="14"/>
  <c r="K342" i="14"/>
  <c r="J343" i="14"/>
  <c r="K343" i="14"/>
  <c r="J344" i="14"/>
  <c r="K344" i="14"/>
  <c r="J345" i="14"/>
  <c r="K345" i="14"/>
  <c r="J346" i="14"/>
  <c r="K346" i="14"/>
  <c r="J347" i="14"/>
  <c r="K347" i="14"/>
  <c r="J348" i="14"/>
  <c r="K348" i="14"/>
  <c r="J349" i="14"/>
  <c r="K349" i="14"/>
  <c r="J350" i="14"/>
  <c r="K350" i="14"/>
  <c r="J351" i="14"/>
  <c r="K351" i="14"/>
  <c r="J352" i="14"/>
  <c r="K352" i="14"/>
  <c r="J355" i="14"/>
  <c r="K355" i="14"/>
  <c r="J356" i="14"/>
  <c r="K356" i="14"/>
  <c r="J357" i="14"/>
  <c r="K357" i="14"/>
  <c r="J375" i="14"/>
  <c r="K375" i="14"/>
  <c r="J376" i="14"/>
  <c r="K376" i="14"/>
  <c r="J358" i="14"/>
  <c r="K358" i="14"/>
  <c r="J359" i="14"/>
  <c r="K359" i="14"/>
  <c r="J451" i="14"/>
  <c r="K451" i="14"/>
  <c r="J461" i="14"/>
  <c r="K461" i="14"/>
  <c r="J468" i="14"/>
  <c r="K468" i="14"/>
  <c r="J473" i="14"/>
  <c r="K473" i="14"/>
  <c r="J360" i="14"/>
  <c r="K360" i="14"/>
  <c r="J361" i="14"/>
  <c r="K361" i="14"/>
  <c r="J467" i="14"/>
  <c r="K467" i="14"/>
  <c r="J366" i="14"/>
  <c r="K366" i="14"/>
  <c r="J367" i="14"/>
  <c r="K367" i="14"/>
  <c r="J368" i="14"/>
  <c r="K368" i="14"/>
  <c r="J369" i="14"/>
  <c r="K369" i="14"/>
  <c r="J374" i="14"/>
  <c r="K374" i="14"/>
  <c r="J445" i="14"/>
  <c r="K445" i="14"/>
  <c r="J321" i="14"/>
  <c r="K321" i="14"/>
  <c r="J372" i="14"/>
  <c r="K372" i="14"/>
  <c r="J378" i="14"/>
  <c r="K378" i="14"/>
  <c r="J379" i="14"/>
  <c r="K379" i="14"/>
  <c r="J381" i="14"/>
  <c r="K381" i="14"/>
  <c r="J382" i="14"/>
  <c r="K382" i="14"/>
  <c r="J392" i="14"/>
  <c r="K392" i="14"/>
  <c r="J383" i="14"/>
  <c r="K383" i="14"/>
  <c r="J386" i="14"/>
  <c r="K386" i="14"/>
  <c r="J387" i="14"/>
  <c r="K387" i="14"/>
  <c r="J388" i="14"/>
  <c r="K388" i="14"/>
  <c r="J453" i="14"/>
  <c r="K453" i="14"/>
  <c r="J353" i="14"/>
  <c r="K353" i="14"/>
  <c r="J389" i="14"/>
  <c r="K389" i="14"/>
  <c r="J390" i="14"/>
  <c r="K390" i="14"/>
  <c r="J391" i="14"/>
  <c r="K391" i="14"/>
  <c r="J373" i="14"/>
  <c r="K373" i="14"/>
  <c r="J393" i="14"/>
  <c r="K393" i="14"/>
  <c r="J394" i="14"/>
  <c r="K394" i="14"/>
  <c r="J395" i="14"/>
  <c r="K395" i="14"/>
  <c r="J396" i="14"/>
  <c r="K396" i="14"/>
  <c r="J397" i="14"/>
  <c r="K397" i="14"/>
  <c r="J398" i="14"/>
  <c r="K398" i="14"/>
  <c r="J399" i="14"/>
  <c r="K399" i="14"/>
  <c r="J401" i="14"/>
  <c r="K401" i="14"/>
  <c r="J402" i="14"/>
  <c r="K402" i="14"/>
  <c r="J337" i="14"/>
  <c r="K337" i="14"/>
  <c r="J403" i="14"/>
  <c r="K403" i="14"/>
  <c r="J404" i="14"/>
  <c r="K404" i="14"/>
  <c r="J405" i="14"/>
  <c r="K405" i="14"/>
  <c r="J406" i="14"/>
  <c r="K406" i="14"/>
  <c r="J407" i="14"/>
  <c r="K407" i="14"/>
  <c r="J408" i="14"/>
  <c r="K408" i="14"/>
  <c r="J409" i="14"/>
  <c r="K409" i="14"/>
  <c r="J410" i="14"/>
  <c r="K410" i="14"/>
  <c r="J411" i="14"/>
  <c r="K411" i="14"/>
  <c r="J315" i="14"/>
  <c r="K315" i="14"/>
  <c r="J412" i="14"/>
  <c r="K412" i="14"/>
  <c r="J316" i="14"/>
  <c r="K316" i="14"/>
  <c r="J371" i="14"/>
  <c r="K371" i="14"/>
  <c r="J413" i="14"/>
  <c r="K413" i="14"/>
  <c r="J418" i="14"/>
  <c r="K418" i="14"/>
  <c r="J419" i="14"/>
  <c r="K419" i="14"/>
  <c r="J414" i="14"/>
  <c r="K414" i="14"/>
  <c r="J415" i="14"/>
  <c r="K415" i="14"/>
  <c r="J416" i="14"/>
  <c r="K416" i="14"/>
  <c r="J417" i="14"/>
  <c r="K417" i="14"/>
  <c r="J420" i="14"/>
  <c r="K420" i="14"/>
  <c r="J336" i="14"/>
  <c r="K336" i="14"/>
  <c r="J421" i="14"/>
  <c r="K421" i="14"/>
  <c r="J422" i="14"/>
  <c r="K422" i="14"/>
  <c r="J423" i="14"/>
  <c r="K423" i="14"/>
  <c r="J424" i="14"/>
  <c r="K424" i="14"/>
  <c r="J425" i="14"/>
  <c r="K425" i="14"/>
  <c r="J426" i="14"/>
  <c r="K426" i="14"/>
  <c r="J427" i="14"/>
  <c r="K427" i="14"/>
  <c r="J438" i="14"/>
  <c r="K438" i="14"/>
  <c r="J428" i="14"/>
  <c r="K428" i="14"/>
  <c r="J317" i="14"/>
  <c r="K317" i="14"/>
  <c r="J429" i="14"/>
  <c r="K429" i="14"/>
  <c r="J430" i="14"/>
  <c r="K430" i="14"/>
  <c r="J431" i="14"/>
  <c r="K431" i="14"/>
  <c r="J432" i="14"/>
  <c r="K432" i="14"/>
  <c r="J433" i="14"/>
  <c r="K433" i="14"/>
  <c r="J434" i="14"/>
  <c r="K434" i="14"/>
  <c r="J377" i="14"/>
  <c r="K377" i="14"/>
  <c r="J435" i="14"/>
  <c r="K435" i="14"/>
  <c r="J436" i="14"/>
  <c r="K436" i="14"/>
  <c r="J455" i="14"/>
  <c r="K455" i="14"/>
  <c r="J370" i="14"/>
  <c r="K370" i="14"/>
  <c r="J384" i="14"/>
  <c r="K384" i="14"/>
  <c r="J437" i="14"/>
  <c r="K437" i="14"/>
  <c r="J439" i="14"/>
  <c r="K439" i="14"/>
  <c r="J440" i="14"/>
  <c r="K440" i="14"/>
  <c r="J441" i="14"/>
  <c r="K441" i="14"/>
  <c r="J442" i="14"/>
  <c r="K442" i="14"/>
  <c r="J443" i="14"/>
  <c r="K443" i="14"/>
  <c r="J444" i="14"/>
  <c r="K444" i="14"/>
  <c r="J447" i="14"/>
  <c r="K447" i="14"/>
  <c r="J448" i="14"/>
  <c r="K448" i="14"/>
  <c r="J449" i="14"/>
  <c r="K449" i="14"/>
  <c r="J450" i="14"/>
  <c r="K450" i="14"/>
  <c r="J454" i="14"/>
  <c r="K454" i="14"/>
  <c r="J456" i="14"/>
  <c r="K456" i="14"/>
  <c r="J457" i="14"/>
  <c r="K457" i="14"/>
  <c r="J458" i="14"/>
  <c r="K458" i="14"/>
  <c r="J318" i="14"/>
  <c r="K318" i="14"/>
  <c r="J354" i="14"/>
  <c r="K354" i="14"/>
  <c r="J462" i="14"/>
  <c r="K462" i="14"/>
  <c r="J463" i="14"/>
  <c r="K463" i="14"/>
  <c r="J466" i="14"/>
  <c r="K466" i="14"/>
  <c r="J471" i="14"/>
  <c r="K471" i="14"/>
  <c r="J325" i="14"/>
  <c r="K325" i="14"/>
  <c r="J446" i="14"/>
  <c r="K446" i="14"/>
  <c r="J452" i="14"/>
  <c r="K452" i="14"/>
  <c r="J460" i="14"/>
  <c r="K460" i="14"/>
  <c r="J469" i="14"/>
  <c r="K469" i="14"/>
  <c r="J470" i="14"/>
  <c r="K470" i="14"/>
  <c r="J472" i="14"/>
  <c r="K472" i="14"/>
  <c r="J476" i="14"/>
  <c r="K476" i="14"/>
  <c r="J478" i="14"/>
  <c r="K478" i="14"/>
  <c r="J479" i="14"/>
  <c r="K479" i="14"/>
  <c r="J480" i="14"/>
  <c r="K480" i="14"/>
  <c r="J477" i="14"/>
  <c r="K477" i="14"/>
  <c r="J481" i="14"/>
  <c r="K481" i="14"/>
  <c r="J485" i="14"/>
  <c r="K485" i="14"/>
  <c r="J487" i="14"/>
  <c r="K487" i="14"/>
  <c r="J542" i="14"/>
  <c r="K542" i="14"/>
  <c r="J488" i="14"/>
  <c r="K488" i="14"/>
  <c r="J489" i="14"/>
  <c r="K489" i="14"/>
  <c r="J490" i="14"/>
  <c r="K490" i="14"/>
  <c r="J491" i="14"/>
  <c r="K491" i="14"/>
  <c r="J486" i="14"/>
  <c r="K486" i="14"/>
  <c r="J492" i="14"/>
  <c r="K492" i="14"/>
  <c r="J515" i="14"/>
  <c r="K515" i="14"/>
  <c r="J516" i="14"/>
  <c r="K516" i="14"/>
  <c r="J493" i="14"/>
  <c r="K493" i="14"/>
  <c r="J494" i="14"/>
  <c r="K494" i="14"/>
  <c r="J495" i="14"/>
  <c r="K495" i="14"/>
  <c r="J496" i="14"/>
  <c r="K496" i="14"/>
  <c r="J497" i="14"/>
  <c r="K497" i="14"/>
  <c r="J498" i="14"/>
  <c r="K498" i="14"/>
  <c r="J484" i="14"/>
  <c r="K484" i="14"/>
  <c r="J499" i="14"/>
  <c r="K499" i="14"/>
  <c r="J500" i="14"/>
  <c r="K500" i="14"/>
  <c r="J501" i="14"/>
  <c r="K501" i="14"/>
  <c r="J503" i="14"/>
  <c r="K503" i="14"/>
  <c r="J504" i="14"/>
  <c r="K504" i="14"/>
  <c r="J505" i="14"/>
  <c r="K505" i="14"/>
  <c r="J506" i="14"/>
  <c r="K506" i="14"/>
  <c r="J502" i="14"/>
  <c r="K502" i="14"/>
  <c r="J507" i="14"/>
  <c r="K507" i="14"/>
  <c r="J508" i="14"/>
  <c r="K508" i="14"/>
  <c r="J509" i="14"/>
  <c r="K509" i="14"/>
  <c r="J510" i="14"/>
  <c r="K510" i="14"/>
  <c r="J511" i="14"/>
  <c r="K511" i="14"/>
  <c r="J512" i="14"/>
  <c r="K512" i="14"/>
  <c r="J513" i="14"/>
  <c r="K513" i="14"/>
  <c r="J514" i="14"/>
  <c r="K514" i="14"/>
  <c r="J517" i="14"/>
  <c r="K517" i="14"/>
  <c r="J518" i="14"/>
  <c r="K518" i="14"/>
  <c r="J519" i="14"/>
  <c r="K519" i="14"/>
  <c r="J520" i="14"/>
  <c r="K520" i="14"/>
  <c r="J482" i="14"/>
  <c r="K482" i="14"/>
  <c r="J483" i="14"/>
  <c r="K483" i="14"/>
  <c r="J521" i="14"/>
  <c r="K521" i="14"/>
  <c r="J522" i="14"/>
  <c r="K522" i="14"/>
  <c r="J523" i="14"/>
  <c r="K523" i="14"/>
  <c r="J524" i="14"/>
  <c r="K524" i="14"/>
  <c r="J525" i="14"/>
  <c r="K525" i="14"/>
  <c r="J526" i="14"/>
  <c r="K526" i="14"/>
  <c r="J527" i="14"/>
  <c r="K527" i="14"/>
  <c r="J528" i="14"/>
  <c r="K528" i="14"/>
  <c r="J530" i="14"/>
  <c r="K530" i="14"/>
  <c r="J531" i="14"/>
  <c r="K531" i="14"/>
  <c r="J532" i="14"/>
  <c r="K532" i="14"/>
  <c r="J533" i="14"/>
  <c r="K533" i="14"/>
  <c r="J534" i="14"/>
  <c r="K534" i="14"/>
  <c r="D11" i="4"/>
  <c r="B4" i="10"/>
  <c r="G4" i="10"/>
  <c r="H4" i="10" s="1"/>
  <c r="D4" i="10" s="1"/>
  <c r="B5" i="10"/>
  <c r="F6" i="10" s="1"/>
  <c r="B15" i="10"/>
  <c r="G15" i="10" s="1"/>
  <c r="H15" i="10" s="1"/>
  <c r="D15" i="10" s="1"/>
  <c r="B17" i="10"/>
  <c r="G17" i="10"/>
  <c r="H17" i="10" s="1"/>
  <c r="D17" i="10" s="1"/>
  <c r="B18" i="10"/>
  <c r="G18" i="10" s="1"/>
  <c r="H18" i="10" s="1"/>
  <c r="D18" i="10" s="1"/>
  <c r="K62" i="10"/>
  <c r="K64" i="10"/>
  <c r="K65" i="10"/>
  <c r="B51" i="10"/>
  <c r="G51" i="10" s="1"/>
  <c r="B52" i="10"/>
  <c r="G52" i="10" s="1"/>
  <c r="B6" i="10"/>
  <c r="G6" i="10" s="1"/>
  <c r="B20" i="10"/>
  <c r="G20" i="10"/>
  <c r="H20" i="10" s="1"/>
  <c r="D20" i="10" s="1"/>
  <c r="B22" i="10"/>
  <c r="G22" i="10" s="1"/>
  <c r="H22" i="10" s="1"/>
  <c r="D22" i="10" s="1"/>
  <c r="B23" i="10"/>
  <c r="B28" i="10"/>
  <c r="G28" i="10" s="1"/>
  <c r="B9" i="10"/>
  <c r="G9" i="10" s="1"/>
  <c r="H9" i="10" s="1"/>
  <c r="D9" i="10" s="1"/>
  <c r="B8" i="10"/>
  <c r="G8" i="10"/>
  <c r="H8" i="10" s="1"/>
  <c r="D8" i="10" s="1"/>
  <c r="B7" i="10"/>
  <c r="G7" i="10" s="1"/>
  <c r="H7" i="10" s="1"/>
  <c r="D7" i="10" s="1"/>
  <c r="B13" i="10"/>
  <c r="G13" i="10" s="1"/>
  <c r="H13" i="10" s="1"/>
  <c r="P39" i="4"/>
  <c r="P40" i="4"/>
  <c r="P41" i="4"/>
  <c r="P38" i="4"/>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c r="B57" i="10"/>
  <c r="G57" i="10" s="1"/>
  <c r="B56" i="10"/>
  <c r="G56" i="10"/>
  <c r="B55" i="10"/>
  <c r="G55" i="10"/>
  <c r="B54" i="10"/>
  <c r="G54" i="10" s="1"/>
  <c r="B53" i="10"/>
  <c r="G53" i="10" s="1"/>
  <c r="B50" i="10"/>
  <c r="G50" i="10"/>
  <c r="B48" i="10"/>
  <c r="G48" i="10"/>
  <c r="B47" i="10"/>
  <c r="G47" i="10"/>
  <c r="B46" i="10"/>
  <c r="G46" i="10" s="1"/>
  <c r="B45" i="10"/>
  <c r="G45" i="10"/>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2483" i="16"/>
  <c r="C2483" i="16"/>
  <c r="S2483" i="16" s="1"/>
  <c r="B419" i="16"/>
  <c r="C429" i="16"/>
  <c r="S429" i="16" s="1"/>
  <c r="E429" i="16" s="1"/>
  <c r="B502" i="16"/>
  <c r="B312" i="16"/>
  <c r="C460" i="16"/>
  <c r="S460" i="16" s="1"/>
  <c r="D460" i="16" s="1"/>
  <c r="C402" i="16"/>
  <c r="S402" i="16" s="1"/>
  <c r="C355" i="16"/>
  <c r="S355" i="16"/>
  <c r="H355" i="16" s="1"/>
  <c r="S276" i="16"/>
  <c r="C284" i="16"/>
  <c r="S284" i="16"/>
  <c r="E284" i="16" s="1"/>
  <c r="C286" i="16"/>
  <c r="C290" i="16"/>
  <c r="S290" i="16"/>
  <c r="C298" i="16"/>
  <c r="S298" i="16"/>
  <c r="C302" i="16"/>
  <c r="S302" i="16" s="1"/>
  <c r="D302" i="16" s="1"/>
  <c r="C308" i="16"/>
  <c r="S308" i="16" s="1"/>
  <c r="C291" i="16"/>
  <c r="S291" i="16" s="1"/>
  <c r="C295" i="16"/>
  <c r="C300" i="16"/>
  <c r="C304" i="16"/>
  <c r="C311" i="16"/>
  <c r="C314" i="16"/>
  <c r="C317" i="16"/>
  <c r="C323" i="16"/>
  <c r="S323" i="16" s="1"/>
  <c r="I323" i="16" s="1"/>
  <c r="C327" i="16"/>
  <c r="S327" i="16" s="1"/>
  <c r="C331" i="16"/>
  <c r="S331" i="16" s="1"/>
  <c r="C335" i="16"/>
  <c r="S335" i="16"/>
  <c r="C341" i="16"/>
  <c r="S341" i="16"/>
  <c r="J341" i="16" s="1"/>
  <c r="C344" i="16"/>
  <c r="C348" i="16"/>
  <c r="S348" i="16"/>
  <c r="E348" i="16" s="1"/>
  <c r="C352" i="16"/>
  <c r="S352" i="16"/>
  <c r="C356" i="16"/>
  <c r="S356" i="16" s="1"/>
  <c r="C360" i="16"/>
  <c r="C365" i="16"/>
  <c r="S365" i="16" s="1"/>
  <c r="C369" i="16"/>
  <c r="C372" i="16"/>
  <c r="C377" i="16"/>
  <c r="S377" i="16" s="1"/>
  <c r="F377" i="16" s="1"/>
  <c r="C380" i="16"/>
  <c r="S380" i="16" s="1"/>
  <c r="C384" i="16"/>
  <c r="C387" i="16"/>
  <c r="S387" i="16" s="1"/>
  <c r="C390" i="16"/>
  <c r="C396" i="16"/>
  <c r="S396" i="16" s="1"/>
  <c r="C399" i="16"/>
  <c r="S399" i="16" s="1"/>
  <c r="C403" i="16"/>
  <c r="S403" i="16" s="1"/>
  <c r="C407" i="16"/>
  <c r="S407" i="16" s="1"/>
  <c r="C411" i="16"/>
  <c r="S411" i="16" s="1"/>
  <c r="H411" i="16" s="1"/>
  <c r="C414" i="16"/>
  <c r="C416" i="16"/>
  <c r="C419" i="16"/>
  <c r="S419" i="16"/>
  <c r="I419" i="16" s="1"/>
  <c r="C421" i="16"/>
  <c r="S421" i="16" s="1"/>
  <c r="D421" i="16" s="1"/>
  <c r="C423" i="16"/>
  <c r="S423" i="16" s="1"/>
  <c r="C425" i="16"/>
  <c r="S425" i="16"/>
  <c r="C431" i="16"/>
  <c r="C437" i="16"/>
  <c r="C441" i="16"/>
  <c r="S441" i="16" s="1"/>
  <c r="F441" i="16" s="1"/>
  <c r="C447" i="16"/>
  <c r="C450" i="16"/>
  <c r="S450" i="16" s="1"/>
  <c r="C452" i="16"/>
  <c r="S452" i="16"/>
  <c r="D452" i="16"/>
  <c r="C459" i="16"/>
  <c r="S459" i="16" s="1"/>
  <c r="F459" i="16" s="1"/>
  <c r="C465" i="16"/>
  <c r="C472" i="16"/>
  <c r="S472" i="16" s="1"/>
  <c r="C476" i="16"/>
  <c r="C481" i="16"/>
  <c r="S481" i="16" s="1"/>
  <c r="S485" i="16"/>
  <c r="C492" i="16"/>
  <c r="C498" i="16"/>
  <c r="C500" i="16"/>
  <c r="S500" i="16" s="1"/>
  <c r="C507" i="16"/>
  <c r="S507" i="16"/>
  <c r="F507" i="16" s="1"/>
  <c r="C510" i="16"/>
  <c r="S510" i="16"/>
  <c r="C516" i="16"/>
  <c r="S516" i="16" s="1"/>
  <c r="C521" i="16"/>
  <c r="S521" i="16" s="1"/>
  <c r="C281" i="16"/>
  <c r="S281" i="16" s="1"/>
  <c r="C285" i="16"/>
  <c r="Y285" i="16" s="1"/>
  <c r="C294" i="16"/>
  <c r="S294" i="16" s="1"/>
  <c r="I294" i="16" s="1"/>
  <c r="C301" i="16"/>
  <c r="C306" i="16"/>
  <c r="C310" i="16"/>
  <c r="C315" i="16"/>
  <c r="S315" i="16" s="1"/>
  <c r="J315" i="16" s="1"/>
  <c r="C319" i="16"/>
  <c r="C322" i="16"/>
  <c r="S322" i="16" s="1"/>
  <c r="H322" i="16" s="1"/>
  <c r="C328" i="16"/>
  <c r="S328" i="16" s="1"/>
  <c r="C333" i="16"/>
  <c r="C338" i="16"/>
  <c r="S338" i="16" s="1"/>
  <c r="C342" i="16"/>
  <c r="S342" i="16"/>
  <c r="G342" i="16" s="1"/>
  <c r="C346" i="16"/>
  <c r="C351" i="16"/>
  <c r="C357" i="16"/>
  <c r="S357" i="16" s="1"/>
  <c r="C362" i="16"/>
  <c r="C370" i="16"/>
  <c r="S370" i="16"/>
  <c r="C373" i="16"/>
  <c r="S373" i="16" s="1"/>
  <c r="C376" i="16"/>
  <c r="C381" i="16"/>
  <c r="S381" i="16" s="1"/>
  <c r="E381" i="16" s="1"/>
  <c r="C386" i="16"/>
  <c r="S386" i="16" s="1"/>
  <c r="C389" i="16"/>
  <c r="S389" i="16"/>
  <c r="C393" i="16"/>
  <c r="S393" i="16" s="1"/>
  <c r="J393" i="16" s="1"/>
  <c r="C397" i="16"/>
  <c r="C400" i="16"/>
  <c r="S400" i="16" s="1"/>
  <c r="C404" i="16"/>
  <c r="C409" i="16"/>
  <c r="S409" i="16" s="1"/>
  <c r="J409" i="16" s="1"/>
  <c r="C413" i="16"/>
  <c r="C417" i="16"/>
  <c r="S417" i="16"/>
  <c r="C426" i="16"/>
  <c r="C430" i="16"/>
  <c r="S430" i="16" s="1"/>
  <c r="H430" i="16" s="1"/>
  <c r="C434" i="16"/>
  <c r="S434" i="16" s="1"/>
  <c r="C438" i="16"/>
  <c r="S438" i="16" s="1"/>
  <c r="C443" i="16"/>
  <c r="C446" i="16"/>
  <c r="S446" i="16" s="1"/>
  <c r="C458" i="16"/>
  <c r="C467" i="16"/>
  <c r="S467" i="16" s="1"/>
  <c r="H467" i="16" s="1"/>
  <c r="C471" i="16"/>
  <c r="S471" i="16" s="1"/>
  <c r="C484" i="16"/>
  <c r="S484" i="16" s="1"/>
  <c r="C490" i="16"/>
  <c r="S490" i="16"/>
  <c r="D490" i="16" s="1"/>
  <c r="C494" i="16"/>
  <c r="S494" i="16" s="1"/>
  <c r="C497" i="16"/>
  <c r="C501" i="16"/>
  <c r="C505" i="16"/>
  <c r="S505" i="16" s="1"/>
  <c r="C509" i="16"/>
  <c r="C514" i="16"/>
  <c r="C518" i="16"/>
  <c r="S518" i="16" s="1"/>
  <c r="C522" i="16"/>
  <c r="S522" i="16" s="1"/>
  <c r="Y276" i="16"/>
  <c r="B284" i="16"/>
  <c r="B293" i="16"/>
  <c r="B297" i="16"/>
  <c r="B302" i="16"/>
  <c r="B305" i="16"/>
  <c r="B306" i="16"/>
  <c r="B311" i="16"/>
  <c r="B315" i="16"/>
  <c r="B319" i="16"/>
  <c r="B323" i="16"/>
  <c r="B327" i="16"/>
  <c r="B331" i="16"/>
  <c r="Y331" i="16" s="1"/>
  <c r="B335" i="16"/>
  <c r="B338" i="16"/>
  <c r="Y338" i="16" s="1"/>
  <c r="B341" i="16"/>
  <c r="B345" i="16"/>
  <c r="B349" i="16"/>
  <c r="B353" i="16"/>
  <c r="B356" i="16"/>
  <c r="B359" i="16"/>
  <c r="B362" i="16"/>
  <c r="B370" i="16"/>
  <c r="B372" i="16"/>
  <c r="B376" i="16"/>
  <c r="B378" i="16"/>
  <c r="B382" i="16"/>
  <c r="B384" i="16"/>
  <c r="B387" i="16"/>
  <c r="B391" i="16"/>
  <c r="B397" i="16"/>
  <c r="Y397" i="16" s="1"/>
  <c r="B400" i="16"/>
  <c r="B403" i="16"/>
  <c r="B408" i="16"/>
  <c r="B410" i="16"/>
  <c r="B414" i="16"/>
  <c r="B416" i="16"/>
  <c r="B418" i="16"/>
  <c r="B422" i="16"/>
  <c r="B428" i="16"/>
  <c r="B434" i="16"/>
  <c r="B437" i="16"/>
  <c r="B443" i="16"/>
  <c r="B445" i="16"/>
  <c r="B447" i="16"/>
  <c r="B451" i="16"/>
  <c r="B456" i="16"/>
  <c r="B460" i="16"/>
  <c r="B464" i="16"/>
  <c r="B466" i="16"/>
  <c r="B470" i="16"/>
  <c r="B474" i="16"/>
  <c r="B478" i="16"/>
  <c r="B482" i="16"/>
  <c r="B493" i="16"/>
  <c r="B500" i="16"/>
  <c r="B503" i="16"/>
  <c r="B509" i="16"/>
  <c r="B514" i="16"/>
  <c r="B518" i="16"/>
  <c r="B521" i="16"/>
  <c r="C297" i="16"/>
  <c r="C305" i="16"/>
  <c r="S305" i="16" s="1"/>
  <c r="C321" i="16"/>
  <c r="S321" i="16" s="1"/>
  <c r="C329" i="16"/>
  <c r="S329" i="16"/>
  <c r="C336" i="16"/>
  <c r="S336" i="16" s="1"/>
  <c r="C340" i="16"/>
  <c r="C347" i="16"/>
  <c r="S347" i="16" s="1"/>
  <c r="C354" i="16"/>
  <c r="S354" i="16" s="1"/>
  <c r="C361" i="16"/>
  <c r="S361" i="16" s="1"/>
  <c r="C366" i="16"/>
  <c r="S366" i="16" s="1"/>
  <c r="C382" i="16"/>
  <c r="S382" i="16" s="1"/>
  <c r="C388" i="16"/>
  <c r="S388" i="16"/>
  <c r="C392" i="16"/>
  <c r="C398" i="16"/>
  <c r="C401" i="16"/>
  <c r="C408" i="16"/>
  <c r="C427" i="16"/>
  <c r="C432" i="16"/>
  <c r="C444" i="16"/>
  <c r="C453" i="16"/>
  <c r="S453" i="16" s="1"/>
  <c r="C457" i="16"/>
  <c r="S457" i="16" s="1"/>
  <c r="C463" i="16"/>
  <c r="S463" i="16" s="1"/>
  <c r="C469" i="16"/>
  <c r="C475" i="16"/>
  <c r="Y475" i="16" s="1"/>
  <c r="C480" i="16"/>
  <c r="C493" i="16"/>
  <c r="S493" i="16" s="1"/>
  <c r="C499" i="16"/>
  <c r="S499" i="16" s="1"/>
  <c r="C503" i="16"/>
  <c r="S503" i="16" s="1"/>
  <c r="G503" i="16" s="1"/>
  <c r="C512" i="16"/>
  <c r="B281" i="16"/>
  <c r="B287" i="16"/>
  <c r="B291" i="16"/>
  <c r="Y291" i="16" s="1"/>
  <c r="B296" i="16"/>
  <c r="Y296" i="16" s="1"/>
  <c r="B301" i="16"/>
  <c r="B309" i="16"/>
  <c r="B314" i="16"/>
  <c r="B321" i="16"/>
  <c r="B326" i="16"/>
  <c r="B332" i="16"/>
  <c r="B346" i="16"/>
  <c r="B351" i="16"/>
  <c r="B360" i="16"/>
  <c r="B364" i="16"/>
  <c r="B367" i="16"/>
  <c r="B374" i="16"/>
  <c r="B377" i="16"/>
  <c r="B386" i="16"/>
  <c r="Y386" i="16" s="1"/>
  <c r="B390" i="16"/>
  <c r="B394" i="16"/>
  <c r="B398" i="16"/>
  <c r="B402" i="16"/>
  <c r="Y402" i="16" s="1"/>
  <c r="B413" i="16"/>
  <c r="B417" i="16"/>
  <c r="B420" i="16"/>
  <c r="B425" i="16"/>
  <c r="B429" i="16"/>
  <c r="B432" i="16"/>
  <c r="B441" i="16"/>
  <c r="B444" i="16"/>
  <c r="B452" i="16"/>
  <c r="B459" i="16"/>
  <c r="B462" i="16"/>
  <c r="B469" i="16"/>
  <c r="B475" i="16"/>
  <c r="B480" i="16"/>
  <c r="B490" i="16"/>
  <c r="B494" i="16"/>
  <c r="B497" i="16"/>
  <c r="B501" i="16"/>
  <c r="B505" i="16"/>
  <c r="B508" i="16"/>
  <c r="B511" i="16"/>
  <c r="Y511" i="16"/>
  <c r="B516" i="16"/>
  <c r="C282" i="16"/>
  <c r="S282" i="16" s="1"/>
  <c r="C299" i="16"/>
  <c r="S299" i="16" s="1"/>
  <c r="C316" i="16"/>
  <c r="S316" i="16"/>
  <c r="C324" i="16"/>
  <c r="S324" i="16" s="1"/>
  <c r="C332" i="16"/>
  <c r="C339" i="16"/>
  <c r="S339" i="16" s="1"/>
  <c r="C349" i="16"/>
  <c r="S349" i="16"/>
  <c r="C358" i="16"/>
  <c r="S358" i="16" s="1"/>
  <c r="E358" i="16" s="1"/>
  <c r="C394" i="16"/>
  <c r="S394" i="16" s="1"/>
  <c r="C406" i="16"/>
  <c r="C420" i="16"/>
  <c r="S420" i="16"/>
  <c r="C424" i="16"/>
  <c r="S424" i="16" s="1"/>
  <c r="C433" i="16"/>
  <c r="C440" i="16"/>
  <c r="S440" i="16"/>
  <c r="G440" i="16" s="1"/>
  <c r="C448" i="16"/>
  <c r="S448" i="16" s="1"/>
  <c r="C461" i="16"/>
  <c r="S461" i="16" s="1"/>
  <c r="C468" i="16"/>
  <c r="S468" i="16" s="1"/>
  <c r="G468" i="16" s="1"/>
  <c r="C477" i="16"/>
  <c r="S477" i="16"/>
  <c r="E477" i="16" s="1"/>
  <c r="C483" i="16"/>
  <c r="S483" i="16"/>
  <c r="E483" i="16" s="1"/>
  <c r="C506" i="16"/>
  <c r="S506" i="16" s="1"/>
  <c r="C511" i="16"/>
  <c r="S511" i="16" s="1"/>
  <c r="H511" i="16"/>
  <c r="C517" i="16"/>
  <c r="S517" i="16" s="1"/>
  <c r="J517" i="16" s="1"/>
  <c r="B286" i="16"/>
  <c r="B290" i="16"/>
  <c r="B298" i="16"/>
  <c r="B317" i="16"/>
  <c r="B322" i="16"/>
  <c r="B329" i="16"/>
  <c r="B336" i="16"/>
  <c r="B342" i="16"/>
  <c r="B348" i="16"/>
  <c r="B355" i="16"/>
  <c r="B361" i="16"/>
  <c r="B369" i="16"/>
  <c r="B375" i="16"/>
  <c r="B380" i="16"/>
  <c r="Y380" i="16" s="1"/>
  <c r="B385" i="16"/>
  <c r="B396" i="16"/>
  <c r="B406" i="16"/>
  <c r="B411" i="16"/>
  <c r="B421" i="16"/>
  <c r="B431" i="16"/>
  <c r="B438" i="16"/>
  <c r="B442" i="16"/>
  <c r="B453" i="16"/>
  <c r="B465" i="16"/>
  <c r="B471" i="16"/>
  <c r="B477" i="16"/>
  <c r="B484" i="16"/>
  <c r="B491" i="16"/>
  <c r="B495" i="16"/>
  <c r="B499" i="16"/>
  <c r="B515" i="16"/>
  <c r="B522" i="16"/>
  <c r="C292" i="16"/>
  <c r="S292" i="16" s="1"/>
  <c r="I292" i="16" s="1"/>
  <c r="C303" i="16"/>
  <c r="S303" i="16"/>
  <c r="C309" i="16"/>
  <c r="S309" i="16" s="1"/>
  <c r="C318" i="16"/>
  <c r="S318" i="16" s="1"/>
  <c r="C325" i="16"/>
  <c r="S325" i="16"/>
  <c r="D325" i="16" s="1"/>
  <c r="C334" i="16"/>
  <c r="C350" i="16"/>
  <c r="S350" i="16"/>
  <c r="I350" i="16" s="1"/>
  <c r="C359" i="16"/>
  <c r="C367" i="16"/>
  <c r="C374" i="16"/>
  <c r="C379" i="16"/>
  <c r="S379" i="16" s="1"/>
  <c r="C395" i="16"/>
  <c r="S395" i="16" s="1"/>
  <c r="C410" i="16"/>
  <c r="S410" i="16" s="1"/>
  <c r="C415" i="16"/>
  <c r="S415" i="16" s="1"/>
  <c r="C422" i="16"/>
  <c r="S422" i="16"/>
  <c r="C428" i="16"/>
  <c r="S428" i="16" s="1"/>
  <c r="E428" i="16" s="1"/>
  <c r="C435" i="16"/>
  <c r="S435" i="16" s="1"/>
  <c r="C442" i="16"/>
  <c r="S442" i="16" s="1"/>
  <c r="E442" i="16" s="1"/>
  <c r="C449" i="16"/>
  <c r="C462" i="16"/>
  <c r="S462" i="16" s="1"/>
  <c r="C470" i="16"/>
  <c r="S470" i="16"/>
  <c r="C478" i="16"/>
  <c r="S478" i="16" s="1"/>
  <c r="C495" i="16"/>
  <c r="S495" i="16" s="1"/>
  <c r="C508" i="16"/>
  <c r="S508" i="16" s="1"/>
  <c r="E508" i="16" s="1"/>
  <c r="C519" i="16"/>
  <c r="S519" i="16" s="1"/>
  <c r="B282" i="16"/>
  <c r="B292" i="16"/>
  <c r="B299" i="16"/>
  <c r="B303" i="16"/>
  <c r="B310" i="16"/>
  <c r="B318" i="16"/>
  <c r="B324" i="16"/>
  <c r="B330" i="16"/>
  <c r="B337" i="16"/>
  <c r="B343" i="16"/>
  <c r="B350" i="16"/>
  <c r="B357" i="16"/>
  <c r="B366" i="16"/>
  <c r="Y366" i="16" s="1"/>
  <c r="B381" i="16"/>
  <c r="B392" i="16"/>
  <c r="B404" i="16"/>
  <c r="B407" i="16"/>
  <c r="B412" i="16"/>
  <c r="B423" i="16"/>
  <c r="B427" i="16"/>
  <c r="B433" i="16"/>
  <c r="B439" i="16"/>
  <c r="B448" i="16"/>
  <c r="B457" i="16"/>
  <c r="B461" i="16"/>
  <c r="B472" i="16"/>
  <c r="B479" i="16"/>
  <c r="B492" i="16"/>
  <c r="B496" i="16"/>
  <c r="B506" i="16"/>
  <c r="B510" i="16"/>
  <c r="B517" i="16"/>
  <c r="C287" i="16"/>
  <c r="C296" i="16"/>
  <c r="C313" i="16"/>
  <c r="S313" i="16" s="1"/>
  <c r="C330" i="16"/>
  <c r="S330" i="16"/>
  <c r="C345" i="16"/>
  <c r="S345" i="16" s="1"/>
  <c r="F345" i="16" s="1"/>
  <c r="C364" i="16"/>
  <c r="S364" i="16" s="1"/>
  <c r="D364" i="16" s="1"/>
  <c r="C378" i="16"/>
  <c r="S378" i="16" s="1"/>
  <c r="C391" i="16"/>
  <c r="S391" i="16" s="1"/>
  <c r="C405" i="16"/>
  <c r="C445" i="16"/>
  <c r="C466" i="16"/>
  <c r="C482" i="16"/>
  <c r="S482" i="16" s="1"/>
  <c r="C496" i="16"/>
  <c r="S496" i="16" s="1"/>
  <c r="B300" i="16"/>
  <c r="Y300" i="16" s="1"/>
  <c r="B307" i="16"/>
  <c r="B325" i="16"/>
  <c r="Y325" i="16" s="1"/>
  <c r="B339" i="16"/>
  <c r="B352" i="16"/>
  <c r="Y352" i="16" s="1"/>
  <c r="B363" i="16"/>
  <c r="B371" i="16"/>
  <c r="B393" i="16"/>
  <c r="B415" i="16"/>
  <c r="B424" i="16"/>
  <c r="B435" i="16"/>
  <c r="B468" i="16"/>
  <c r="B483" i="16"/>
  <c r="B504" i="16"/>
  <c r="B513" i="16"/>
  <c r="C320" i="16"/>
  <c r="C337" i="16"/>
  <c r="C353" i="16"/>
  <c r="C368" i="16"/>
  <c r="S368" i="16" s="1"/>
  <c r="C383" i="16"/>
  <c r="S383" i="16"/>
  <c r="I383" i="16" s="1"/>
  <c r="C436" i="16"/>
  <c r="S436" i="16" s="1"/>
  <c r="J436" i="16" s="1"/>
  <c r="C451" i="16"/>
  <c r="S451" i="16" s="1"/>
  <c r="C456" i="16"/>
  <c r="S456" i="16"/>
  <c r="D456" i="16" s="1"/>
  <c r="C473" i="16"/>
  <c r="S473" i="16" s="1"/>
  <c r="C502" i="16"/>
  <c r="C513" i="16"/>
  <c r="B308" i="16"/>
  <c r="B316" i="16"/>
  <c r="B328" i="16"/>
  <c r="B340" i="16"/>
  <c r="B354" i="16"/>
  <c r="B365" i="16"/>
  <c r="B373" i="16"/>
  <c r="B383" i="16"/>
  <c r="Y383" i="16" s="1"/>
  <c r="B395" i="16"/>
  <c r="B405" i="16"/>
  <c r="B426" i="16"/>
  <c r="Y426" i="16" s="1"/>
  <c r="B436" i="16"/>
  <c r="B446" i="16"/>
  <c r="B463" i="16"/>
  <c r="B473" i="16"/>
  <c r="B507" i="16"/>
  <c r="B519" i="16"/>
  <c r="C307" i="16"/>
  <c r="S307" i="16" s="1"/>
  <c r="I307" i="16" s="1"/>
  <c r="C371" i="16"/>
  <c r="S371" i="16"/>
  <c r="D371" i="16"/>
  <c r="C464" i="16"/>
  <c r="C520" i="16"/>
  <c r="S520" i="16" s="1"/>
  <c r="J520" i="16"/>
  <c r="B320" i="16"/>
  <c r="B347" i="16"/>
  <c r="B368" i="16"/>
  <c r="B389" i="16"/>
  <c r="B430" i="16"/>
  <c r="B450" i="16"/>
  <c r="C326" i="16"/>
  <c r="C375" i="16"/>
  <c r="S375" i="16" s="1"/>
  <c r="C412" i="16"/>
  <c r="C474" i="16"/>
  <c r="S474" i="16" s="1"/>
  <c r="B285" i="16"/>
  <c r="B295" i="16"/>
  <c r="B379" i="16"/>
  <c r="B409" i="16"/>
  <c r="B440" i="16"/>
  <c r="B481" i="16"/>
  <c r="B512" i="16"/>
  <c r="C293" i="16"/>
  <c r="C343" i="16"/>
  <c r="S343" i="16"/>
  <c r="C385" i="16"/>
  <c r="S385" i="16"/>
  <c r="C418" i="16"/>
  <c r="Y418" i="16" s="1"/>
  <c r="C479" i="16"/>
  <c r="S479" i="16" s="1"/>
  <c r="C515" i="16"/>
  <c r="S515" i="16"/>
  <c r="B304" i="16"/>
  <c r="B333" i="16"/>
  <c r="B358" i="16"/>
  <c r="B388" i="16"/>
  <c r="B458" i="16"/>
  <c r="B520" i="16"/>
  <c r="B498" i="16"/>
  <c r="Y498" i="16"/>
  <c r="B401" i="16"/>
  <c r="B344" i="16"/>
  <c r="B294" i="16"/>
  <c r="B476" i="16"/>
  <c r="B449" i="16"/>
  <c r="B399" i="16"/>
  <c r="B334" i="16"/>
  <c r="C504" i="16"/>
  <c r="S504" i="16" s="1"/>
  <c r="C312" i="16"/>
  <c r="B467" i="16"/>
  <c r="B313" i="16"/>
  <c r="Y313" i="16" s="1"/>
  <c r="C491" i="16"/>
  <c r="S491" i="16" s="1"/>
  <c r="G491" i="16" s="1"/>
  <c r="C439" i="16"/>
  <c r="C363" i="16"/>
  <c r="Y1020" i="16"/>
  <c r="Y988" i="16"/>
  <c r="Y932" i="16"/>
  <c r="Y900" i="16"/>
  <c r="Y896" i="16"/>
  <c r="Y2039" i="16"/>
  <c r="Y851" i="16"/>
  <c r="S2227" i="16"/>
  <c r="S2407" i="16"/>
  <c r="J2407" i="16"/>
  <c r="S2267" i="16"/>
  <c r="D2267" i="16"/>
  <c r="S1799" i="16"/>
  <c r="H1799" i="16" s="1"/>
  <c r="S971" i="16"/>
  <c r="S988" i="16"/>
  <c r="F988" i="16"/>
  <c r="S900" i="16"/>
  <c r="D900" i="16" s="1"/>
  <c r="S1787" i="16"/>
  <c r="D1787" i="16" s="1"/>
  <c r="E1787" i="16"/>
  <c r="S293" i="16"/>
  <c r="S1598" i="16"/>
  <c r="I1598" i="16" s="1"/>
  <c r="Y718" i="16"/>
  <c r="S778" i="16"/>
  <c r="G778" i="16"/>
  <c r="Y714" i="16"/>
  <c r="S1145" i="16"/>
  <c r="D1145" i="16"/>
  <c r="S829" i="16"/>
  <c r="G829" i="16" s="1"/>
  <c r="Y1524" i="16"/>
  <c r="S2177" i="16"/>
  <c r="H2177" i="16"/>
  <c r="S1301" i="16"/>
  <c r="S1101" i="16"/>
  <c r="J1101" i="16" s="1"/>
  <c r="S1480" i="16"/>
  <c r="F1480" i="16" s="1"/>
  <c r="Y940" i="16"/>
  <c r="S940" i="16"/>
  <c r="J940" i="16" s="1"/>
  <c r="S916" i="16"/>
  <c r="E916" i="16"/>
  <c r="S912" i="16"/>
  <c r="I912" i="16" s="1"/>
  <c r="S752" i="16"/>
  <c r="D752" i="16" s="1"/>
  <c r="Y736" i="16"/>
  <c r="S668" i="16"/>
  <c r="J668" i="16" s="1"/>
  <c r="S2305" i="16"/>
  <c r="F2305" i="16"/>
  <c r="S904" i="16"/>
  <c r="S896" i="16"/>
  <c r="E896" i="16" s="1"/>
  <c r="S1067" i="16"/>
  <c r="J1067" i="16"/>
  <c r="S1602" i="16"/>
  <c r="S1410" i="16"/>
  <c r="F1410" i="16"/>
  <c r="S1042" i="16"/>
  <c r="F1042" i="16"/>
  <c r="S698" i="16"/>
  <c r="S2317" i="16"/>
  <c r="F2317" i="16"/>
  <c r="S2249" i="16"/>
  <c r="S2201" i="16"/>
  <c r="H2201" i="16"/>
  <c r="S1321" i="16"/>
  <c r="E1321" i="16"/>
  <c r="S1186" i="16"/>
  <c r="S1015" i="16"/>
  <c r="F1015" i="16"/>
  <c r="Y1206" i="16"/>
  <c r="S1765" i="16"/>
  <c r="S2313" i="16"/>
  <c r="J2313" i="16"/>
  <c r="S1805" i="16"/>
  <c r="G1805" i="16" s="1"/>
  <c r="S2289" i="16"/>
  <c r="G2289" i="16" s="1"/>
  <c r="S2490" i="16"/>
  <c r="H2490" i="16"/>
  <c r="S2225" i="16"/>
  <c r="J2225" i="16" s="1"/>
  <c r="S2081" i="16"/>
  <c r="S1214" i="16"/>
  <c r="E1214" i="16"/>
  <c r="S983" i="16"/>
  <c r="G983" i="16" s="1"/>
  <c r="S979" i="16"/>
  <c r="J979" i="16"/>
  <c r="S2181" i="16"/>
  <c r="D2181" i="16" s="1"/>
  <c r="S2209" i="16"/>
  <c r="J2209" i="16"/>
  <c r="S1721" i="16"/>
  <c r="D1721" i="16" s="1"/>
  <c r="S1098" i="16"/>
  <c r="J1098" i="16"/>
  <c r="S2468" i="16"/>
  <c r="G2468" i="16" s="1"/>
  <c r="S2464" i="16"/>
  <c r="J2464" i="16"/>
  <c r="S2384" i="16"/>
  <c r="E2384" i="16" s="1"/>
  <c r="S1528" i="16"/>
  <c r="S1520" i="16"/>
  <c r="I1520" i="16" s="1"/>
  <c r="S1081" i="16"/>
  <c r="F1081" i="16" s="1"/>
  <c r="S2219" i="16"/>
  <c r="D2219" i="16" s="1"/>
  <c r="S1831" i="16"/>
  <c r="J1831" i="16" s="1"/>
  <c r="S1730" i="16"/>
  <c r="G1730" i="16" s="1"/>
  <c r="S1356" i="16"/>
  <c r="E1356" i="16" s="1"/>
  <c r="D1356" i="16"/>
  <c r="S1209" i="16"/>
  <c r="S1157" i="16"/>
  <c r="F1157" i="16"/>
  <c r="S1065" i="16"/>
  <c r="J1065" i="16"/>
  <c r="S1061" i="16"/>
  <c r="S898" i="16"/>
  <c r="Y898" i="16"/>
  <c r="S2229" i="16"/>
  <c r="H2229" i="16" s="1"/>
  <c r="S809" i="16"/>
  <c r="S1742" i="16"/>
  <c r="I1742" i="16" s="1"/>
  <c r="S1695" i="16"/>
  <c r="D1695" i="16"/>
  <c r="S1612" i="16"/>
  <c r="Y1790" i="16"/>
  <c r="S1711" i="16"/>
  <c r="J1652" i="16"/>
  <c r="S1616" i="16"/>
  <c r="G1616" i="16" s="1"/>
  <c r="S1608" i="16"/>
  <c r="Y1459" i="16"/>
  <c r="S1447" i="16"/>
  <c r="S1443" i="16"/>
  <c r="J1443" i="16" s="1"/>
  <c r="S1435" i="16"/>
  <c r="I1435" i="16"/>
  <c r="S1212" i="16"/>
  <c r="E1212" i="16" s="1"/>
  <c r="S1204" i="16"/>
  <c r="F1204" i="16"/>
  <c r="S1188" i="16"/>
  <c r="J1188" i="16" s="1"/>
  <c r="S1128" i="16"/>
  <c r="J1128" i="16" s="1"/>
  <c r="Y1116" i="16"/>
  <c r="Y1108" i="16"/>
  <c r="S1088" i="16"/>
  <c r="S1049" i="16"/>
  <c r="F1049" i="16"/>
  <c r="S1196" i="16"/>
  <c r="J1196" i="16"/>
  <c r="Y297" i="16"/>
  <c r="Y1156" i="16"/>
  <c r="S2028" i="16"/>
  <c r="F2028" i="16" s="1"/>
  <c r="S1797" i="16"/>
  <c r="S1725" i="16"/>
  <c r="E1725" i="16" s="1"/>
  <c r="S1671" i="16"/>
  <c r="D1671" i="16"/>
  <c r="S2482" i="16"/>
  <c r="G2482" i="16" s="1"/>
  <c r="Y2124" i="16"/>
  <c r="S2168" i="16"/>
  <c r="I2168" i="16" s="1"/>
  <c r="S1829" i="16"/>
  <c r="E1829" i="16"/>
  <c r="S1683" i="16"/>
  <c r="Y784" i="16"/>
  <c r="S780" i="16"/>
  <c r="D780" i="16" s="1"/>
  <c r="Y780" i="16"/>
  <c r="S748" i="16"/>
  <c r="S680" i="16"/>
  <c r="G680" i="16" s="1"/>
  <c r="S2367" i="16"/>
  <c r="G2367" i="16" s="1"/>
  <c r="S1979" i="16"/>
  <c r="D1979" i="16"/>
  <c r="Y1912" i="16"/>
  <c r="S2485" i="16"/>
  <c r="I2485" i="16" s="1"/>
  <c r="S932" i="16"/>
  <c r="E932" i="16"/>
  <c r="F1133" i="16"/>
  <c r="D1133" i="16"/>
  <c r="S694" i="16"/>
  <c r="F694" i="16"/>
  <c r="S690" i="16"/>
  <c r="S686" i="16"/>
  <c r="F686" i="16" s="1"/>
  <c r="S682" i="16"/>
  <c r="J682" i="16"/>
  <c r="S851" i="16"/>
  <c r="F851" i="16" s="1"/>
  <c r="S827" i="16"/>
  <c r="I827" i="16"/>
  <c r="S622" i="16"/>
  <c r="S638" i="16"/>
  <c r="I638" i="16" s="1"/>
  <c r="J638" i="16"/>
  <c r="S275" i="16"/>
  <c r="Y275" i="16"/>
  <c r="S568" i="16"/>
  <c r="S2014" i="16"/>
  <c r="S1908" i="16"/>
  <c r="I1908" i="16" s="1"/>
  <c r="S1884" i="16"/>
  <c r="S1793" i="16"/>
  <c r="S1761" i="16"/>
  <c r="G1761" i="16" s="1"/>
  <c r="S1717" i="16"/>
  <c r="S1667" i="16"/>
  <c r="H1667" i="16" s="1"/>
  <c r="S1663" i="16"/>
  <c r="J1663" i="16" s="1"/>
  <c r="S1576" i="16"/>
  <c r="F1576" i="16"/>
  <c r="S1564" i="16"/>
  <c r="J1564" i="16" s="1"/>
  <c r="S1456" i="16"/>
  <c r="S1372" i="16"/>
  <c r="J1372" i="16" s="1"/>
  <c r="Y1372" i="16"/>
  <c r="Y1368" i="16"/>
  <c r="S1364" i="16"/>
  <c r="H1364" i="16"/>
  <c r="Y1364" i="16"/>
  <c r="S1281" i="16"/>
  <c r="E1281" i="16"/>
  <c r="Y1114" i="16"/>
  <c r="S716" i="16"/>
  <c r="D716" i="16"/>
  <c r="S2329" i="16"/>
  <c r="Y1563" i="16"/>
  <c r="S1463" i="16"/>
  <c r="S1419" i="16"/>
  <c r="S1093" i="16"/>
  <c r="G1093" i="16" s="1"/>
  <c r="S1057" i="16"/>
  <c r="G1057" i="16"/>
  <c r="S782" i="16"/>
  <c r="S1021" i="16"/>
  <c r="S930" i="16"/>
  <c r="S894" i="16"/>
  <c r="D894" i="16"/>
  <c r="S813" i="16"/>
  <c r="H813" i="16" s="1"/>
  <c r="S1626" i="16"/>
  <c r="S2118" i="16"/>
  <c r="J2118" i="16"/>
  <c r="Y2106" i="16"/>
  <c r="G2058" i="16"/>
  <c r="S2032" i="16"/>
  <c r="E2032" i="16"/>
  <c r="S2024" i="16"/>
  <c r="H2024" i="16" s="1"/>
  <c r="S1910" i="16"/>
  <c r="S1811" i="16"/>
  <c r="E1811" i="16"/>
  <c r="S1605" i="16"/>
  <c r="I1605" i="16"/>
  <c r="Y1586" i="16"/>
  <c r="S1354" i="16"/>
  <c r="H1354" i="16" s="1"/>
  <c r="S1004" i="16"/>
  <c r="G1004" i="16"/>
  <c r="S984" i="16"/>
  <c r="G984" i="16" s="1"/>
  <c r="Y976" i="16"/>
  <c r="S972" i="16"/>
  <c r="G972" i="16" s="1"/>
  <c r="F972" i="16"/>
  <c r="S962" i="16"/>
  <c r="S606" i="16"/>
  <c r="G606" i="16" s="1"/>
  <c r="S1723" i="16"/>
  <c r="E1723" i="16"/>
  <c r="S1949" i="16"/>
  <c r="E1949" i="16" s="1"/>
  <c r="S2094" i="16"/>
  <c r="I2094" i="16" s="1"/>
  <c r="S564" i="16"/>
  <c r="F564" i="16" s="1"/>
  <c r="S1228" i="16"/>
  <c r="S1570" i="16"/>
  <c r="J1570" i="16"/>
  <c r="S666" i="16"/>
  <c r="Y1902" i="16"/>
  <c r="Y1000" i="16"/>
  <c r="S1713" i="16"/>
  <c r="I1713" i="16" s="1"/>
  <c r="S2122" i="16"/>
  <c r="E2122" i="16" s="1"/>
  <c r="S1945" i="16"/>
  <c r="I1945" i="16" s="1"/>
  <c r="S1898" i="16"/>
  <c r="H1898" i="16" s="1"/>
  <c r="S1823" i="16"/>
  <c r="J1823" i="16"/>
  <c r="S1815" i="16"/>
  <c r="G1815" i="16" s="1"/>
  <c r="S1589" i="16"/>
  <c r="S1582" i="16"/>
  <c r="E1582" i="16" s="1"/>
  <c r="Y1582" i="16"/>
  <c r="S1036" i="16"/>
  <c r="S1024" i="16"/>
  <c r="I1024" i="16" s="1"/>
  <c r="S968" i="16"/>
  <c r="D968" i="16"/>
  <c r="S861" i="16"/>
  <c r="J861" i="16" s="1"/>
  <c r="Y815" i="16"/>
  <c r="S807" i="16"/>
  <c r="S734" i="16"/>
  <c r="F734" i="16" s="1"/>
  <c r="Y734" i="16"/>
  <c r="S2039" i="16"/>
  <c r="F2039" i="16"/>
  <c r="S992" i="16"/>
  <c r="H992" i="16" s="1"/>
  <c r="S1414" i="16"/>
  <c r="S1020" i="16"/>
  <c r="S1012" i="16"/>
  <c r="E1012" i="16" s="1"/>
  <c r="Y1803" i="16"/>
  <c r="S304" i="16"/>
  <c r="E304" i="16"/>
  <c r="Y1008" i="16"/>
  <c r="S2466" i="16"/>
  <c r="G2466" i="16" s="1"/>
  <c r="S2307" i="16"/>
  <c r="H2307" i="16" s="1"/>
  <c r="S2097" i="16"/>
  <c r="F2097" i="16" s="1"/>
  <c r="S1940" i="16"/>
  <c r="S1936" i="16"/>
  <c r="I1936" i="16" s="1"/>
  <c r="S1928" i="16"/>
  <c r="E1928" i="16"/>
  <c r="S1051" i="16"/>
  <c r="F1051" i="16" s="1"/>
  <c r="S1007" i="16"/>
  <c r="G1007" i="16" s="1"/>
  <c r="S1698" i="16"/>
  <c r="G1698" i="16" s="1"/>
  <c r="S1488" i="16"/>
  <c r="D1488" i="16" s="1"/>
  <c r="Y1352" i="16"/>
  <c r="S1352" i="16"/>
  <c r="E1352" i="16"/>
  <c r="S1888" i="16"/>
  <c r="I1888" i="16" s="1"/>
  <c r="S1553" i="16"/>
  <c r="F1553" i="16" s="1"/>
  <c r="I1553" i="16"/>
  <c r="S1495" i="16"/>
  <c r="S821" i="16"/>
  <c r="G2222" i="16"/>
  <c r="S770" i="16"/>
  <c r="S766" i="16"/>
  <c r="J766" i="16" s="1"/>
  <c r="S762" i="16"/>
  <c r="F762" i="16" s="1"/>
  <c r="S738" i="16"/>
  <c r="S604" i="16"/>
  <c r="S2355" i="16"/>
  <c r="E2355" i="16" s="1"/>
  <c r="S2359" i="16"/>
  <c r="E2359" i="16" s="1"/>
  <c r="S2208" i="16"/>
  <c r="H2208" i="16"/>
  <c r="S792" i="16"/>
  <c r="J792" i="16"/>
  <c r="S2378" i="16"/>
  <c r="E2378" i="16" s="1"/>
  <c r="Y948" i="16"/>
  <c r="S908" i="16"/>
  <c r="D908" i="16"/>
  <c r="S692" i="16"/>
  <c r="G692" i="16" s="1"/>
  <c r="S684" i="16"/>
  <c r="F684" i="16" s="1"/>
  <c r="H684" i="16"/>
  <c r="S658" i="16"/>
  <c r="S624" i="16"/>
  <c r="S1994" i="16"/>
  <c r="J1994" i="16"/>
  <c r="S1962" i="16"/>
  <c r="J1962" i="16"/>
  <c r="S1360" i="16"/>
  <c r="S1097" i="16"/>
  <c r="H1097" i="16" s="1"/>
  <c r="S1053" i="16"/>
  <c r="E1053" i="16" s="1"/>
  <c r="S2352" i="16"/>
  <c r="F2352" i="16" s="1"/>
  <c r="S2277" i="16"/>
  <c r="S320" i="16"/>
  <c r="E320" i="16"/>
  <c r="S1355" i="16"/>
  <c r="D1355" i="16" s="1"/>
  <c r="S1244" i="16"/>
  <c r="E1244" i="16"/>
  <c r="S1232" i="16"/>
  <c r="S634" i="16"/>
  <c r="I634" i="16"/>
  <c r="S2345" i="16"/>
  <c r="S2297" i="16"/>
  <c r="D2297" i="16" s="1"/>
  <c r="S869" i="16"/>
  <c r="I869" i="16" s="1"/>
  <c r="S774" i="16"/>
  <c r="D774" i="16" s="1"/>
  <c r="S1649" i="16"/>
  <c r="E1649" i="16" s="1"/>
  <c r="Y874" i="16"/>
  <c r="S630" i="16"/>
  <c r="D630" i="16"/>
  <c r="S2233" i="16"/>
  <c r="I1827" i="16"/>
  <c r="H1827" i="16"/>
  <c r="E2245" i="16"/>
  <c r="S2002" i="16"/>
  <c r="E2002" i="16" s="1"/>
  <c r="S1968" i="16"/>
  <c r="S1872" i="16"/>
  <c r="D1872" i="16" s="1"/>
  <c r="S1593" i="16"/>
  <c r="E1593" i="16" s="1"/>
  <c r="Y1543" i="16"/>
  <c r="S1075" i="16"/>
  <c r="S654" i="16"/>
  <c r="S1590" i="16"/>
  <c r="S2281" i="16"/>
  <c r="I2281" i="16" s="1"/>
  <c r="S2275" i="16"/>
  <c r="D2275" i="16"/>
  <c r="S2036" i="16"/>
  <c r="Y1972" i="16"/>
  <c r="S1876" i="16"/>
  <c r="D1876" i="16" s="1"/>
  <c r="S1567" i="16"/>
  <c r="S1532" i="16"/>
  <c r="E1532" i="16"/>
  <c r="S1486" i="16"/>
  <c r="J1486" i="16" s="1"/>
  <c r="S1482" i="16"/>
  <c r="D1482" i="16" s="1"/>
  <c r="S1474" i="16"/>
  <c r="I1474" i="16" s="1"/>
  <c r="S1363" i="16"/>
  <c r="G1363" i="16"/>
  <c r="Y1348" i="16"/>
  <c r="S536" i="16"/>
  <c r="J536" i="16" s="1"/>
  <c r="S2241" i="16"/>
  <c r="D2241" i="16"/>
  <c r="Y2054" i="16"/>
  <c r="S1871" i="16"/>
  <c r="D1871" i="16" s="1"/>
  <c r="S1860" i="16"/>
  <c r="S1813" i="16"/>
  <c r="J1813" i="16" s="1"/>
  <c r="S1809" i="16"/>
  <c r="D1809" i="16" s="1"/>
  <c r="S1802" i="16"/>
  <c r="D1802" i="16" s="1"/>
  <c r="S1600" i="16"/>
  <c r="D1600" i="16" s="1"/>
  <c r="S1596" i="16"/>
  <c r="J1596" i="16" s="1"/>
  <c r="S1583" i="16"/>
  <c r="D1583" i="16"/>
  <c r="S1562" i="16"/>
  <c r="J1562" i="16" s="1"/>
  <c r="S1542" i="16"/>
  <c r="S1513" i="16"/>
  <c r="H1513" i="16" s="1"/>
  <c r="E1513" i="16"/>
  <c r="S1485" i="16"/>
  <c r="H1485" i="16" s="1"/>
  <c r="S1466" i="16"/>
  <c r="S1406" i="16"/>
  <c r="D1406" i="16"/>
  <c r="Y1374" i="16"/>
  <c r="Y1260" i="16"/>
  <c r="S1126" i="16"/>
  <c r="S646" i="16"/>
  <c r="Y646" i="16"/>
  <c r="S528" i="16"/>
  <c r="S1795" i="16"/>
  <c r="I1795" i="16"/>
  <c r="S626" i="16"/>
  <c r="S1509" i="16"/>
  <c r="J1509" i="16"/>
  <c r="G2237" i="16"/>
  <c r="F2237" i="16"/>
  <c r="S2173" i="16"/>
  <c r="Y1894" i="16"/>
  <c r="S1894" i="16"/>
  <c r="D1894" i="16" s="1"/>
  <c r="S1868" i="16"/>
  <c r="J1868" i="16" s="1"/>
  <c r="S1856" i="16"/>
  <c r="S1817" i="16"/>
  <c r="I1817" i="16" s="1"/>
  <c r="S1745" i="16"/>
  <c r="I1745" i="16" s="1"/>
  <c r="S1604" i="16"/>
  <c r="S1256" i="16"/>
  <c r="J1256" i="16"/>
  <c r="S1234" i="16"/>
  <c r="S1218" i="16"/>
  <c r="G1218" i="16" s="1"/>
  <c r="Y1218" i="16"/>
  <c r="S1121" i="16"/>
  <c r="S1113" i="16"/>
  <c r="J1113" i="16" s="1"/>
  <c r="S1109" i="16"/>
  <c r="S1033" i="16"/>
  <c r="J1033" i="16"/>
  <c r="S720" i="16"/>
  <c r="G720" i="16" s="1"/>
  <c r="Y671" i="16"/>
  <c r="S642" i="16"/>
  <c r="I642" i="16" s="1"/>
  <c r="Y642" i="16"/>
  <c r="S620" i="16"/>
  <c r="G620" i="16"/>
  <c r="S588" i="16"/>
  <c r="E588" i="16" s="1"/>
  <c r="S580" i="16"/>
  <c r="D580" i="16" s="1"/>
  <c r="S2235" i="16"/>
  <c r="I2235" i="16" s="1"/>
  <c r="F2235" i="16"/>
  <c r="Y724" i="16"/>
  <c r="S2462" i="16"/>
  <c r="G2462" i="16" s="1"/>
  <c r="S2309" i="16"/>
  <c r="S2373" i="16"/>
  <c r="E2373" i="16"/>
  <c r="S2255" i="16"/>
  <c r="I2255" i="16"/>
  <c r="S2205" i="16"/>
  <c r="J2205" i="16" s="1"/>
  <c r="S2480" i="16"/>
  <c r="S1769" i="16"/>
  <c r="D1769" i="16"/>
  <c r="S1710" i="16"/>
  <c r="E1710" i="16" s="1"/>
  <c r="S2457" i="16"/>
  <c r="G2457" i="16" s="1"/>
  <c r="S2263" i="16"/>
  <c r="G2263" i="16" s="1"/>
  <c r="S1703" i="16"/>
  <c r="S1161" i="16"/>
  <c r="S1100" i="16"/>
  <c r="H1100" i="16" s="1"/>
  <c r="I714" i="16"/>
  <c r="G714" i="16"/>
  <c r="H714" i="16"/>
  <c r="D714" i="16"/>
  <c r="E2025" i="16"/>
  <c r="E1833" i="16"/>
  <c r="U1833" i="16" s="1"/>
  <c r="F714" i="16"/>
  <c r="Y2104" i="16"/>
  <c r="Y2026" i="16"/>
  <c r="S1982" i="16"/>
  <c r="H1982" i="16"/>
  <c r="Y1932" i="16"/>
  <c r="S1789" i="16"/>
  <c r="H1789" i="16"/>
  <c r="S1783" i="16"/>
  <c r="Y1783" i="16"/>
  <c r="S1731" i="16"/>
  <c r="S1555" i="16"/>
  <c r="I1555" i="16"/>
  <c r="S1267" i="16"/>
  <c r="G1267" i="16" s="1"/>
  <c r="S1216" i="16"/>
  <c r="Y1216" i="16"/>
  <c r="S952" i="16"/>
  <c r="H952" i="16" s="1"/>
  <c r="Y952" i="16"/>
  <c r="S465" i="16"/>
  <c r="D465" i="16" s="1"/>
  <c r="S596" i="16"/>
  <c r="I596" i="16" s="1"/>
  <c r="S2380" i="16"/>
  <c r="S2259" i="16"/>
  <c r="F1221" i="16"/>
  <c r="Y2379" i="16"/>
  <c r="S2343" i="16"/>
  <c r="Y2343" i="16"/>
  <c r="S2134" i="16"/>
  <c r="S2018" i="16"/>
  <c r="H2018" i="16"/>
  <c r="S1890" i="16"/>
  <c r="H1890" i="16" s="1"/>
  <c r="S1842" i="16"/>
  <c r="E1842" i="16" s="1"/>
  <c r="S1819" i="16"/>
  <c r="F1819" i="16"/>
  <c r="S1691" i="16"/>
  <c r="F1691" i="16"/>
  <c r="S1510" i="16"/>
  <c r="F1510" i="16" s="1"/>
  <c r="S1454" i="16"/>
  <c r="F1454" i="16" s="1"/>
  <c r="S1395" i="16"/>
  <c r="E1395" i="16"/>
  <c r="S1340" i="16"/>
  <c r="Y1184" i="16"/>
  <c r="S1184" i="16"/>
  <c r="S1105" i="16"/>
  <c r="E1105" i="16" s="1"/>
  <c r="S1069" i="16"/>
  <c r="F1069" i="16" s="1"/>
  <c r="Y2177" i="16"/>
  <c r="S2214" i="16"/>
  <c r="F2214" i="16"/>
  <c r="S2285" i="16"/>
  <c r="S1551" i="16"/>
  <c r="S817" i="16"/>
  <c r="F817" i="16"/>
  <c r="S2474" i="16"/>
  <c r="F1974" i="16"/>
  <c r="S1641" i="16"/>
  <c r="I1641" i="16"/>
  <c r="S1477" i="16"/>
  <c r="E1477" i="16" s="1"/>
  <c r="S1471" i="16"/>
  <c r="H1471" i="16" s="1"/>
  <c r="S1026" i="16"/>
  <c r="Y942" i="16"/>
  <c r="H1003" i="16"/>
  <c r="D1003" i="16"/>
  <c r="I1003" i="16"/>
  <c r="J1003" i="16"/>
  <c r="E1003" i="16"/>
  <c r="F1833" i="16"/>
  <c r="I1833" i="16"/>
  <c r="D1833" i="16"/>
  <c r="H1833" i="16"/>
  <c r="I1699" i="16"/>
  <c r="J1833" i="16"/>
  <c r="G2245" i="16"/>
  <c r="G1008" i="16"/>
  <c r="G2025" i="16"/>
  <c r="G1055" i="16"/>
  <c r="E921" i="16"/>
  <c r="J1556" i="16"/>
  <c r="I1675" i="16"/>
  <c r="F1675" i="16"/>
  <c r="I1516" i="16"/>
  <c r="E718" i="16"/>
  <c r="H718" i="16"/>
  <c r="G2338" i="16"/>
  <c r="E1556" i="16"/>
  <c r="F1601" i="16"/>
  <c r="E1201" i="16"/>
  <c r="G696" i="16"/>
  <c r="F1094" i="16"/>
  <c r="G1594" i="16"/>
  <c r="G791" i="16"/>
  <c r="G1293" i="16"/>
  <c r="J980" i="16"/>
  <c r="D980" i="16"/>
  <c r="E1125" i="16"/>
  <c r="D1125" i="16"/>
  <c r="G1177" i="16"/>
  <c r="I1629" i="16"/>
  <c r="I628" i="16"/>
  <c r="G1125" i="16"/>
  <c r="F1125" i="16"/>
  <c r="J1777" i="16"/>
  <c r="I2223" i="16"/>
  <c r="H1652" i="16"/>
  <c r="I1451" i="16"/>
  <c r="H791" i="16"/>
  <c r="J1177" i="16"/>
  <c r="E1177" i="16"/>
  <c r="G1077" i="16"/>
  <c r="H2010" i="16"/>
  <c r="D2315" i="16"/>
  <c r="D1878" i="16"/>
  <c r="F1659" i="16"/>
  <c r="D973" i="16"/>
  <c r="D1177" i="16"/>
  <c r="G1114" i="16"/>
  <c r="J973" i="16"/>
  <c r="H1017" i="16"/>
  <c r="H1714" i="16"/>
  <c r="H1707" i="16"/>
  <c r="G2112" i="16"/>
  <c r="F2401" i="16"/>
  <c r="D1530" i="16"/>
  <c r="I619" i="16"/>
  <c r="F2365" i="16"/>
  <c r="I1548" i="16"/>
  <c r="G980" i="16"/>
  <c r="E2401" i="16"/>
  <c r="D2257" i="16"/>
  <c r="H980" i="16"/>
  <c r="J961" i="16"/>
  <c r="J1928" i="16"/>
  <c r="F1964" i="16"/>
  <c r="J965" i="16"/>
  <c r="J1492" i="16"/>
  <c r="F1552" i="16"/>
  <c r="J1493" i="16"/>
  <c r="H602" i="16"/>
  <c r="G1637" i="16"/>
  <c r="I1637" i="16"/>
  <c r="J1637" i="16"/>
  <c r="H1637" i="16"/>
  <c r="F1637" i="16"/>
  <c r="D1637" i="16"/>
  <c r="E1637" i="16"/>
  <c r="D632" i="16"/>
  <c r="D1492" i="16"/>
  <c r="E1552" i="16"/>
  <c r="I1348" i="16"/>
  <c r="J1552" i="16"/>
  <c r="J1518" i="16"/>
  <c r="I1029" i="16"/>
  <c r="D1029" i="16"/>
  <c r="D1025" i="16"/>
  <c r="F1260" i="16"/>
  <c r="H1348" i="16"/>
  <c r="D2451" i="16"/>
  <c r="E2451" i="16"/>
  <c r="I2451" i="16"/>
  <c r="G1926" i="16"/>
  <c r="E2299" i="16"/>
  <c r="I2299" i="16"/>
  <c r="D2254" i="16"/>
  <c r="J2347" i="16"/>
  <c r="G5" i="10"/>
  <c r="H5" i="10"/>
  <c r="D5" i="10" s="1"/>
  <c r="F61" i="10"/>
  <c r="H61" i="10" s="1"/>
  <c r="Y2375" i="16"/>
  <c r="S2372" i="16"/>
  <c r="J2372" i="16" s="1"/>
  <c r="S2293" i="16"/>
  <c r="H2293" i="16"/>
  <c r="S2207" i="16"/>
  <c r="D2207" i="16" s="1"/>
  <c r="S2196" i="16"/>
  <c r="D2196" i="16" s="1"/>
  <c r="S2174" i="16"/>
  <c r="S2056" i="16"/>
  <c r="F2056" i="16" s="1"/>
  <c r="S2048" i="16"/>
  <c r="E2048" i="16"/>
  <c r="S2044" i="16"/>
  <c r="I2044" i="16" s="1"/>
  <c r="F1986" i="16"/>
  <c r="S1654" i="16"/>
  <c r="E1654" i="16"/>
  <c r="S1632" i="16"/>
  <c r="S1628" i="16"/>
  <c r="H1628" i="16" s="1"/>
  <c r="S1624" i="16"/>
  <c r="S1620" i="16"/>
  <c r="S1487" i="16"/>
  <c r="E1487" i="16" s="1"/>
  <c r="Y1487" i="16"/>
  <c r="Y1483" i="16"/>
  <c r="S1483" i="16"/>
  <c r="G1483" i="16" s="1"/>
  <c r="Y1479" i="16"/>
  <c r="S1479" i="16"/>
  <c r="J1479" i="16" s="1"/>
  <c r="S1475" i="16"/>
  <c r="D1475" i="16" s="1"/>
  <c r="Y1475" i="16"/>
  <c r="Y1416" i="16"/>
  <c r="S1416" i="16"/>
  <c r="J1416" i="16" s="1"/>
  <c r="S1412" i="16"/>
  <c r="S1408" i="16"/>
  <c r="E1408" i="16" s="1"/>
  <c r="Y1404" i="16"/>
  <c r="S1404" i="16"/>
  <c r="S1323" i="16"/>
  <c r="I1323" i="16"/>
  <c r="S1180" i="16"/>
  <c r="F1180" i="16" s="1"/>
  <c r="Y1172" i="16"/>
  <c r="S1172" i="16"/>
  <c r="E1172" i="16" s="1"/>
  <c r="S1168" i="16"/>
  <c r="E1168" i="16"/>
  <c r="S1160" i="16"/>
  <c r="S1153" i="16"/>
  <c r="I1153" i="16" s="1"/>
  <c r="D1137" i="16"/>
  <c r="E1137" i="16"/>
  <c r="F1089" i="16"/>
  <c r="I1089" i="16"/>
  <c r="S1070" i="16"/>
  <c r="F1070" i="16"/>
  <c r="S1039" i="16"/>
  <c r="J1039" i="16" s="1"/>
  <c r="Y1039" i="16"/>
  <c r="S1035" i="16"/>
  <c r="Y1035" i="16"/>
  <c r="S1027" i="16"/>
  <c r="E1027" i="16" s="1"/>
  <c r="S1023" i="16"/>
  <c r="H1023" i="16"/>
  <c r="Y1023" i="16"/>
  <c r="S1019" i="16"/>
  <c r="E1019" i="16" s="1"/>
  <c r="Y1019" i="16"/>
  <c r="S938" i="16"/>
  <c r="D938" i="16" s="1"/>
  <c r="Y938" i="16"/>
  <c r="Y934" i="16"/>
  <c r="Y918" i="16"/>
  <c r="S918" i="16"/>
  <c r="E918" i="16" s="1"/>
  <c r="S914" i="16"/>
  <c r="S756" i="16"/>
  <c r="S737" i="16"/>
  <c r="G737" i="16" s="1"/>
  <c r="Y730" i="16"/>
  <c r="S730" i="16"/>
  <c r="I730" i="16" s="1"/>
  <c r="G726" i="16"/>
  <c r="E726" i="16"/>
  <c r="Y711" i="16"/>
  <c r="D618" i="16"/>
  <c r="F618" i="16"/>
  <c r="E618" i="16"/>
  <c r="S614" i="16"/>
  <c r="H2299" i="16"/>
  <c r="J2299" i="16"/>
  <c r="H1552" i="16"/>
  <c r="G1552" i="16"/>
  <c r="G1045" i="16"/>
  <c r="G618" i="16"/>
  <c r="S1442" i="16"/>
  <c r="Y1493" i="16"/>
  <c r="Y750" i="16"/>
  <c r="Y1031" i="16"/>
  <c r="S662" i="16"/>
  <c r="S1438" i="16"/>
  <c r="I1438" i="16" s="1"/>
  <c r="Y415" i="16"/>
  <c r="Y357" i="16"/>
  <c r="S2381" i="16"/>
  <c r="S2377" i="16"/>
  <c r="S2314" i="16"/>
  <c r="E2314" i="16" s="1"/>
  <c r="S2090" i="16"/>
  <c r="S2042" i="16"/>
  <c r="S2022" i="16"/>
  <c r="E2022" i="16"/>
  <c r="S2004" i="16"/>
  <c r="S2000" i="16"/>
  <c r="S1996" i="16"/>
  <c r="D1996" i="16" s="1"/>
  <c r="S1992" i="16"/>
  <c r="H1992" i="16" s="1"/>
  <c r="S1988" i="16"/>
  <c r="G1988" i="16"/>
  <c r="S1938" i="16"/>
  <c r="S1930" i="16"/>
  <c r="S1922" i="16"/>
  <c r="S1911" i="16"/>
  <c r="S1903" i="16"/>
  <c r="D1903" i="16" s="1"/>
  <c r="Y1900" i="16"/>
  <c r="S1900" i="16"/>
  <c r="S1896" i="16"/>
  <c r="S1870" i="16"/>
  <c r="I1870" i="16" s="1"/>
  <c r="S1866" i="16"/>
  <c r="F1866" i="16" s="1"/>
  <c r="S1858" i="16"/>
  <c r="S1854" i="16"/>
  <c r="D1854" i="16" s="1"/>
  <c r="S1846" i="16"/>
  <c r="D1846" i="16"/>
  <c r="S1839" i="16"/>
  <c r="G1839" i="16" s="1"/>
  <c r="S1656" i="16"/>
  <c r="I1656" i="16" s="1"/>
  <c r="S1618" i="16"/>
  <c r="Y1618" i="16"/>
  <c r="E1614" i="16"/>
  <c r="F1614" i="16"/>
  <c r="H1614" i="16"/>
  <c r="I1614" i="16"/>
  <c r="J1614" i="16"/>
  <c r="Y1610" i="16"/>
  <c r="S1610" i="16"/>
  <c r="E1610" i="16" s="1"/>
  <c r="S1588" i="16"/>
  <c r="S1585" i="16"/>
  <c r="F1585" i="16"/>
  <c r="Y1547" i="16"/>
  <c r="S1450" i="16"/>
  <c r="Y1450" i="16"/>
  <c r="S1446" i="16"/>
  <c r="D1446" i="16" s="1"/>
  <c r="Y1446" i="16"/>
  <c r="S1434" i="16"/>
  <c r="I1434" i="16"/>
  <c r="Y1434" i="16"/>
  <c r="S1430" i="16"/>
  <c r="I1430" i="16" s="1"/>
  <c r="S1426" i="16"/>
  <c r="Y1426" i="16"/>
  <c r="S1422" i="16"/>
  <c r="Y1422" i="16"/>
  <c r="Y1418" i="16"/>
  <c r="S1418" i="16"/>
  <c r="E1293" i="16"/>
  <c r="E1285" i="16"/>
  <c r="D1079" i="16"/>
  <c r="J1079" i="16"/>
  <c r="F1079" i="16"/>
  <c r="F1045" i="16"/>
  <c r="S960" i="16"/>
  <c r="E960" i="16"/>
  <c r="Y960" i="16"/>
  <c r="S928" i="16"/>
  <c r="Y928" i="16"/>
  <c r="S924" i="16"/>
  <c r="I924" i="16" s="1"/>
  <c r="Y924" i="16"/>
  <c r="Y920" i="16"/>
  <c r="S920" i="16"/>
  <c r="Y884" i="16"/>
  <c r="S868" i="16"/>
  <c r="S849" i="16"/>
  <c r="S801" i="16"/>
  <c r="I801" i="16"/>
  <c r="S746" i="16"/>
  <c r="G746" i="16" s="1"/>
  <c r="Y746" i="16"/>
  <c r="S742" i="16"/>
  <c r="H742" i="16"/>
  <c r="S717" i="16"/>
  <c r="D717" i="16" s="1"/>
  <c r="F673" i="16"/>
  <c r="S656" i="16"/>
  <c r="I656" i="16" s="1"/>
  <c r="Y644" i="16"/>
  <c r="S616" i="16"/>
  <c r="J616" i="16"/>
  <c r="D2299" i="16"/>
  <c r="I1986" i="16"/>
  <c r="H726" i="16"/>
  <c r="S1501" i="16"/>
  <c r="Y1168" i="16"/>
  <c r="S1862" i="16"/>
  <c r="I1862" i="16" s="1"/>
  <c r="H1400" i="16"/>
  <c r="J342" i="16"/>
  <c r="Y411" i="16"/>
  <c r="Y1837" i="16"/>
  <c r="Y1581" i="16"/>
  <c r="Y1273" i="16"/>
  <c r="Y1089" i="16"/>
  <c r="Y1045" i="16"/>
  <c r="Y801" i="16"/>
  <c r="Y721" i="16"/>
  <c r="Y693" i="16"/>
  <c r="Y1256" i="16"/>
  <c r="Y1835" i="16"/>
  <c r="Y946" i="16"/>
  <c r="Y289" i="16"/>
  <c r="J2136" i="16"/>
  <c r="H2136" i="16"/>
  <c r="E716" i="16"/>
  <c r="I1998" i="16"/>
  <c r="E1998" i="16"/>
  <c r="U1998" i="16" s="1"/>
  <c r="H1313" i="16"/>
  <c r="F1083" i="16"/>
  <c r="J1083" i="16"/>
  <c r="E1083" i="16"/>
  <c r="E2136" i="16"/>
  <c r="G1014" i="16"/>
  <c r="E1548" i="16"/>
  <c r="D2168" i="16"/>
  <c r="F1920" i="16"/>
  <c r="S1630" i="16"/>
  <c r="J1630" i="16" s="1"/>
  <c r="S1622" i="16"/>
  <c r="J1622" i="16" s="1"/>
  <c r="G1548" i="16"/>
  <c r="S1540" i="16"/>
  <c r="H1540" i="16"/>
  <c r="S1536" i="16"/>
  <c r="G1536" i="16"/>
  <c r="Y1536" i="16"/>
  <c r="Y1247" i="16"/>
  <c r="S1225" i="16"/>
  <c r="E1225" i="16"/>
  <c r="S1208" i="16"/>
  <c r="D1208" i="16"/>
  <c r="Y1208" i="16"/>
  <c r="D944" i="16"/>
  <c r="S760" i="16"/>
  <c r="D760" i="16" s="1"/>
  <c r="S758" i="16"/>
  <c r="E758" i="16" s="1"/>
  <c r="S754" i="16"/>
  <c r="Y754" i="16"/>
  <c r="S744" i="16"/>
  <c r="E744" i="16" s="1"/>
  <c r="Y744" i="16"/>
  <c r="S558" i="16"/>
  <c r="S550" i="16"/>
  <c r="S547" i="16"/>
  <c r="G547" i="16" s="1"/>
  <c r="H1083" i="16"/>
  <c r="F1688" i="16"/>
  <c r="I1707" i="16"/>
  <c r="G1707" i="16"/>
  <c r="D2105" i="16"/>
  <c r="D2091" i="16"/>
  <c r="Y525" i="16"/>
  <c r="S2447" i="16"/>
  <c r="F2447" i="16"/>
  <c r="S2392" i="16"/>
  <c r="F2271" i="16"/>
  <c r="G1415" i="16"/>
  <c r="H1586" i="16"/>
  <c r="J1586" i="16"/>
  <c r="E1586" i="16"/>
  <c r="G1265" i="16"/>
  <c r="D1675" i="16"/>
  <c r="E1675" i="16"/>
  <c r="J1675" i="16"/>
  <c r="G1675" i="16"/>
  <c r="H1675" i="16"/>
  <c r="J764" i="16"/>
  <c r="H764" i="16"/>
  <c r="E764" i="16"/>
  <c r="G764" i="16"/>
  <c r="I764" i="16"/>
  <c r="F1470" i="16"/>
  <c r="I1470" i="16"/>
  <c r="E1609" i="16"/>
  <c r="J1878" i="16"/>
  <c r="E1878" i="16"/>
  <c r="F2416" i="16"/>
  <c r="I2209" i="16"/>
  <c r="H1381" i="16"/>
  <c r="H2198" i="16"/>
  <c r="E1283" i="16"/>
  <c r="S2476" i="16"/>
  <c r="H2476" i="16" s="1"/>
  <c r="S2423" i="16"/>
  <c r="D2423" i="16" s="1"/>
  <c r="S1814" i="16"/>
  <c r="J1791" i="16"/>
  <c r="I1791" i="16"/>
  <c r="G1791" i="16"/>
  <c r="H1791" i="16"/>
  <c r="Y1775" i="16"/>
  <c r="S1763" i="16"/>
  <c r="J1763" i="16" s="1"/>
  <c r="Y1640" i="16"/>
  <c r="S1640" i="16"/>
  <c r="E1640" i="16"/>
  <c r="S1636" i="16"/>
  <c r="F1636" i="16" s="1"/>
  <c r="D1606" i="16"/>
  <c r="J1606" i="16"/>
  <c r="I1606" i="16"/>
  <c r="H1606" i="16"/>
  <c r="E1606" i="16"/>
  <c r="G1606" i="16"/>
  <c r="S1592" i="16"/>
  <c r="J1592" i="16" s="1"/>
  <c r="Y1554" i="16"/>
  <c r="S1336" i="16"/>
  <c r="Y1336" i="16"/>
  <c r="S1332" i="16"/>
  <c r="Y1332" i="16"/>
  <c r="S1310" i="16"/>
  <c r="I1310" i="16"/>
  <c r="S1277" i="16"/>
  <c r="E1277" i="16" s="1"/>
  <c r="S1269" i="16"/>
  <c r="S1246" i="16"/>
  <c r="F1246" i="16" s="1"/>
  <c r="E740" i="16"/>
  <c r="D740" i="16"/>
  <c r="J740" i="16"/>
  <c r="G740" i="16"/>
  <c r="F602" i="16"/>
  <c r="S598" i="16"/>
  <c r="D598" i="16"/>
  <c r="S594" i="16"/>
  <c r="I594" i="16" s="1"/>
  <c r="Y590" i="16"/>
  <c r="S590" i="16"/>
  <c r="E590" i="16" s="1"/>
  <c r="S586" i="16"/>
  <c r="S576" i="16"/>
  <c r="D1260" i="16"/>
  <c r="H1025" i="16"/>
  <c r="D1470" i="16"/>
  <c r="J1025" i="16"/>
  <c r="H1609" i="16"/>
  <c r="D1913" i="16"/>
  <c r="H1045" i="16"/>
  <c r="F2191" i="16"/>
  <c r="D1609" i="16"/>
  <c r="H1878" i="16"/>
  <c r="E2211" i="16"/>
  <c r="D1791" i="16"/>
  <c r="F1606" i="16"/>
  <c r="D782" i="16"/>
  <c r="F1556" i="16"/>
  <c r="D1556" i="16"/>
  <c r="U1556" i="16"/>
  <c r="D1874" i="16"/>
  <c r="D805" i="16"/>
  <c r="S466" i="16"/>
  <c r="H466" i="16" s="1"/>
  <c r="S362" i="16"/>
  <c r="I362" i="16"/>
  <c r="F328" i="16"/>
  <c r="S310" i="16"/>
  <c r="S2348" i="16"/>
  <c r="D2348" i="16"/>
  <c r="S2278" i="16"/>
  <c r="G2278" i="16" s="1"/>
  <c r="Y2108" i="16"/>
  <c r="S1984" i="16"/>
  <c r="H1984" i="16"/>
  <c r="S1980" i="16"/>
  <c r="S1976" i="16"/>
  <c r="S1972" i="16"/>
  <c r="S1956" i="16"/>
  <c r="E1956" i="16" s="1"/>
  <c r="J1917" i="16"/>
  <c r="S1845" i="16"/>
  <c r="D1845" i="16" s="1"/>
  <c r="Y1836" i="16"/>
  <c r="S1821" i="16"/>
  <c r="I1821" i="16"/>
  <c r="Y1782" i="16"/>
  <c r="G1029" i="16"/>
  <c r="G1368" i="16"/>
  <c r="I1045" i="16"/>
  <c r="G1885" i="16"/>
  <c r="F1878" i="16"/>
  <c r="H2315" i="16"/>
  <c r="E2111" i="16"/>
  <c r="G2315" i="16"/>
  <c r="D2390" i="16"/>
  <c r="U2390" i="16" s="1"/>
  <c r="J1381" i="16"/>
  <c r="G1137" i="16"/>
  <c r="E1381" i="16"/>
  <c r="I2258" i="16"/>
  <c r="J885" i="16"/>
  <c r="H1787" i="16"/>
  <c r="G1556" i="16"/>
  <c r="F1283" i="16"/>
  <c r="D1283" i="16"/>
  <c r="I2067" i="16"/>
  <c r="E1791" i="16"/>
  <c r="F1791" i="16"/>
  <c r="H692" i="16"/>
  <c r="Y2232" i="16"/>
  <c r="S1644" i="16"/>
  <c r="F1644" i="16" s="1"/>
  <c r="G1807" i="16"/>
  <c r="E1570" i="16"/>
  <c r="J1756" i="16"/>
  <c r="D1756" i="16"/>
  <c r="E859" i="16"/>
  <c r="H2119" i="16"/>
  <c r="F2485" i="16"/>
  <c r="J355" i="16"/>
  <c r="S1825" i="16"/>
  <c r="I2408" i="16"/>
  <c r="F740" i="16"/>
  <c r="D2342" i="16"/>
  <c r="F2410" i="16"/>
  <c r="F1214" i="16"/>
  <c r="F1777" i="16"/>
  <c r="D1601" i="16"/>
  <c r="E704" i="16"/>
  <c r="G704" i="16"/>
  <c r="H1629" i="16"/>
  <c r="D696" i="16"/>
  <c r="I696" i="16"/>
  <c r="E696" i="16"/>
  <c r="F983" i="16"/>
  <c r="H1271" i="16"/>
  <c r="E776" i="16"/>
  <c r="I776" i="16"/>
  <c r="G776" i="16"/>
  <c r="G1028" i="16"/>
  <c r="E1594" i="16"/>
  <c r="D1594" i="16"/>
  <c r="S2444" i="16"/>
  <c r="E2444" i="16" s="1"/>
  <c r="Y2027" i="16"/>
  <c r="S1696" i="16"/>
  <c r="I1696" i="16" s="1"/>
  <c r="H1942" i="16"/>
  <c r="I1162" i="16"/>
  <c r="F1914" i="16"/>
  <c r="E2228" i="16"/>
  <c r="J8" i="10"/>
  <c r="J13" i="10"/>
  <c r="A52" i="2"/>
  <c r="A1" i="10"/>
  <c r="B28" i="3"/>
  <c r="B16" i="3"/>
  <c r="I40" i="10"/>
  <c r="B29" i="4"/>
  <c r="A18" i="10" s="1"/>
  <c r="B7" i="4"/>
  <c r="J11" i="10"/>
  <c r="C15" i="3"/>
  <c r="A6" i="2"/>
  <c r="B31" i="4"/>
  <c r="A19" i="10"/>
  <c r="I43" i="10"/>
  <c r="A36" i="2"/>
  <c r="D5" i="11"/>
  <c r="A43" i="2"/>
  <c r="C12" i="3"/>
  <c r="A9" i="2"/>
  <c r="B14" i="4"/>
  <c r="I56" i="10"/>
  <c r="J10" i="10"/>
  <c r="J27" i="10"/>
  <c r="J52" i="10"/>
  <c r="I4" i="4"/>
  <c r="B3" i="3"/>
  <c r="J16" i="10"/>
  <c r="J25" i="10"/>
  <c r="B6" i="4"/>
  <c r="D2" i="4"/>
  <c r="J59" i="10"/>
  <c r="I58" i="10"/>
  <c r="C3" i="3"/>
  <c r="B27" i="4"/>
  <c r="B33" i="4" s="1"/>
  <c r="A21" i="10" s="1"/>
  <c r="B20" i="3"/>
  <c r="A66" i="2"/>
  <c r="H4" i="14"/>
  <c r="A73" i="2"/>
  <c r="A19" i="2"/>
  <c r="A46" i="2"/>
  <c r="A53" i="2"/>
  <c r="A58" i="2"/>
  <c r="C24" i="3"/>
  <c r="D25" i="4"/>
  <c r="J37" i="10"/>
  <c r="A75" i="2"/>
  <c r="J47" i="10"/>
  <c r="I8" i="10"/>
  <c r="G25" i="4"/>
  <c r="G31" i="4" s="1"/>
  <c r="I31" i="10"/>
  <c r="A63" i="2"/>
  <c r="M4" i="16"/>
  <c r="C9" i="3"/>
  <c r="A45" i="2"/>
  <c r="B19" i="4"/>
  <c r="J58" i="10"/>
  <c r="A26" i="2"/>
  <c r="B4" i="14"/>
  <c r="I13" i="10"/>
  <c r="I4" i="14"/>
  <c r="B29" i="3"/>
  <c r="I15" i="10"/>
  <c r="I23" i="10"/>
  <c r="J40" i="10"/>
  <c r="C10" i="3"/>
  <c r="I17" i="10"/>
  <c r="A89" i="4"/>
  <c r="I55" i="10"/>
  <c r="B2" i="16"/>
  <c r="B40" i="4"/>
  <c r="A38" i="2"/>
  <c r="B28" i="4"/>
  <c r="A56" i="2"/>
  <c r="J20" i="10"/>
  <c r="J26" i="10"/>
  <c r="A4" i="2"/>
  <c r="C8" i="3"/>
  <c r="A44" i="2"/>
  <c r="A3" i="10"/>
  <c r="A42" i="2"/>
  <c r="B17" i="3"/>
  <c r="J35" i="10"/>
  <c r="C21" i="3"/>
  <c r="B67" i="4"/>
  <c r="F4" i="14"/>
  <c r="E4" i="14"/>
  <c r="J60" i="10"/>
  <c r="C29" i="3"/>
  <c r="J31" i="10"/>
  <c r="B5" i="3"/>
  <c r="I68" i="4"/>
  <c r="F4" i="16"/>
  <c r="I41" i="10"/>
  <c r="A24" i="2"/>
  <c r="I64" i="10"/>
  <c r="J46" i="10"/>
  <c r="B6" i="3"/>
  <c r="A27" i="2"/>
  <c r="C6" i="3"/>
  <c r="B16" i="4"/>
  <c r="A8" i="10"/>
  <c r="A10" i="2"/>
  <c r="A69" i="2"/>
  <c r="J36" i="10"/>
  <c r="C13" i="3"/>
  <c r="B7" i="3"/>
  <c r="A55" i="2"/>
  <c r="C11" i="3"/>
  <c r="I11" i="10"/>
  <c r="I63" i="10"/>
  <c r="I59" i="10"/>
  <c r="D4" i="16"/>
  <c r="I4" i="10"/>
  <c r="J7" i="10"/>
  <c r="A47" i="2"/>
  <c r="J9" i="10"/>
  <c r="G4" i="16"/>
  <c r="D3" i="10"/>
  <c r="J61" i="10"/>
  <c r="J62" i="10"/>
  <c r="E2125" i="16"/>
  <c r="J2125" i="16"/>
  <c r="D559" i="16"/>
  <c r="G559" i="16"/>
  <c r="E2200" i="16"/>
  <c r="J2160" i="16"/>
  <c r="I2160" i="16"/>
  <c r="G2416" i="16"/>
  <c r="J2416" i="16"/>
  <c r="G1245" i="16"/>
  <c r="G1721" i="16"/>
  <c r="D791" i="16"/>
  <c r="F791" i="16"/>
  <c r="J791" i="16"/>
  <c r="G647" i="16"/>
  <c r="H647" i="16"/>
  <c r="D647" i="16"/>
  <c r="E647" i="16"/>
  <c r="E2413" i="16"/>
  <c r="G2413" i="16"/>
  <c r="F2343" i="16"/>
  <c r="G1253" i="16"/>
  <c r="D1253" i="16"/>
  <c r="H1125" i="16"/>
  <c r="I1125" i="16"/>
  <c r="J1125" i="16"/>
  <c r="H2468" i="16"/>
  <c r="D2468" i="16"/>
  <c r="J2468" i="16"/>
  <c r="F2468" i="16"/>
  <c r="D776" i="16"/>
  <c r="F776" i="16"/>
  <c r="S278" i="16"/>
  <c r="D533" i="16"/>
  <c r="J630" i="16"/>
  <c r="G941" i="16"/>
  <c r="J1605" i="16"/>
  <c r="H2338" i="16"/>
  <c r="I2338" i="16"/>
  <c r="E1032" i="16"/>
  <c r="G1032" i="16"/>
  <c r="J1032" i="16"/>
  <c r="I2177" i="16"/>
  <c r="G2177" i="16"/>
  <c r="E2177" i="16"/>
  <c r="Y425" i="16"/>
  <c r="E327" i="16"/>
  <c r="Y314" i="16"/>
  <c r="E1232" i="16"/>
  <c r="D1017" i="16"/>
  <c r="I1017" i="16"/>
  <c r="G1612" i="16"/>
  <c r="I2005" i="16"/>
  <c r="H904" i="16"/>
  <c r="J1694" i="16"/>
  <c r="D1694" i="16"/>
  <c r="G1835" i="16"/>
  <c r="J1835" i="16"/>
  <c r="I1835" i="16"/>
  <c r="G2231" i="16"/>
  <c r="J2231" i="16"/>
  <c r="S296" i="16"/>
  <c r="S501" i="16"/>
  <c r="I501" i="16" s="1"/>
  <c r="S413" i="16"/>
  <c r="S397" i="16"/>
  <c r="J507" i="16"/>
  <c r="G507" i="16"/>
  <c r="E507" i="16"/>
  <c r="S475" i="16"/>
  <c r="D475" i="16" s="1"/>
  <c r="S279" i="16"/>
  <c r="Y279" i="16"/>
  <c r="Y521" i="16"/>
  <c r="Y389" i="16"/>
  <c r="Y450" i="16"/>
  <c r="Y358" i="16"/>
  <c r="S502" i="16"/>
  <c r="J502" i="16" s="1"/>
  <c r="Y472" i="16"/>
  <c r="S418" i="16"/>
  <c r="E418" i="16" s="1"/>
  <c r="Y318" i="16"/>
  <c r="G352" i="16"/>
  <c r="S274" i="16"/>
  <c r="Y274" i="16"/>
  <c r="S1957" i="16"/>
  <c r="H1957" i="16" s="1"/>
  <c r="Y1957" i="16"/>
  <c r="G1833" i="16"/>
  <c r="Y761" i="16"/>
  <c r="L65" i="10"/>
  <c r="L64" i="10"/>
  <c r="A1" i="14"/>
  <c r="I62" i="10"/>
  <c r="L63" i="10"/>
  <c r="H657" i="16"/>
  <c r="I657" i="16"/>
  <c r="D629" i="16"/>
  <c r="J629" i="16"/>
  <c r="I629" i="16"/>
  <c r="G629" i="16"/>
  <c r="G1736" i="16"/>
  <c r="F1736" i="16"/>
  <c r="H1736" i="16"/>
  <c r="I1736" i="16"/>
  <c r="J1736" i="16"/>
  <c r="E1736" i="16"/>
  <c r="D1736" i="16"/>
  <c r="D538" i="16"/>
  <c r="E538" i="16"/>
  <c r="J2388" i="16"/>
  <c r="F2491" i="16"/>
  <c r="H2491" i="16"/>
  <c r="G876" i="16"/>
  <c r="I2372" i="16"/>
  <c r="F1983" i="16"/>
  <c r="G1983" i="16"/>
  <c r="F2294" i="16"/>
  <c r="I2294" i="16"/>
  <c r="F2205" i="16"/>
  <c r="G2205" i="16"/>
  <c r="I2205" i="16"/>
  <c r="H2255" i="16"/>
  <c r="D1749" i="16"/>
  <c r="J1414" i="16"/>
  <c r="E1414" i="16"/>
  <c r="H1823" i="16"/>
  <c r="E1823" i="16"/>
  <c r="I813" i="16"/>
  <c r="E2329" i="16"/>
  <c r="J2329" i="16"/>
  <c r="G2329" i="16"/>
  <c r="H1822" i="16"/>
  <c r="I1356" i="16"/>
  <c r="H1356" i="16"/>
  <c r="J1356" i="16"/>
  <c r="I847" i="16"/>
  <c r="F847" i="16"/>
  <c r="G847" i="16"/>
  <c r="S1569" i="16"/>
  <c r="Y1569" i="16"/>
  <c r="G1553" i="16"/>
  <c r="F1518" i="16"/>
  <c r="I1518" i="16"/>
  <c r="S1514" i="16"/>
  <c r="S1326" i="16"/>
  <c r="J1326" i="16"/>
  <c r="Y1326" i="16"/>
  <c r="S1322" i="16"/>
  <c r="S1306" i="16"/>
  <c r="G1306" i="16" s="1"/>
  <c r="Y1306" i="16"/>
  <c r="S1302" i="16"/>
  <c r="Y1302" i="16"/>
  <c r="S1290" i="16"/>
  <c r="Y1290" i="16"/>
  <c r="G1290" i="16"/>
  <c r="D1286" i="16"/>
  <c r="E1286" i="16"/>
  <c r="J1262" i="16"/>
  <c r="E1262" i="16"/>
  <c r="H1262" i="16"/>
  <c r="G1262" i="16"/>
  <c r="I1262" i="16"/>
  <c r="S1043" i="16"/>
  <c r="G1043" i="16"/>
  <c r="Y1043" i="16"/>
  <c r="S695" i="16"/>
  <c r="I695" i="16" s="1"/>
  <c r="Y695" i="16"/>
  <c r="Y687" i="16"/>
  <c r="S687" i="16"/>
  <c r="Y679" i="16"/>
  <c r="S679" i="16"/>
  <c r="Y672" i="16"/>
  <c r="S672" i="16"/>
  <c r="Y661" i="16"/>
  <c r="S661" i="16"/>
  <c r="S653" i="16"/>
  <c r="G653" i="16" s="1"/>
  <c r="Y633" i="16"/>
  <c r="S617" i="16"/>
  <c r="J617" i="16" s="1"/>
  <c r="Y617" i="16"/>
  <c r="F613" i="16"/>
  <c r="H613" i="16"/>
  <c r="Y609" i="16"/>
  <c r="S609" i="16"/>
  <c r="D609" i="16" s="1"/>
  <c r="S553" i="16"/>
  <c r="D553" i="16" s="1"/>
  <c r="Y553" i="16"/>
  <c r="Y703" i="16"/>
  <c r="H1395" i="16"/>
  <c r="H1562" i="16"/>
  <c r="D1218" i="16"/>
  <c r="S1506" i="16"/>
  <c r="F1506" i="16"/>
  <c r="S449" i="16"/>
  <c r="Y449" i="16"/>
  <c r="S392" i="16"/>
  <c r="S426" i="16"/>
  <c r="S351" i="16"/>
  <c r="J351" i="16"/>
  <c r="Y351" i="16"/>
  <c r="S427" i="16"/>
  <c r="D427" i="16" s="1"/>
  <c r="E1245" i="16"/>
  <c r="F1319" i="16"/>
  <c r="Y538" i="16"/>
  <c r="S1294" i="16"/>
  <c r="Y1577" i="16"/>
  <c r="I585" i="16"/>
  <c r="S1062" i="16"/>
  <c r="S1078" i="16"/>
  <c r="H1518" i="16"/>
  <c r="G874" i="16"/>
  <c r="J874" i="16"/>
  <c r="G1811" i="16"/>
  <c r="D2255" i="16"/>
  <c r="D847" i="16"/>
  <c r="H574" i="16"/>
  <c r="D1245" i="16"/>
  <c r="I2343" i="16"/>
  <c r="E2343" i="16"/>
  <c r="I465" i="16"/>
  <c r="G1731" i="16"/>
  <c r="D1731" i="16"/>
  <c r="I1789" i="16"/>
  <c r="F2324" i="16"/>
  <c r="Y552" i="16"/>
  <c r="F1718" i="16"/>
  <c r="J1718" i="16"/>
  <c r="I320" i="16"/>
  <c r="H1852" i="16"/>
  <c r="Y683" i="16"/>
  <c r="E1940" i="16"/>
  <c r="S556" i="16"/>
  <c r="D556" i="16" s="1"/>
  <c r="I2039" i="16"/>
  <c r="J2039" i="16"/>
  <c r="G2039" i="16"/>
  <c r="D2456" i="16"/>
  <c r="Y1314" i="16"/>
  <c r="F1764" i="16"/>
  <c r="J1848" i="16"/>
  <c r="D1848" i="16"/>
  <c r="F1848" i="16"/>
  <c r="G1848" i="16"/>
  <c r="G2325" i="16"/>
  <c r="I2325" i="16"/>
  <c r="D2325" i="16"/>
  <c r="F2325" i="16"/>
  <c r="I2274" i="16"/>
  <c r="H1387" i="16"/>
  <c r="F1387" i="16"/>
  <c r="G1065" i="16"/>
  <c r="I1065" i="16"/>
  <c r="J2390" i="16"/>
  <c r="E2390" i="16"/>
  <c r="G2390" i="16"/>
  <c r="H2390" i="16"/>
  <c r="I2390" i="16"/>
  <c r="G940" i="16"/>
  <c r="H940" i="16"/>
  <c r="J2177" i="16"/>
  <c r="F2177" i="16"/>
  <c r="I1028" i="16"/>
  <c r="D1028" i="16"/>
  <c r="Y1330" i="16"/>
  <c r="H876" i="16"/>
  <c r="I1487" i="16"/>
  <c r="J1553" i="16"/>
  <c r="Y665" i="16"/>
  <c r="I2329" i="16"/>
  <c r="S691" i="16"/>
  <c r="D1262" i="16"/>
  <c r="D1817" i="16"/>
  <c r="S633" i="16"/>
  <c r="S582" i="16"/>
  <c r="H582" i="16" s="1"/>
  <c r="G1831" i="16"/>
  <c r="J422" i="16"/>
  <c r="S480" i="16"/>
  <c r="Y480" i="16"/>
  <c r="S443" i="16"/>
  <c r="S404" i="16"/>
  <c r="S333" i="16"/>
  <c r="J333" i="16"/>
  <c r="S1751" i="16"/>
  <c r="F1743" i="16"/>
  <c r="G1739" i="16"/>
  <c r="H1739" i="16"/>
  <c r="F1739" i="16"/>
  <c r="J1739" i="16"/>
  <c r="S1728" i="16"/>
  <c r="I1728" i="16"/>
  <c r="Y1728" i="16"/>
  <c r="S1720" i="16"/>
  <c r="J1720" i="16"/>
  <c r="Y1720" i="16"/>
  <c r="E1712" i="16"/>
  <c r="I1712" i="16"/>
  <c r="D1712" i="16"/>
  <c r="S1704" i="16"/>
  <c r="G1704" i="16" s="1"/>
  <c r="Y1704" i="16"/>
  <c r="S1700" i="16"/>
  <c r="Y1700" i="16"/>
  <c r="Y1693" i="16"/>
  <c r="S1693" i="16"/>
  <c r="D1693" i="16" s="1"/>
  <c r="D1681" i="16"/>
  <c r="I1681" i="16"/>
  <c r="H1681" i="16"/>
  <c r="S1655" i="16"/>
  <c r="Y1655" i="16"/>
  <c r="S1599" i="16"/>
  <c r="Y1599" i="16"/>
  <c r="S1086" i="16"/>
  <c r="G1086" i="16"/>
  <c r="Y1086" i="16"/>
  <c r="S1082" i="16"/>
  <c r="J1082" i="16" s="1"/>
  <c r="Y1082" i="16"/>
  <c r="S1058" i="16"/>
  <c r="F1058" i="16" s="1"/>
  <c r="S1054" i="16"/>
  <c r="G1054" i="16" s="1"/>
  <c r="S1050" i="16"/>
  <c r="G1050" i="16" s="1"/>
  <c r="Y1050" i="16"/>
  <c r="G1046" i="16"/>
  <c r="S858" i="16"/>
  <c r="F858" i="16" s="1"/>
  <c r="S854" i="16"/>
  <c r="H854" i="16"/>
  <c r="S850" i="16"/>
  <c r="J850" i="16" s="1"/>
  <c r="S842" i="16"/>
  <c r="Y842" i="16"/>
  <c r="S834" i="16"/>
  <c r="H834" i="16" s="1"/>
  <c r="Y810" i="16"/>
  <c r="S810" i="16"/>
  <c r="G810" i="16"/>
  <c r="S806" i="16"/>
  <c r="H806" i="16"/>
  <c r="S771" i="16"/>
  <c r="E771" i="16" s="1"/>
  <c r="F771" i="16"/>
  <c r="Y771" i="16"/>
  <c r="S747" i="16"/>
  <c r="Y747" i="16"/>
  <c r="S739" i="16"/>
  <c r="S735" i="16"/>
  <c r="G735" i="16"/>
  <c r="Y735" i="16"/>
  <c r="S710" i="16"/>
  <c r="Y710" i="16"/>
  <c r="S706" i="16"/>
  <c r="E706" i="16" s="1"/>
  <c r="E600" i="16"/>
  <c r="I600" i="16"/>
  <c r="S577" i="16"/>
  <c r="H577" i="16" s="1"/>
  <c r="Y545" i="16"/>
  <c r="S545" i="16"/>
  <c r="E545" i="16" s="1"/>
  <c r="S530" i="16"/>
  <c r="Y530" i="16"/>
  <c r="S526" i="16"/>
  <c r="G526" i="16"/>
  <c r="Y526" i="16"/>
  <c r="S455" i="16"/>
  <c r="Y455" i="16"/>
  <c r="S406" i="16"/>
  <c r="D288" i="16"/>
  <c r="I613" i="16"/>
  <c r="J1245" i="16"/>
  <c r="I1670" i="16"/>
  <c r="G538" i="16"/>
  <c r="G1487" i="16"/>
  <c r="F1732" i="16"/>
  <c r="D1510" i="16"/>
  <c r="G1266" i="16"/>
  <c r="Y1286" i="16"/>
  <c r="J2294" i="16"/>
  <c r="Y669" i="16"/>
  <c r="Y1565" i="16"/>
  <c r="S1573" i="16"/>
  <c r="H1573" i="16"/>
  <c r="S1074" i="16"/>
  <c r="H1712" i="16"/>
  <c r="E1471" i="16"/>
  <c r="J847" i="16"/>
  <c r="F2313" i="16"/>
  <c r="J1865" i="16"/>
  <c r="J1727" i="16"/>
  <c r="F1783" i="16"/>
  <c r="I1783" i="16"/>
  <c r="F1262" i="16"/>
  <c r="D2277" i="16"/>
  <c r="G2277" i="16"/>
  <c r="S514" i="16"/>
  <c r="S1724" i="16"/>
  <c r="G2032" i="16"/>
  <c r="J1576" i="16"/>
  <c r="D1576" i="16"/>
  <c r="S649" i="16"/>
  <c r="J827" i="16"/>
  <c r="F827" i="16"/>
  <c r="H827" i="16"/>
  <c r="G851" i="16"/>
  <c r="D851" i="16"/>
  <c r="J851" i="16"/>
  <c r="I851" i="16"/>
  <c r="H851" i="16"/>
  <c r="D2116" i="16"/>
  <c r="S675" i="16"/>
  <c r="Y731" i="16"/>
  <c r="E1567" i="16"/>
  <c r="I1521" i="16"/>
  <c r="H1871" i="16"/>
  <c r="G948" i="16"/>
  <c r="I948" i="16"/>
  <c r="E1798" i="16"/>
  <c r="S2238" i="16"/>
  <c r="G1410" i="16"/>
  <c r="J1191" i="16"/>
  <c r="H1191" i="16"/>
  <c r="I1191" i="16"/>
  <c r="F1838" i="16"/>
  <c r="G1838" i="16"/>
  <c r="S374" i="16"/>
  <c r="J374" i="16" s="1"/>
  <c r="Y374" i="16"/>
  <c r="Y394" i="16"/>
  <c r="D499" i="16"/>
  <c r="S2445" i="16"/>
  <c r="Y2425" i="16"/>
  <c r="S2425" i="16"/>
  <c r="J2425" i="16"/>
  <c r="S2421" i="16"/>
  <c r="Y2421" i="16"/>
  <c r="J2417" i="16"/>
  <c r="Y2405" i="16"/>
  <c r="S2405" i="16"/>
  <c r="I2405" i="16" s="1"/>
  <c r="S2397" i="16"/>
  <c r="Y2397" i="16"/>
  <c r="S2389" i="16"/>
  <c r="D2389" i="16" s="1"/>
  <c r="Y2389" i="16"/>
  <c r="S2203" i="16"/>
  <c r="Y2203" i="16"/>
  <c r="Y2132" i="16"/>
  <c r="S2132" i="16"/>
  <c r="J2132" i="16"/>
  <c r="Y2128" i="16"/>
  <c r="S2128" i="16"/>
  <c r="I2128" i="16" s="1"/>
  <c r="S2120" i="16"/>
  <c r="S1919" i="16"/>
  <c r="Y1919" i="16"/>
  <c r="S1886" i="16"/>
  <c r="Y1886" i="16"/>
  <c r="S1843" i="16"/>
  <c r="Y1843" i="16"/>
  <c r="J1827" i="16"/>
  <c r="E1827" i="16"/>
  <c r="S1800" i="16"/>
  <c r="E1800" i="16" s="1"/>
  <c r="Y1788" i="16"/>
  <c r="S1788" i="16"/>
  <c r="H1781" i="16"/>
  <c r="E1781" i="16"/>
  <c r="Y1778" i="16"/>
  <c r="S1778" i="16"/>
  <c r="Y1770" i="16"/>
  <c r="S1770" i="16"/>
  <c r="Y1800" i="16"/>
  <c r="Y1792" i="16"/>
  <c r="Y1736" i="16"/>
  <c r="Y1732" i="16"/>
  <c r="Y1708" i="16"/>
  <c r="Y1522" i="16"/>
  <c r="Y1518" i="16"/>
  <c r="Y1514" i="16"/>
  <c r="Y1510" i="16"/>
  <c r="Y1506" i="16"/>
  <c r="Y1502" i="16"/>
  <c r="Y1318" i="16"/>
  <c r="Y585" i="16"/>
  <c r="Y581" i="16"/>
  <c r="Y557" i="16"/>
  <c r="S2141" i="16"/>
  <c r="Y2141" i="16"/>
  <c r="S1952" i="16"/>
  <c r="G1952" i="16" s="1"/>
  <c r="S1844" i="16"/>
  <c r="Y1844" i="16"/>
  <c r="S1566" i="16"/>
  <c r="Y1566" i="16"/>
  <c r="Y964" i="16"/>
  <c r="S964" i="16"/>
  <c r="I964" i="16" s="1"/>
  <c r="S956" i="16"/>
  <c r="Y956" i="16"/>
  <c r="Y302" i="16"/>
  <c r="Y2473" i="16"/>
  <c r="Y2291" i="16"/>
  <c r="Y2267" i="16"/>
  <c r="S889" i="16"/>
  <c r="Y889" i="16"/>
  <c r="Y456" i="16"/>
  <c r="Y443" i="16"/>
  <c r="Y422" i="16"/>
  <c r="Y293" i="16"/>
  <c r="Y2449" i="16"/>
  <c r="Y2437" i="16"/>
  <c r="Y2417" i="16"/>
  <c r="Y2413" i="16"/>
  <c r="Y2373" i="16"/>
  <c r="Y2369" i="16"/>
  <c r="Y2042" i="16"/>
  <c r="Y1923" i="16"/>
  <c r="Y1920" i="16"/>
  <c r="Y1897" i="16"/>
  <c r="Y1737" i="16"/>
  <c r="Y1725" i="16"/>
  <c r="Y1717" i="16"/>
  <c r="Y1713" i="16"/>
  <c r="Y1697" i="16"/>
  <c r="Y1690" i="16"/>
  <c r="Y1686" i="16"/>
  <c r="Y1682" i="16"/>
  <c r="Y1678" i="16"/>
  <c r="Y1674" i="16"/>
  <c r="Y1670" i="16"/>
  <c r="Y1662" i="16"/>
  <c r="Y1635" i="16"/>
  <c r="Y1400" i="16"/>
  <c r="Y1376" i="16"/>
  <c r="Y1340" i="16"/>
  <c r="Y917" i="16"/>
  <c r="Y909" i="16"/>
  <c r="Y901" i="16"/>
  <c r="Y897" i="16"/>
  <c r="Y893" i="16"/>
  <c r="Y699" i="16"/>
  <c r="Y582" i="16"/>
  <c r="Y578" i="16"/>
  <c r="Y574" i="16"/>
  <c r="Y288" i="16"/>
  <c r="Y2170" i="16"/>
  <c r="Y2334" i="16"/>
  <c r="Y2330" i="16"/>
  <c r="Y2302" i="16"/>
  <c r="Y2298" i="16"/>
  <c r="Y2274" i="16"/>
  <c r="Y2262" i="16"/>
  <c r="Y2258" i="16"/>
  <c r="Y2254" i="16"/>
  <c r="Y2242" i="16"/>
  <c r="Y2231" i="16"/>
  <c r="Y2227" i="16"/>
  <c r="Y2199" i="16"/>
  <c r="Y2191" i="16"/>
  <c r="Y629" i="16"/>
  <c r="Y625" i="16"/>
  <c r="Y621" i="16"/>
  <c r="Y613" i="16"/>
  <c r="Y2408" i="16"/>
  <c r="Y2400" i="16"/>
  <c r="Y2376" i="16"/>
  <c r="Y2368" i="16"/>
  <c r="Y2364" i="16"/>
  <c r="Y2360" i="16"/>
  <c r="Y2356" i="16"/>
  <c r="Y2352" i="16"/>
  <c r="Y2344" i="16"/>
  <c r="Y2332" i="16"/>
  <c r="Y2324" i="16"/>
  <c r="Y2316" i="16"/>
  <c r="Y2312" i="16"/>
  <c r="Y2301" i="16"/>
  <c r="Y2289" i="16"/>
  <c r="Y2285" i="16"/>
  <c r="Y2273" i="16"/>
  <c r="Y2265" i="16"/>
  <c r="Y2253" i="16"/>
  <c r="Y2222" i="16"/>
  <c r="Y2218" i="16"/>
  <c r="Y2214" i="16"/>
  <c r="Y2075" i="16"/>
  <c r="Y1936" i="16"/>
  <c r="Y1870" i="16"/>
  <c r="Y1766" i="16"/>
  <c r="Y1750" i="16"/>
  <c r="Y1746" i="16"/>
  <c r="Y1694" i="16"/>
  <c r="Y1659" i="16"/>
  <c r="Y1616" i="16"/>
  <c r="Y1612" i="16"/>
  <c r="Y1608" i="16"/>
  <c r="Y1604" i="16"/>
  <c r="Y1596" i="16"/>
  <c r="Y1592" i="16"/>
  <c r="Y1576" i="16"/>
  <c r="Y1572" i="16"/>
  <c r="Y1568" i="16"/>
  <c r="Y1564" i="16"/>
  <c r="Y1560" i="16"/>
  <c r="Y1489" i="16"/>
  <c r="Y1485" i="16"/>
  <c r="Y1481" i="16"/>
  <c r="Y1477" i="16"/>
  <c r="Y1333" i="16"/>
  <c r="Y1270" i="16"/>
  <c r="Y1258" i="16"/>
  <c r="Y1133" i="16"/>
  <c r="Y1129" i="16"/>
  <c r="Y1125" i="16"/>
  <c r="Y1121" i="16"/>
  <c r="Y1117" i="16"/>
  <c r="Y1093" i="16"/>
  <c r="Y823" i="16"/>
  <c r="Y819" i="16"/>
  <c r="Y811" i="16"/>
  <c r="Y776" i="16"/>
  <c r="Y657" i="16"/>
  <c r="Y653" i="16"/>
  <c r="Y645" i="16"/>
  <c r="Y641" i="16"/>
  <c r="Y637" i="16"/>
  <c r="Y600" i="16"/>
  <c r="Y596" i="16"/>
  <c r="Y592" i="16"/>
  <c r="Y588" i="16"/>
  <c r="Y549" i="16"/>
  <c r="F1628" i="16"/>
  <c r="I667" i="16"/>
  <c r="E1745" i="16"/>
  <c r="J600" i="16"/>
  <c r="J891" i="16"/>
  <c r="G1525" i="16"/>
  <c r="E952" i="16"/>
  <c r="H1783" i="16"/>
  <c r="J1783" i="16"/>
  <c r="D1783" i="16"/>
  <c r="J1363" i="16"/>
  <c r="E1363" i="16"/>
  <c r="F1363" i="16"/>
  <c r="G1872" i="16"/>
  <c r="F1872" i="16"/>
  <c r="J1872" i="16"/>
  <c r="F2208" i="16"/>
  <c r="E2208" i="16"/>
  <c r="E1810" i="16"/>
  <c r="H1810" i="16"/>
  <c r="D1810" i="16"/>
  <c r="G1352" i="16"/>
  <c r="G1928" i="16"/>
  <c r="F1928" i="16"/>
  <c r="H1928" i="16"/>
  <c r="D2307" i="16"/>
  <c r="I304" i="16"/>
  <c r="J1012" i="16"/>
  <c r="I861" i="16"/>
  <c r="F968" i="16"/>
  <c r="E2055" i="16"/>
  <c r="F1303" i="16"/>
  <c r="E2094" i="16"/>
  <c r="J2094" i="16"/>
  <c r="D2094" i="16"/>
  <c r="U2094" i="16" s="1"/>
  <c r="D1686" i="16"/>
  <c r="H1686" i="16"/>
  <c r="I566" i="16"/>
  <c r="H566" i="16"/>
  <c r="F456" i="16"/>
  <c r="D738" i="16"/>
  <c r="H738" i="16"/>
  <c r="H766" i="16"/>
  <c r="F766" i="16"/>
  <c r="I930" i="16"/>
  <c r="J930" i="16"/>
  <c r="E930" i="16"/>
  <c r="I2365" i="16"/>
  <c r="G2365" i="16"/>
  <c r="U275" i="16"/>
  <c r="J780" i="16"/>
  <c r="E1196" i="16"/>
  <c r="D1196" i="16"/>
  <c r="I1049" i="16"/>
  <c r="I1212" i="16"/>
  <c r="E1447" i="16"/>
  <c r="J1447" i="16"/>
  <c r="F1526" i="16"/>
  <c r="E1526" i="16"/>
  <c r="I1526" i="16"/>
  <c r="J1923" i="16"/>
  <c r="I1923" i="16"/>
  <c r="G1923" i="16"/>
  <c r="H1321" i="16"/>
  <c r="J1321" i="16"/>
  <c r="F1321" i="16"/>
  <c r="J641" i="16"/>
  <c r="I641" i="16"/>
  <c r="E904" i="16"/>
  <c r="G904" i="16"/>
  <c r="D2396" i="16"/>
  <c r="J1129" i="16"/>
  <c r="H1129" i="16"/>
  <c r="D1129" i="16"/>
  <c r="I1129" i="16"/>
  <c r="H352" i="16"/>
  <c r="E1690" i="16"/>
  <c r="I1690" i="16"/>
  <c r="D1199" i="16"/>
  <c r="J1199" i="16"/>
  <c r="E1199" i="16"/>
  <c r="H442" i="16"/>
  <c r="J468" i="16"/>
  <c r="G402" i="16"/>
  <c r="J2477" i="16"/>
  <c r="H2477" i="16"/>
  <c r="E2477" i="16"/>
  <c r="F2469" i="16"/>
  <c r="H2469" i="16"/>
  <c r="I2469" i="16"/>
  <c r="D2437" i="16"/>
  <c r="U2437" i="16" s="1"/>
  <c r="F2437" i="16"/>
  <c r="I2433" i="16"/>
  <c r="H2433" i="16"/>
  <c r="I2369" i="16"/>
  <c r="F2369" i="16"/>
  <c r="I2353" i="16"/>
  <c r="J2353" i="16"/>
  <c r="E2353" i="16"/>
  <c r="F2291" i="16"/>
  <c r="G2291" i="16"/>
  <c r="J2271" i="16"/>
  <c r="D2271" i="16"/>
  <c r="E2271" i="16"/>
  <c r="H2271" i="16"/>
  <c r="G2223" i="16"/>
  <c r="H2223" i="16"/>
  <c r="F2109" i="16"/>
  <c r="G2109" i="16"/>
  <c r="D2109" i="16"/>
  <c r="J2109" i="16"/>
  <c r="F2085" i="16"/>
  <c r="J2085" i="16"/>
  <c r="I2085" i="16"/>
  <c r="E1964" i="16"/>
  <c r="J1964" i="16"/>
  <c r="H1964" i="16"/>
  <c r="G1964" i="16"/>
  <c r="F1897" i="16"/>
  <c r="I1897" i="16"/>
  <c r="H1897" i="16"/>
  <c r="I1880" i="16"/>
  <c r="H1880" i="16"/>
  <c r="J1880" i="16"/>
  <c r="D1824" i="16"/>
  <c r="J1824" i="16"/>
  <c r="H1824" i="16"/>
  <c r="G1694" i="16"/>
  <c r="E1694" i="16"/>
  <c r="F1694" i="16"/>
  <c r="G1682" i="16"/>
  <c r="H1682" i="16"/>
  <c r="J1682" i="16"/>
  <c r="E1682" i="16"/>
  <c r="I1682" i="16"/>
  <c r="F1682" i="16"/>
  <c r="F1547" i="16"/>
  <c r="H1547" i="16"/>
  <c r="J1547" i="16"/>
  <c r="I1492" i="16"/>
  <c r="G1492" i="16"/>
  <c r="E1492" i="16"/>
  <c r="J1405" i="16"/>
  <c r="H1405" i="16"/>
  <c r="I1231" i="16"/>
  <c r="E1231" i="16"/>
  <c r="U1231" i="16" s="1"/>
  <c r="G1231" i="16"/>
  <c r="F852" i="16"/>
  <c r="E852" i="16"/>
  <c r="I1694" i="16"/>
  <c r="I1447" i="16"/>
  <c r="G1176" i="16"/>
  <c r="I2308" i="16"/>
  <c r="F1442" i="16"/>
  <c r="D1176" i="16"/>
  <c r="H930" i="16"/>
  <c r="J1049" i="16"/>
  <c r="G2040" i="16"/>
  <c r="E2085" i="16"/>
  <c r="U2085" i="16"/>
  <c r="D1049" i="16"/>
  <c r="I1199" i="16"/>
  <c r="H2040" i="16"/>
  <c r="I738" i="16"/>
  <c r="I881" i="16"/>
  <c r="E1574" i="16"/>
  <c r="I2477" i="16"/>
  <c r="G738" i="16"/>
  <c r="F620" i="16"/>
  <c r="H1618" i="16"/>
  <c r="D1618" i="16"/>
  <c r="F904" i="16"/>
  <c r="D566" i="16"/>
  <c r="F717" i="16"/>
  <c r="G2085" i="16"/>
  <c r="H2085" i="16"/>
  <c r="E1049" i="16"/>
  <c r="H1199" i="16"/>
  <c r="F2067" i="16"/>
  <c r="G1199" i="16"/>
  <c r="I2271" i="16"/>
  <c r="F2040" i="16"/>
  <c r="D2469" i="16"/>
  <c r="J738" i="16"/>
  <c r="F2477" i="16"/>
  <c r="E738" i="16"/>
  <c r="J1574" i="16"/>
  <c r="F616" i="16"/>
  <c r="E616" i="16"/>
  <c r="J1422" i="16"/>
  <c r="F1422" i="16"/>
  <c r="D2104" i="16"/>
  <c r="H1727" i="16"/>
  <c r="F2306" i="16"/>
  <c r="H1492" i="16"/>
  <c r="D766" i="16"/>
  <c r="G2271" i="16"/>
  <c r="I1547" i="16"/>
  <c r="J1108" i="16"/>
  <c r="E780" i="16"/>
  <c r="J1526" i="16"/>
  <c r="G1321" i="16"/>
  <c r="F2353" i="16"/>
  <c r="F2396" i="16"/>
  <c r="G641" i="16"/>
  <c r="J402" i="16"/>
  <c r="I2109" i="16"/>
  <c r="J460" i="16"/>
  <c r="J2018" i="16"/>
  <c r="H1267" i="16"/>
  <c r="F1555" i="16"/>
  <c r="D1555" i="16"/>
  <c r="J1231" i="16"/>
  <c r="G630" i="16"/>
  <c r="E630" i="16"/>
  <c r="F630" i="16"/>
  <c r="J865" i="16"/>
  <c r="H865" i="16"/>
  <c r="I2297" i="16"/>
  <c r="J1232" i="16"/>
  <c r="I1232" i="16"/>
  <c r="G1383" i="16"/>
  <c r="I1383" i="16"/>
  <c r="J2277" i="16"/>
  <c r="H2277" i="16"/>
  <c r="D1888" i="16"/>
  <c r="H2398" i="16"/>
  <c r="G1936" i="16"/>
  <c r="J2046" i="16"/>
  <c r="D2046" i="16"/>
  <c r="E2466" i="16"/>
  <c r="I2466" i="16"/>
  <c r="D2466" i="16"/>
  <c r="U2466" i="16" s="1"/>
  <c r="F877" i="16"/>
  <c r="I877" i="16"/>
  <c r="F1937" i="16"/>
  <c r="H1937" i="16"/>
  <c r="H1740" i="16"/>
  <c r="H1949" i="16"/>
  <c r="D1682" i="16"/>
  <c r="I972" i="16"/>
  <c r="H972" i="16"/>
  <c r="J972" i="16"/>
  <c r="F1597" i="16"/>
  <c r="F1093" i="16"/>
  <c r="D1836" i="16"/>
  <c r="F2029" i="16"/>
  <c r="J716" i="16"/>
  <c r="E2367" i="16"/>
  <c r="F2367" i="16"/>
  <c r="F2408" i="16"/>
  <c r="G2408" i="16"/>
  <c r="D2408" i="16"/>
  <c r="J2408" i="16"/>
  <c r="I1177" i="16"/>
  <c r="F1177" i="16"/>
  <c r="H1177" i="16"/>
  <c r="H1245" i="16"/>
  <c r="F1245" i="16"/>
  <c r="D1705" i="16"/>
  <c r="F1805" i="16"/>
  <c r="I1805" i="16"/>
  <c r="D1805" i="16"/>
  <c r="I1015" i="16"/>
  <c r="D1015" i="16"/>
  <c r="E1629" i="16"/>
  <c r="F1629" i="16"/>
  <c r="H2413" i="16"/>
  <c r="E532" i="16"/>
  <c r="I532" i="16"/>
  <c r="D2245" i="16"/>
  <c r="I2245" i="16"/>
  <c r="J2245" i="16"/>
  <c r="H2245" i="16"/>
  <c r="F2245" i="16"/>
  <c r="J2010" i="16"/>
  <c r="E2010" i="16"/>
  <c r="U2010" i="16" s="1"/>
  <c r="J1834" i="16"/>
  <c r="H1834" i="16"/>
  <c r="F1834" i="16"/>
  <c r="D1777" i="16"/>
  <c r="U1777" i="16" s="1"/>
  <c r="H1735" i="16"/>
  <c r="G1735" i="16"/>
  <c r="I1735" i="16"/>
  <c r="E1735" i="16"/>
  <c r="D1614" i="16"/>
  <c r="G1614" i="16"/>
  <c r="H1594" i="16"/>
  <c r="J1594" i="16"/>
  <c r="H1560" i="16"/>
  <c r="J1560" i="16"/>
  <c r="F1560" i="16"/>
  <c r="E1560" i="16"/>
  <c r="J1530" i="16"/>
  <c r="G1530" i="16"/>
  <c r="I1660" i="16"/>
  <c r="H1660" i="16"/>
  <c r="E1660" i="16"/>
  <c r="G1201" i="16"/>
  <c r="D1201" i="16"/>
  <c r="J1516" i="16"/>
  <c r="D1516" i="16"/>
  <c r="I2417" i="16"/>
  <c r="I2133" i="16"/>
  <c r="D1803" i="16"/>
  <c r="J1803" i="16"/>
  <c r="I1803" i="16"/>
  <c r="D1792" i="16"/>
  <c r="G1792" i="16"/>
  <c r="D1784" i="16"/>
  <c r="E1784" i="16"/>
  <c r="F1784" i="16"/>
  <c r="I1311" i="16"/>
  <c r="D1311" i="16"/>
  <c r="H1040" i="16"/>
  <c r="I1040" i="16"/>
  <c r="D882" i="16"/>
  <c r="E882" i="16"/>
  <c r="D819" i="16"/>
  <c r="G819" i="16"/>
  <c r="I1493" i="16"/>
  <c r="E1493" i="16"/>
  <c r="G1003" i="16"/>
  <c r="F1003" i="16"/>
  <c r="I1969" i="16"/>
  <c r="F1969" i="16"/>
  <c r="E1969" i="16"/>
  <c r="G1980" i="16"/>
  <c r="D1980" i="16"/>
  <c r="G2108" i="16"/>
  <c r="D862" i="16"/>
  <c r="F862" i="16"/>
  <c r="J1691" i="16"/>
  <c r="G1691" i="16"/>
  <c r="I1466" i="16"/>
  <c r="D1466" i="16"/>
  <c r="F1466" i="16"/>
  <c r="I1583" i="16"/>
  <c r="H2166" i="16"/>
  <c r="J2166" i="16"/>
  <c r="I2166" i="16"/>
  <c r="E2166" i="16"/>
  <c r="I1354" i="16"/>
  <c r="E1354" i="16"/>
  <c r="F1354" i="16"/>
  <c r="E1621" i="16"/>
  <c r="G1621" i="16"/>
  <c r="E2058" i="16"/>
  <c r="J2058" i="16"/>
  <c r="D2058" i="16"/>
  <c r="F2058" i="16"/>
  <c r="I2058" i="16"/>
  <c r="I2452" i="16"/>
  <c r="H2452" i="16"/>
  <c r="J2452" i="16"/>
  <c r="J1706" i="16"/>
  <c r="G622" i="16"/>
  <c r="F622" i="16"/>
  <c r="H701" i="16"/>
  <c r="E701" i="16"/>
  <c r="G932" i="16"/>
  <c r="F932" i="16"/>
  <c r="D887" i="16"/>
  <c r="J887" i="16"/>
  <c r="E887" i="16"/>
  <c r="H2181" i="16"/>
  <c r="F2407" i="16"/>
  <c r="I2407" i="16"/>
  <c r="J2005" i="16"/>
  <c r="F1980" i="16"/>
  <c r="E737" i="16"/>
  <c r="G862" i="16"/>
  <c r="D2005" i="16"/>
  <c r="G887" i="16"/>
  <c r="H294" i="16"/>
  <c r="I744" i="16"/>
  <c r="F744" i="16"/>
  <c r="F2166" i="16"/>
  <c r="E825" i="16"/>
  <c r="E1026" i="16"/>
  <c r="F1026" i="16"/>
  <c r="D1026" i="16"/>
  <c r="U1026" i="16" s="1"/>
  <c r="H1026" i="16"/>
  <c r="E1983" i="16"/>
  <c r="H1983" i="16"/>
  <c r="J1983" i="16"/>
  <c r="D1983" i="16"/>
  <c r="H1335" i="16"/>
  <c r="J1335" i="16"/>
  <c r="I1335" i="16"/>
  <c r="E1335" i="16"/>
  <c r="I2373" i="16"/>
  <c r="I1113" i="16"/>
  <c r="H1113" i="16"/>
  <c r="F1113" i="16"/>
  <c r="E1113" i="16"/>
  <c r="E1485" i="16"/>
  <c r="H1802" i="16"/>
  <c r="I1802" i="16"/>
  <c r="J1802" i="16"/>
  <c r="D1860" i="16"/>
  <c r="I1860" i="16"/>
  <c r="E1860" i="16"/>
  <c r="J1860" i="16"/>
  <c r="F1860" i="16"/>
  <c r="H1860" i="16"/>
  <c r="F1807" i="16"/>
  <c r="E1807" i="16"/>
  <c r="J1807" i="16"/>
  <c r="J2055" i="16"/>
  <c r="I2055" i="16"/>
  <c r="I1570" i="16"/>
  <c r="E962" i="16"/>
  <c r="J962" i="16"/>
  <c r="J984" i="16"/>
  <c r="F984" i="16"/>
  <c r="H984" i="16"/>
  <c r="D984" i="16"/>
  <c r="E984" i="16"/>
  <c r="I984" i="16"/>
  <c r="F1910" i="16"/>
  <c r="I1910" i="16"/>
  <c r="J2032" i="16"/>
  <c r="H2032" i="16"/>
  <c r="D2427" i="16"/>
  <c r="J2028" i="16"/>
  <c r="H2028" i="16"/>
  <c r="J2131" i="16"/>
  <c r="F2131" i="16"/>
  <c r="G645" i="16"/>
  <c r="H645" i="16"/>
  <c r="D645" i="16"/>
  <c r="I645" i="16"/>
  <c r="F645" i="16"/>
  <c r="H1716" i="16"/>
  <c r="J1716" i="16"/>
  <c r="D1716" i="16"/>
  <c r="I2384" i="16"/>
  <c r="H2384" i="16"/>
  <c r="J2286" i="16"/>
  <c r="F2286" i="16"/>
  <c r="H2282" i="16"/>
  <c r="E2282" i="16"/>
  <c r="I2282" i="16"/>
  <c r="E2183" i="16"/>
  <c r="F2183" i="16"/>
  <c r="S2179" i="16"/>
  <c r="S2171" i="16"/>
  <c r="G2171" i="16" s="1"/>
  <c r="G2166" i="16"/>
  <c r="S2163" i="16"/>
  <c r="F2163" i="16"/>
  <c r="Y2163" i="16"/>
  <c r="Y2155" i="16"/>
  <c r="S2155" i="16"/>
  <c r="S2151" i="16"/>
  <c r="H2151" i="16" s="1"/>
  <c r="Y2151" i="16"/>
  <c r="S2147" i="16"/>
  <c r="S2080" i="16"/>
  <c r="Y2080" i="16"/>
  <c r="S2069" i="16"/>
  <c r="E2069" i="16" s="1"/>
  <c r="Y2069" i="16"/>
  <c r="D2065" i="16"/>
  <c r="I2065" i="16"/>
  <c r="S2053" i="16"/>
  <c r="G2053" i="16" s="1"/>
  <c r="S2049" i="16"/>
  <c r="I2049" i="16"/>
  <c r="Y2034" i="16"/>
  <c r="S2034" i="16"/>
  <c r="G2034" i="16" s="1"/>
  <c r="Y2030" i="16"/>
  <c r="S2030" i="16"/>
  <c r="J2030" i="16" s="1"/>
  <c r="J2026" i="16"/>
  <c r="I2026" i="16"/>
  <c r="E2026" i="16"/>
  <c r="S2019" i="16"/>
  <c r="Y2019" i="16"/>
  <c r="E2015" i="16"/>
  <c r="S2011" i="16"/>
  <c r="Y2011" i="16"/>
  <c r="S2007" i="16"/>
  <c r="G2007" i="16"/>
  <c r="Y2003" i="16"/>
  <c r="S2003" i="16"/>
  <c r="Y1995" i="16"/>
  <c r="S1991" i="16"/>
  <c r="S1987" i="16"/>
  <c r="S1971" i="16"/>
  <c r="Y1971" i="16"/>
  <c r="S1967" i="16"/>
  <c r="S1963" i="16"/>
  <c r="S1955" i="16"/>
  <c r="Y1955" i="16"/>
  <c r="S1947" i="16"/>
  <c r="H1947" i="16" s="1"/>
  <c r="Y1947" i="16"/>
  <c r="S1943" i="16"/>
  <c r="S1689" i="16"/>
  <c r="Y1685" i="16"/>
  <c r="S1685" i="16"/>
  <c r="F1673" i="16"/>
  <c r="E1673" i="16"/>
  <c r="J1669" i="16"/>
  <c r="E1669" i="16"/>
  <c r="I1669" i="16"/>
  <c r="S1647" i="16"/>
  <c r="D1647" i="16"/>
  <c r="S1631" i="16"/>
  <c r="D1631" i="16"/>
  <c r="S1627" i="16"/>
  <c r="F1627" i="16" s="1"/>
  <c r="Y1619" i="16"/>
  <c r="S1619" i="16"/>
  <c r="S1615" i="16"/>
  <c r="G1615" i="16" s="1"/>
  <c r="Y1615" i="16"/>
  <c r="S1611" i="16"/>
  <c r="H1607" i="16"/>
  <c r="F1607" i="16"/>
  <c r="D1607" i="16"/>
  <c r="I1607" i="16"/>
  <c r="S1595" i="16"/>
  <c r="Y1591" i="16"/>
  <c r="S1591" i="16"/>
  <c r="S1584" i="16"/>
  <c r="J1580" i="16"/>
  <c r="D1580" i="16"/>
  <c r="S1558" i="16"/>
  <c r="S1550" i="16"/>
  <c r="Y1550" i="16"/>
  <c r="S1546" i="16"/>
  <c r="Y1546" i="16"/>
  <c r="S1539" i="16"/>
  <c r="G1539" i="16" s="1"/>
  <c r="Y1539" i="16"/>
  <c r="S1531" i="16"/>
  <c r="D1531" i="16" s="1"/>
  <c r="Y1527" i="16"/>
  <c r="S1527" i="16"/>
  <c r="E1523" i="16"/>
  <c r="H1523" i="16"/>
  <c r="S1511" i="16"/>
  <c r="D1511" i="16"/>
  <c r="Y1511" i="16"/>
  <c r="S1503" i="16"/>
  <c r="G1503" i="16" s="1"/>
  <c r="I1499" i="16"/>
  <c r="F1499" i="16"/>
  <c r="E1499" i="16"/>
  <c r="S1469" i="16"/>
  <c r="Y1469" i="16"/>
  <c r="S1461" i="16"/>
  <c r="Y1461" i="16"/>
  <c r="S1457" i="16"/>
  <c r="Y1457" i="16"/>
  <c r="S1441" i="16"/>
  <c r="G1441" i="16" s="1"/>
  <c r="H1433" i="16"/>
  <c r="F1433" i="16"/>
  <c r="S1429" i="16"/>
  <c r="J1421" i="16"/>
  <c r="E1421" i="16"/>
  <c r="S1402" i="16"/>
  <c r="Y1402" i="16"/>
  <c r="Y1370" i="16"/>
  <c r="S1370" i="16"/>
  <c r="Y1366" i="16"/>
  <c r="S1366" i="16"/>
  <c r="H1350" i="16"/>
  <c r="E1350" i="16"/>
  <c r="S1346" i="16"/>
  <c r="Y1346" i="16"/>
  <c r="S1342" i="16"/>
  <c r="H1342" i="16" s="1"/>
  <c r="S1338" i="16"/>
  <c r="G1338" i="16" s="1"/>
  <c r="G1335" i="16"/>
  <c r="S1331" i="16"/>
  <c r="Y1331" i="16"/>
  <c r="S1328" i="16"/>
  <c r="S1308" i="16"/>
  <c r="G1308" i="16" s="1"/>
  <c r="Y1308" i="16"/>
  <c r="I1304" i="16"/>
  <c r="E1304" i="16"/>
  <c r="H1304" i="16"/>
  <c r="S1292" i="16"/>
  <c r="E1292" i="16" s="1"/>
  <c r="Y1292" i="16"/>
  <c r="S1288" i="16"/>
  <c r="Y1288" i="16"/>
  <c r="S1284" i="16"/>
  <c r="G1284" i="16" s="1"/>
  <c r="Y1284" i="16"/>
  <c r="Y1280" i="16"/>
  <c r="S1280" i="16"/>
  <c r="S1276" i="16"/>
  <c r="Y1276" i="16"/>
  <c r="S1272" i="16"/>
  <c r="Y1272" i="16"/>
  <c r="S1268" i="16"/>
  <c r="Y1268" i="16"/>
  <c r="D1254" i="16"/>
  <c r="E1254" i="16"/>
  <c r="S1242" i="16"/>
  <c r="D1238" i="16"/>
  <c r="F1238" i="16"/>
  <c r="E1238" i="16"/>
  <c r="I1238" i="16"/>
  <c r="S1143" i="16"/>
  <c r="F1143" i="16"/>
  <c r="S1139" i="16"/>
  <c r="Y1139" i="16"/>
  <c r="S1135" i="16"/>
  <c r="G1135" i="16"/>
  <c r="Y1135" i="16"/>
  <c r="S1131" i="16"/>
  <c r="G1131" i="16" s="1"/>
  <c r="Y1131" i="16"/>
  <c r="S1127" i="16"/>
  <c r="Y1127" i="16"/>
  <c r="S1119" i="16"/>
  <c r="Y1115" i="16"/>
  <c r="S1115" i="16"/>
  <c r="H1115" i="16" s="1"/>
  <c r="S1111" i="16"/>
  <c r="Y1111" i="16"/>
  <c r="S1103" i="16"/>
  <c r="G1103" i="16" s="1"/>
  <c r="Y1099" i="16"/>
  <c r="S1099" i="16"/>
  <c r="G1099" i="16" s="1"/>
  <c r="I1095" i="16"/>
  <c r="F1095" i="16"/>
  <c r="D1095" i="16"/>
  <c r="J1095" i="16"/>
  <c r="H1095" i="16"/>
  <c r="S1091" i="16"/>
  <c r="S1076" i="16"/>
  <c r="Y1076" i="16"/>
  <c r="S1064" i="16"/>
  <c r="G1064" i="16" s="1"/>
  <c r="S1060" i="16"/>
  <c r="S1052" i="16"/>
  <c r="G1052" i="16" s="1"/>
  <c r="Y1052" i="16"/>
  <c r="S1048" i="16"/>
  <c r="G1048" i="16"/>
  <c r="H1041" i="16"/>
  <c r="I1041" i="16"/>
  <c r="D1041" i="16"/>
  <c r="S1038" i="16"/>
  <c r="S1030" i="16"/>
  <c r="H1030" i="16" s="1"/>
  <c r="G1026" i="16"/>
  <c r="S1022" i="16"/>
  <c r="Y1022" i="16"/>
  <c r="S1018" i="16"/>
  <c r="G1018" i="16" s="1"/>
  <c r="D1014" i="16"/>
  <c r="E1014" i="16"/>
  <c r="H1014" i="16"/>
  <c r="Y1010" i="16"/>
  <c r="S1010" i="16"/>
  <c r="G1010" i="16" s="1"/>
  <c r="S1002" i="16"/>
  <c r="D1002" i="16" s="1"/>
  <c r="S998" i="16"/>
  <c r="G998" i="16" s="1"/>
  <c r="S994" i="16"/>
  <c r="G994" i="16"/>
  <c r="Y994" i="16"/>
  <c r="D990" i="16"/>
  <c r="I990" i="16"/>
  <c r="F982" i="16"/>
  <c r="E982" i="16"/>
  <c r="J982" i="16"/>
  <c r="F978" i="16"/>
  <c r="H978" i="16"/>
  <c r="I974" i="16"/>
  <c r="E974" i="16"/>
  <c r="S970" i="16"/>
  <c r="Y970" i="16"/>
  <c r="Y966" i="16"/>
  <c r="S966" i="16"/>
  <c r="H966" i="16" s="1"/>
  <c r="H954" i="16"/>
  <c r="D954" i="16"/>
  <c r="S950" i="16"/>
  <c r="Y950" i="16"/>
  <c r="S946" i="16"/>
  <c r="H942" i="16"/>
  <c r="J942" i="16"/>
  <c r="G942" i="16"/>
  <c r="F942" i="16"/>
  <c r="J939" i="16"/>
  <c r="F939" i="16"/>
  <c r="I939" i="16"/>
  <c r="H939" i="16"/>
  <c r="S931" i="16"/>
  <c r="G931" i="16" s="1"/>
  <c r="S927" i="16"/>
  <c r="D927" i="16"/>
  <c r="S923" i="16"/>
  <c r="S915" i="16"/>
  <c r="Y915" i="16"/>
  <c r="S907" i="16"/>
  <c r="S903" i="16"/>
  <c r="Y903" i="16"/>
  <c r="E899" i="16"/>
  <c r="J899" i="16"/>
  <c r="F899" i="16"/>
  <c r="S879" i="16"/>
  <c r="Y879" i="16"/>
  <c r="S875" i="16"/>
  <c r="Y875" i="16"/>
  <c r="S871" i="16"/>
  <c r="S860" i="16"/>
  <c r="G860" i="16"/>
  <c r="S848" i="16"/>
  <c r="E848" i="16"/>
  <c r="H836" i="16"/>
  <c r="F836" i="16"/>
  <c r="S828" i="16"/>
  <c r="F828" i="16" s="1"/>
  <c r="Y828" i="16"/>
  <c r="S824" i="16"/>
  <c r="I824" i="16"/>
  <c r="Y820" i="16"/>
  <c r="S820" i="16"/>
  <c r="H820" i="16" s="1"/>
  <c r="S808" i="16"/>
  <c r="S800" i="16"/>
  <c r="D800" i="16" s="1"/>
  <c r="S788" i="16"/>
  <c r="Y788" i="16"/>
  <c r="D785" i="16"/>
  <c r="I785" i="16"/>
  <c r="S773" i="16"/>
  <c r="G773" i="16" s="1"/>
  <c r="Y765" i="16"/>
  <c r="S765" i="16"/>
  <c r="G765" i="16" s="1"/>
  <c r="S761" i="16"/>
  <c r="H761" i="16"/>
  <c r="S745" i="16"/>
  <c r="G745" i="16"/>
  <c r="S741" i="16"/>
  <c r="J741" i="16" s="1"/>
  <c r="Y737" i="16"/>
  <c r="Y733" i="16"/>
  <c r="S733" i="16"/>
  <c r="S524" i="16"/>
  <c r="E524" i="16"/>
  <c r="Y524" i="16"/>
  <c r="H2486" i="16"/>
  <c r="E2486" i="16"/>
  <c r="I1603" i="16"/>
  <c r="H1980" i="16"/>
  <c r="H744" i="16"/>
  <c r="D1969" i="16"/>
  <c r="F737" i="16"/>
  <c r="H862" i="16"/>
  <c r="J1110" i="16"/>
  <c r="G836" i="16"/>
  <c r="F990" i="16"/>
  <c r="G1860" i="16"/>
  <c r="F1485" i="16"/>
  <c r="E1984" i="16"/>
  <c r="E2005" i="16"/>
  <c r="F887" i="16"/>
  <c r="H1310" i="16"/>
  <c r="J1310" i="16"/>
  <c r="J1565" i="16"/>
  <c r="D942" i="16"/>
  <c r="E942" i="16"/>
  <c r="D2026" i="16"/>
  <c r="Y1523" i="16"/>
  <c r="H1922" i="16"/>
  <c r="F1922" i="16"/>
  <c r="Y954" i="16"/>
  <c r="G1035" i="16"/>
  <c r="J1035" i="16"/>
  <c r="H1168" i="16"/>
  <c r="F1168" i="16"/>
  <c r="I1412" i="16"/>
  <c r="J1412" i="16"/>
  <c r="H1691" i="16"/>
  <c r="I1014" i="16"/>
  <c r="D2166" i="16"/>
  <c r="G1095" i="16"/>
  <c r="E622" i="16"/>
  <c r="E939" i="16"/>
  <c r="G1304" i="16"/>
  <c r="Y1072" i="16"/>
  <c r="D540" i="16"/>
  <c r="I540" i="16"/>
  <c r="H540" i="16"/>
  <c r="J540" i="16"/>
  <c r="G540" i="16"/>
  <c r="Y990" i="16"/>
  <c r="F2366" i="16"/>
  <c r="D2366" i="16"/>
  <c r="G658" i="16"/>
  <c r="I658" i="16"/>
  <c r="J658" i="16"/>
  <c r="S883" i="16"/>
  <c r="Y1987" i="16"/>
  <c r="S1995" i="16"/>
  <c r="G1995" i="16" s="1"/>
  <c r="G2097" i="16"/>
  <c r="D2097" i="16"/>
  <c r="G2110" i="16"/>
  <c r="J2110" i="16"/>
  <c r="F2110" i="16"/>
  <c r="E2110" i="16"/>
  <c r="F2463" i="16"/>
  <c r="I2463" i="16"/>
  <c r="D2463" i="16"/>
  <c r="U2463" i="16" s="1"/>
  <c r="H2463" i="16"/>
  <c r="G2463" i="16"/>
  <c r="Y1631" i="16"/>
  <c r="E1204" i="16"/>
  <c r="Y1431" i="16"/>
  <c r="I1443" i="16"/>
  <c r="F1608" i="16"/>
  <c r="I1608" i="16"/>
  <c r="E1608" i="16"/>
  <c r="E1664" i="16"/>
  <c r="F1684" i="16"/>
  <c r="H1684" i="16"/>
  <c r="G1684" i="16"/>
  <c r="J1684" i="16"/>
  <c r="E1684" i="16"/>
  <c r="G2229" i="16"/>
  <c r="J2229" i="16"/>
  <c r="D2229" i="16"/>
  <c r="I2229" i="16"/>
  <c r="J650" i="16"/>
  <c r="F650" i="16"/>
  <c r="G650" i="16"/>
  <c r="I1684" i="16"/>
  <c r="D1354" i="16"/>
  <c r="F1277" i="16"/>
  <c r="I954" i="16"/>
  <c r="G1610" i="16"/>
  <c r="F1523" i="16"/>
  <c r="G974" i="16"/>
  <c r="I1204" i="16"/>
  <c r="I622" i="16"/>
  <c r="H1565" i="16"/>
  <c r="I1565" i="16"/>
  <c r="G1910" i="16"/>
  <c r="E540" i="16"/>
  <c r="H932" i="16"/>
  <c r="Y1242" i="16"/>
  <c r="G1277" i="16"/>
  <c r="J1517" i="16"/>
  <c r="F1014" i="16"/>
  <c r="F2229" i="16"/>
  <c r="D2032" i="16"/>
  <c r="Y1561" i="16"/>
  <c r="S1147" i="16"/>
  <c r="G1147" i="16"/>
  <c r="Y1535" i="16"/>
  <c r="Y958" i="16"/>
  <c r="E2445" i="16"/>
  <c r="I1983" i="16"/>
  <c r="E1095" i="16"/>
  <c r="G1466" i="16"/>
  <c r="D622" i="16"/>
  <c r="I852" i="16"/>
  <c r="H2058" i="16"/>
  <c r="J2463" i="16"/>
  <c r="I1807" i="16"/>
  <c r="F1635" i="16"/>
  <c r="S1235" i="16"/>
  <c r="D1474" i="16"/>
  <c r="J1474" i="16"/>
  <c r="E1474" i="16"/>
  <c r="H1053" i="16"/>
  <c r="G1053" i="16"/>
  <c r="S1123" i="16"/>
  <c r="H1123" i="16" s="1"/>
  <c r="Y1068" i="16"/>
  <c r="F1208" i="16"/>
  <c r="H1379" i="16"/>
  <c r="I1379" i="16"/>
  <c r="G693" i="16"/>
  <c r="D693" i="16"/>
  <c r="J960" i="16"/>
  <c r="F960" i="16"/>
  <c r="G960" i="16"/>
  <c r="G2182" i="16"/>
  <c r="J2182" i="16"/>
  <c r="H2182" i="16"/>
  <c r="I519" i="16"/>
  <c r="J1100" i="16"/>
  <c r="D1100" i="16"/>
  <c r="G2235" i="16"/>
  <c r="D620" i="16"/>
  <c r="D1745" i="16"/>
  <c r="H1745" i="16"/>
  <c r="F1745" i="16"/>
  <c r="F569" i="16"/>
  <c r="E569" i="16"/>
  <c r="I1154" i="16"/>
  <c r="E1154" i="16"/>
  <c r="J1355" i="16"/>
  <c r="H1355" i="16"/>
  <c r="F1355" i="16"/>
  <c r="E1355" i="16"/>
  <c r="G1997" i="16"/>
  <c r="J1997" i="16"/>
  <c r="D1997" i="16"/>
  <c r="G1994" i="16"/>
  <c r="E908" i="16"/>
  <c r="H908" i="16"/>
  <c r="J1582" i="16"/>
  <c r="F1281" i="16"/>
  <c r="D1281" i="16"/>
  <c r="E686" i="16"/>
  <c r="D2367" i="16"/>
  <c r="U2367" i="16" s="1"/>
  <c r="J1799" i="16"/>
  <c r="I1799" i="16"/>
  <c r="E1799" i="16"/>
  <c r="Y911" i="16"/>
  <c r="G2056" i="16"/>
  <c r="G884" i="16"/>
  <c r="I2182" i="16"/>
  <c r="I1997" i="16"/>
  <c r="G1121" i="16"/>
  <c r="J538" i="16"/>
  <c r="I538" i="16"/>
  <c r="E598" i="16"/>
  <c r="F598" i="16"/>
  <c r="G598" i="16"/>
  <c r="G1799" i="16"/>
  <c r="J620" i="16"/>
  <c r="H1487" i="16"/>
  <c r="D1487" i="16"/>
  <c r="J639" i="16"/>
  <c r="G1745" i="16"/>
  <c r="H2235" i="16"/>
  <c r="D2126" i="16"/>
  <c r="J2126" i="16"/>
  <c r="F1509" i="16"/>
  <c r="D1509" i="16"/>
  <c r="I1509" i="16"/>
  <c r="I2036" i="16"/>
  <c r="D2036" i="16"/>
  <c r="D874" i="16"/>
  <c r="I874" i="16"/>
  <c r="H874" i="16"/>
  <c r="F874" i="16"/>
  <c r="J869" i="16"/>
  <c r="G897" i="16"/>
  <c r="H897" i="16"/>
  <c r="D657" i="16"/>
  <c r="G657" i="16"/>
  <c r="E657" i="16"/>
  <c r="J1912" i="16"/>
  <c r="D1912" i="16"/>
  <c r="I1912" i="16"/>
  <c r="E383" i="16"/>
  <c r="G383" i="16"/>
  <c r="F383" i="16"/>
  <c r="F872" i="16"/>
  <c r="E1066" i="16"/>
  <c r="D1066" i="16"/>
  <c r="H1416" i="16"/>
  <c r="G1727" i="16"/>
  <c r="I1727" i="16"/>
  <c r="E1783" i="16"/>
  <c r="G1783" i="16"/>
  <c r="E2104" i="16"/>
  <c r="F2104" i="16"/>
  <c r="E1968" i="16"/>
  <c r="I1968" i="16"/>
  <c r="J2040" i="16"/>
  <c r="E2040" i="16"/>
  <c r="D659" i="16"/>
  <c r="I774" i="16"/>
  <c r="H634" i="16"/>
  <c r="D2378" i="16"/>
  <c r="D2434" i="16"/>
  <c r="E2434" i="16"/>
  <c r="H1829" i="16"/>
  <c r="E1726" i="16"/>
  <c r="D1726" i="16"/>
  <c r="I1726" i="16"/>
  <c r="J1838" i="16"/>
  <c r="E1838" i="16"/>
  <c r="D1838" i="16"/>
  <c r="H1838" i="16"/>
  <c r="I1838" i="16"/>
  <c r="I983" i="16"/>
  <c r="D1214" i="16"/>
  <c r="J2289" i="16"/>
  <c r="H1102" i="16"/>
  <c r="F1102" i="16"/>
  <c r="G1102" i="16"/>
  <c r="H2317" i="16"/>
  <c r="E2317" i="16"/>
  <c r="Y1643" i="16"/>
  <c r="Y1026" i="16"/>
  <c r="Y1002" i="16"/>
  <c r="Y998" i="16"/>
  <c r="D933" i="16"/>
  <c r="G933" i="16"/>
  <c r="S432" i="16"/>
  <c r="I432" i="16"/>
  <c r="S398" i="16"/>
  <c r="Y2286" i="16"/>
  <c r="Y2282" i="16"/>
  <c r="Y1584" i="16"/>
  <c r="Y1580" i="16"/>
  <c r="Y1473" i="16"/>
  <c r="Y939" i="16"/>
  <c r="Y935" i="16"/>
  <c r="Y931" i="16"/>
  <c r="Y927" i="16"/>
  <c r="Y923" i="16"/>
  <c r="Y919" i="16"/>
  <c r="Y907" i="16"/>
  <c r="Y899" i="16"/>
  <c r="Y895" i="16"/>
  <c r="Y891" i="16"/>
  <c r="Y860" i="16"/>
  <c r="Y773" i="16"/>
  <c r="Y769" i="16"/>
  <c r="S2467" i="16"/>
  <c r="G2451" i="16"/>
  <c r="F2451" i="16"/>
  <c r="Y2371" i="16"/>
  <c r="S2371" i="16"/>
  <c r="S2339" i="16"/>
  <c r="Y2293" i="16"/>
  <c r="Y2269" i="16"/>
  <c r="S2269" i="16"/>
  <c r="I2257" i="16"/>
  <c r="E2257" i="16"/>
  <c r="S2115" i="16"/>
  <c r="Y2115" i="16"/>
  <c r="Y2083" i="16"/>
  <c r="S2083" i="16"/>
  <c r="F2083" i="16" s="1"/>
  <c r="S1715" i="16"/>
  <c r="I1715" i="16" s="1"/>
  <c r="Y1715" i="16"/>
  <c r="E1699" i="16"/>
  <c r="J1699" i="16"/>
  <c r="F1699" i="16"/>
  <c r="D1699" i="16"/>
  <c r="H1699" i="16"/>
  <c r="Y1538" i="16"/>
  <c r="S1538" i="16"/>
  <c r="G1538" i="16" s="1"/>
  <c r="S1534" i="16"/>
  <c r="I1534" i="16"/>
  <c r="S1491" i="16"/>
  <c r="Y1491" i="16"/>
  <c r="S1464" i="16"/>
  <c r="Y1436" i="16"/>
  <c r="S1436" i="16"/>
  <c r="F1389" i="16"/>
  <c r="E1389" i="16"/>
  <c r="S1291" i="16"/>
  <c r="G1291" i="16" s="1"/>
  <c r="S1287" i="16"/>
  <c r="H1206" i="16"/>
  <c r="D1206" i="16"/>
  <c r="F1206" i="16"/>
  <c r="J1206" i="16"/>
  <c r="I1206" i="16"/>
  <c r="Y1198" i="16"/>
  <c r="S1198" i="16"/>
  <c r="D1198" i="16" s="1"/>
  <c r="S1146" i="16"/>
  <c r="D1146" i="16" s="1"/>
  <c r="Y1146" i="16"/>
  <c r="S1122" i="16"/>
  <c r="E1122" i="16"/>
  <c r="Y1122" i="16"/>
  <c r="S1090" i="16"/>
  <c r="Y1090" i="16"/>
  <c r="E1029" i="16"/>
  <c r="U1029" i="16" s="1"/>
  <c r="F1029" i="16"/>
  <c r="S985" i="16"/>
  <c r="Y985" i="16"/>
  <c r="Y981" i="16"/>
  <c r="S981" i="16"/>
  <c r="F965" i="16"/>
  <c r="D965" i="16"/>
  <c r="Y922" i="16"/>
  <c r="S922" i="16"/>
  <c r="S906" i="16"/>
  <c r="Y906" i="16"/>
  <c r="S902" i="16"/>
  <c r="G902" i="16" s="1"/>
  <c r="Y890" i="16"/>
  <c r="S890" i="16"/>
  <c r="S732" i="16"/>
  <c r="S728" i="16"/>
  <c r="Y728" i="16"/>
  <c r="Y686" i="16"/>
  <c r="G686" i="16"/>
  <c r="S678" i="16"/>
  <c r="Y678" i="16"/>
  <c r="Y674" i="16"/>
  <c r="S674" i="16"/>
  <c r="G674" i="16" s="1"/>
  <c r="S612" i="16"/>
  <c r="Y612" i="16"/>
  <c r="S595" i="16"/>
  <c r="D595" i="16" s="1"/>
  <c r="Y595" i="16"/>
  <c r="G539" i="16"/>
  <c r="Y535" i="16"/>
  <c r="S523" i="16"/>
  <c r="F523" i="16" s="1"/>
  <c r="D613" i="16"/>
  <c r="H2266" i="16"/>
  <c r="I2266" i="16"/>
  <c r="E1518" i="16"/>
  <c r="G1518" i="16"/>
  <c r="I1349" i="16"/>
  <c r="D1349" i="16"/>
  <c r="J2359" i="16"/>
  <c r="H600" i="16"/>
  <c r="D600" i="16"/>
  <c r="F600" i="16"/>
  <c r="H1743" i="16"/>
  <c r="E1743" i="16"/>
  <c r="D1597" i="16"/>
  <c r="J1597" i="16"/>
  <c r="I1597" i="16"/>
  <c r="G1197" i="16"/>
  <c r="D1197" i="16"/>
  <c r="G2274" i="16"/>
  <c r="E1683" i="16"/>
  <c r="H1683" i="16"/>
  <c r="J1616" i="16"/>
  <c r="Y332" i="16"/>
  <c r="S332" i="16"/>
  <c r="J332" i="16" s="1"/>
  <c r="G457" i="16"/>
  <c r="H315" i="16"/>
  <c r="I315" i="16"/>
  <c r="G355" i="16"/>
  <c r="Y1254" i="16"/>
  <c r="Y1246" i="16"/>
  <c r="Y1038" i="16"/>
  <c r="Y1034" i="16"/>
  <c r="Y1006" i="16"/>
  <c r="Y986" i="16"/>
  <c r="H1805" i="16"/>
  <c r="F930" i="16"/>
  <c r="D2376" i="16"/>
  <c r="U2376" i="16" s="1"/>
  <c r="E1383" i="16"/>
  <c r="U1383" i="16" s="1"/>
  <c r="I468" i="16"/>
  <c r="F1126" i="16"/>
  <c r="J503" i="16"/>
  <c r="D972" i="16"/>
  <c r="I1920" i="16"/>
  <c r="J1150" i="16"/>
  <c r="E1920" i="16"/>
  <c r="G1920" i="16"/>
  <c r="F738" i="16"/>
  <c r="E1267" i="16"/>
  <c r="G651" i="16"/>
  <c r="E2302" i="16"/>
  <c r="D1798" i="16"/>
  <c r="D1518" i="16"/>
  <c r="D2093" i="16"/>
  <c r="J1349" i="16"/>
  <c r="D1743" i="16"/>
  <c r="I1811" i="16"/>
  <c r="G1576" i="16"/>
  <c r="G600" i="16"/>
  <c r="I1197" i="16"/>
  <c r="I1683" i="16"/>
  <c r="E1805" i="16"/>
  <c r="E641" i="16"/>
  <c r="D1381" i="16"/>
  <c r="F829" i="16"/>
  <c r="F1253" i="16"/>
  <c r="I1253" i="16"/>
  <c r="G1757" i="16"/>
  <c r="F1757" i="16"/>
  <c r="G865" i="16"/>
  <c r="D865" i="16"/>
  <c r="F2297" i="16"/>
  <c r="G1962" i="16"/>
  <c r="J1940" i="16"/>
  <c r="D2448" i="16"/>
  <c r="F2448" i="16"/>
  <c r="I2029" i="16"/>
  <c r="H2029" i="16"/>
  <c r="J2460" i="16"/>
  <c r="D2460" i="16"/>
  <c r="F680" i="16"/>
  <c r="D680" i="16"/>
  <c r="Y355" i="16"/>
  <c r="E2482" i="16"/>
  <c r="J1451" i="16"/>
  <c r="G1451" i="16"/>
  <c r="F1451" i="16"/>
  <c r="J1730" i="16"/>
  <c r="G2225" i="16"/>
  <c r="H2225" i="16"/>
  <c r="I1317" i="16"/>
  <c r="E1317" i="16"/>
  <c r="I1145" i="16"/>
  <c r="Y477" i="16"/>
  <c r="Y1412" i="16"/>
  <c r="Y1408" i="16"/>
  <c r="Y467" i="16"/>
  <c r="Y474" i="16"/>
  <c r="Y2451" i="16"/>
  <c r="Y2431" i="16"/>
  <c r="Y2427" i="16"/>
  <c r="Y2419" i="16"/>
  <c r="Y2411" i="16"/>
  <c r="Y2186" i="16"/>
  <c r="Y1689" i="16"/>
  <c r="Y1433" i="16"/>
  <c r="Y1084" i="16"/>
  <c r="Y1056" i="16"/>
  <c r="Y1041" i="16"/>
  <c r="Y997" i="16"/>
  <c r="Y989" i="16"/>
  <c r="Y982" i="16"/>
  <c r="Y978" i="16"/>
  <c r="Y930" i="16"/>
  <c r="Y926" i="16"/>
  <c r="Y914" i="16"/>
  <c r="Y910" i="16"/>
  <c r="Y902" i="16"/>
  <c r="Y796" i="16"/>
  <c r="Y732" i="16"/>
  <c r="Y668" i="16"/>
  <c r="S2488" i="16"/>
  <c r="Y2488" i="16"/>
  <c r="Y2478" i="16"/>
  <c r="S2374" i="16"/>
  <c r="G2374" i="16" s="1"/>
  <c r="Y2276" i="16"/>
  <c r="S2276" i="16"/>
  <c r="Y1753" i="16"/>
  <c r="S1753" i="16"/>
  <c r="G1753" i="16"/>
  <c r="S1734" i="16"/>
  <c r="Y1734" i="16"/>
  <c r="Y1471" i="16"/>
  <c r="S1467" i="16"/>
  <c r="D1467" i="16" s="1"/>
  <c r="Y1380" i="16"/>
  <c r="S1380" i="16"/>
  <c r="H1221" i="16"/>
  <c r="D1221" i="16"/>
  <c r="Y1165" i="16"/>
  <c r="S1165" i="16"/>
  <c r="E1165" i="16" s="1"/>
  <c r="S727" i="16"/>
  <c r="Y727" i="16"/>
  <c r="J714" i="16"/>
  <c r="E714" i="16"/>
  <c r="Y677" i="16"/>
  <c r="H1201" i="16"/>
  <c r="F1201" i="16"/>
  <c r="D532" i="16"/>
  <c r="Y517" i="16"/>
  <c r="Y2225" i="16"/>
  <c r="Y2221" i="16"/>
  <c r="Y1999" i="16"/>
  <c r="Y1967" i="16"/>
  <c r="Y1963" i="16"/>
  <c r="Y1959" i="16"/>
  <c r="Y1951" i="16"/>
  <c r="Y1545" i="16"/>
  <c r="Y1468" i="16"/>
  <c r="Y1393" i="16"/>
  <c r="Y1385" i="16"/>
  <c r="Y1381" i="16"/>
  <c r="Y1155" i="16"/>
  <c r="Y1151" i="16"/>
  <c r="Y1143" i="16"/>
  <c r="Y1119" i="16"/>
  <c r="Y1107" i="16"/>
  <c r="Y1091" i="16"/>
  <c r="Y1083" i="16"/>
  <c r="Y1079" i="16"/>
  <c r="Y882" i="16"/>
  <c r="Y878" i="16"/>
  <c r="Y2279" i="16"/>
  <c r="S2279" i="16"/>
  <c r="Y320" i="16"/>
  <c r="Y473" i="16"/>
  <c r="Y284" i="16"/>
  <c r="Y2442" i="16"/>
  <c r="Y2434" i="16"/>
  <c r="Y2398" i="16"/>
  <c r="Y2390" i="16"/>
  <c r="Y2359" i="16"/>
  <c r="Y2351" i="16"/>
  <c r="Y2179" i="16"/>
  <c r="Y2171" i="16"/>
  <c r="Y2072" i="16"/>
  <c r="Y2065" i="16"/>
  <c r="Y2049" i="16"/>
  <c r="Y2045" i="16"/>
  <c r="Y2025" i="16"/>
  <c r="Y2017" i="16"/>
  <c r="Y1943" i="16"/>
  <c r="Y1873" i="16"/>
  <c r="Y1869" i="16"/>
  <c r="Y1865" i="16"/>
  <c r="Y1861" i="16"/>
  <c r="Y1857" i="16"/>
  <c r="Y1853" i="16"/>
  <c r="Y1841" i="16"/>
  <c r="Y1833" i="16"/>
  <c r="Y1629" i="16"/>
  <c r="Y1621" i="16"/>
  <c r="Y1542" i="16"/>
  <c r="Y1488" i="16"/>
  <c r="Y1480" i="16"/>
  <c r="Y1453" i="16"/>
  <c r="Y1449" i="16"/>
  <c r="Y1445" i="16"/>
  <c r="Y1441" i="16"/>
  <c r="Y1437" i="16"/>
  <c r="Y1427" i="16"/>
  <c r="Y1423" i="16"/>
  <c r="Y1419" i="16"/>
  <c r="Y1415" i="16"/>
  <c r="Y1407" i="16"/>
  <c r="Y1328" i="16"/>
  <c r="Y1142" i="16"/>
  <c r="Y2164" i="16"/>
  <c r="Y2123" i="16"/>
  <c r="G2116" i="16"/>
  <c r="Y2096" i="16"/>
  <c r="Y2092" i="16"/>
  <c r="Y1804" i="16"/>
  <c r="Y1797" i="16"/>
  <c r="Y1789" i="16"/>
  <c r="Y1763" i="16"/>
  <c r="Y1740" i="16"/>
  <c r="Y1243" i="16"/>
  <c r="G1239" i="16"/>
  <c r="Y440" i="16"/>
  <c r="Y478" i="16"/>
  <c r="Y315" i="16"/>
  <c r="Y419" i="16"/>
  <c r="Y2483" i="16"/>
  <c r="Y2479" i="16"/>
  <c r="Y2475" i="16"/>
  <c r="Y2159" i="16"/>
  <c r="Y2055" i="16"/>
  <c r="Y2051" i="16"/>
  <c r="Y2015" i="16"/>
  <c r="Y2007" i="16"/>
  <c r="Y2004" i="16"/>
  <c r="Y1996" i="16"/>
  <c r="Y1945" i="16"/>
  <c r="Y1941" i="16"/>
  <c r="Y1884" i="16"/>
  <c r="Y1880" i="16"/>
  <c r="Y1876" i="16"/>
  <c r="Y1872" i="16"/>
  <c r="Y1868" i="16"/>
  <c r="Y1856" i="16"/>
  <c r="Y1825" i="16"/>
  <c r="Y1821" i="16"/>
  <c r="Y1726" i="16"/>
  <c r="Y1719" i="16"/>
  <c r="Y1660" i="16"/>
  <c r="Y1603" i="16"/>
  <c r="Y1521" i="16"/>
  <c r="Y1517" i="16"/>
  <c r="Y1513" i="16"/>
  <c r="Y1509" i="16"/>
  <c r="Y1498" i="16"/>
  <c r="Y1494" i="16"/>
  <c r="Y1490" i="16"/>
  <c r="Y1443" i="16"/>
  <c r="Y1405" i="16"/>
  <c r="Y1401" i="16"/>
  <c r="Y1362" i="16"/>
  <c r="Y2465" i="16"/>
  <c r="Y2457" i="16"/>
  <c r="Y2453" i="16"/>
  <c r="Y2429" i="16"/>
  <c r="Y2377" i="16"/>
  <c r="Y2365" i="16"/>
  <c r="Y2341" i="16"/>
  <c r="Y2322" i="16"/>
  <c r="Y2169" i="16"/>
  <c r="Y2158" i="16"/>
  <c r="Y2129" i="16"/>
  <c r="Y2118" i="16"/>
  <c r="Y2114" i="16"/>
  <c r="Y2094" i="16"/>
  <c r="Y2068" i="16"/>
  <c r="Y1958" i="16"/>
  <c r="Y1839" i="16"/>
  <c r="Y1570" i="16"/>
  <c r="Y1482" i="16"/>
  <c r="G1474" i="16"/>
  <c r="Y1274" i="16"/>
  <c r="Y1244" i="16"/>
  <c r="Y1240" i="16"/>
  <c r="Y1219" i="16"/>
  <c r="Y1215" i="16"/>
  <c r="Y1211" i="16"/>
  <c r="Y1152" i="16"/>
  <c r="Y817" i="16"/>
  <c r="Y707" i="16"/>
  <c r="Y692" i="16"/>
  <c r="Y604" i="16"/>
  <c r="Y583" i="16"/>
  <c r="Y559" i="16"/>
  <c r="Y1358" i="16"/>
  <c r="Y1350" i="16"/>
  <c r="Y1342" i="16"/>
  <c r="Y1338" i="16"/>
  <c r="Y1210" i="16"/>
  <c r="Y1191" i="16"/>
  <c r="Y1161" i="16"/>
  <c r="Y1157" i="16"/>
  <c r="Y1110" i="16"/>
  <c r="Y1098" i="16"/>
  <c r="Y1094" i="16"/>
  <c r="Y1067" i="16"/>
  <c r="Y1063" i="16"/>
  <c r="Y1059" i="16"/>
  <c r="Y1048" i="16"/>
  <c r="Y1044" i="16"/>
  <c r="Y957" i="16"/>
  <c r="Y953" i="16"/>
  <c r="Y949" i="16"/>
  <c r="Y867" i="16"/>
  <c r="Y859" i="16"/>
  <c r="Y785" i="16"/>
  <c r="Y781" i="16"/>
  <c r="Y777" i="16"/>
  <c r="Y758" i="16"/>
  <c r="Y666" i="16"/>
  <c r="Y659" i="16"/>
  <c r="Y655" i="16"/>
  <c r="Y639" i="16"/>
  <c r="Y635" i="16"/>
  <c r="Y624" i="16"/>
  <c r="Y620" i="16"/>
  <c r="Y616" i="16"/>
  <c r="Y570" i="16"/>
  <c r="Y566" i="16"/>
  <c r="Y2468" i="16"/>
  <c r="Y2278" i="16"/>
  <c r="Y2256" i="16"/>
  <c r="Y1979" i="16"/>
  <c r="Y1948" i="16"/>
  <c r="Y1731" i="16"/>
  <c r="Y1712" i="16"/>
  <c r="Y1684" i="16"/>
  <c r="Y1668" i="16"/>
  <c r="Y1583" i="16"/>
  <c r="Y1495" i="16"/>
  <c r="Y1375" i="16"/>
  <c r="Y1363" i="16"/>
  <c r="Y1359" i="16"/>
  <c r="Y1212" i="16"/>
  <c r="Y1196" i="16"/>
  <c r="Y1097" i="16"/>
  <c r="Y1046" i="16"/>
  <c r="Y984" i="16"/>
  <c r="Y921" i="16"/>
  <c r="Y881" i="16"/>
  <c r="Y865" i="16"/>
  <c r="Y706" i="16"/>
  <c r="D2084" i="16"/>
  <c r="E2084" i="16"/>
  <c r="H1278" i="16"/>
  <c r="E1278" i="16"/>
  <c r="D1278" i="16"/>
  <c r="H1259" i="16"/>
  <c r="G1259" i="16"/>
  <c r="E1163" i="16"/>
  <c r="J1163" i="16"/>
  <c r="D1163" i="16"/>
  <c r="H1163" i="16"/>
  <c r="I1163" i="16"/>
  <c r="I947" i="16"/>
  <c r="E947" i="16"/>
  <c r="I644" i="16"/>
  <c r="F644" i="16"/>
  <c r="H2206" i="16"/>
  <c r="D2206" i="16"/>
  <c r="H1981" i="16"/>
  <c r="D1981" i="16"/>
  <c r="F1981" i="16"/>
  <c r="E1981" i="16"/>
  <c r="I1981" i="16"/>
  <c r="I1785" i="16"/>
  <c r="D1785" i="16"/>
  <c r="J1785" i="16"/>
  <c r="E1752" i="16"/>
  <c r="F1752" i="16"/>
  <c r="H1752" i="16"/>
  <c r="J1752" i="16"/>
  <c r="D1752" i="16"/>
  <c r="I1752" i="16"/>
  <c r="E1151" i="16"/>
  <c r="G1225" i="16"/>
  <c r="G1585" i="16"/>
  <c r="J2348" i="16"/>
  <c r="F547" i="16"/>
  <c r="F2336" i="16"/>
  <c r="D2336" i="16"/>
  <c r="D2193" i="16"/>
  <c r="E2193" i="16"/>
  <c r="J2193" i="16"/>
  <c r="D1819" i="16"/>
  <c r="G2134" i="16"/>
  <c r="J2134" i="16"/>
  <c r="H2259" i="16"/>
  <c r="D2259" i="16"/>
  <c r="G2259" i="16"/>
  <c r="G949" i="16"/>
  <c r="E949" i="16"/>
  <c r="D949" i="16"/>
  <c r="J987" i="16"/>
  <c r="I987" i="16"/>
  <c r="I1731" i="16"/>
  <c r="E1731" i="16"/>
  <c r="I1855" i="16"/>
  <c r="H1121" i="16"/>
  <c r="D1121" i="16"/>
  <c r="E1218" i="16"/>
  <c r="I1218" i="16"/>
  <c r="J456" i="16"/>
  <c r="H1075" i="16"/>
  <c r="D1075" i="16"/>
  <c r="F873" i="16"/>
  <c r="I873" i="16"/>
  <c r="G873" i="16"/>
  <c r="G1875" i="16"/>
  <c r="F1875" i="16"/>
  <c r="J1875" i="16"/>
  <c r="D792" i="16"/>
  <c r="F1189" i="16"/>
  <c r="H1189" i="16"/>
  <c r="G1189" i="16"/>
  <c r="H1007" i="16"/>
  <c r="I1007" i="16"/>
  <c r="E1007" i="16"/>
  <c r="I707" i="16"/>
  <c r="H707" i="16"/>
  <c r="H2461" i="16"/>
  <c r="E2458" i="16"/>
  <c r="H2458" i="16"/>
  <c r="E2365" i="16"/>
  <c r="H2365" i="16"/>
  <c r="D2014" i="16"/>
  <c r="F2014" i="16"/>
  <c r="G2014" i="16"/>
  <c r="G2400" i="16"/>
  <c r="E2400" i="16"/>
  <c r="I2400" i="16"/>
  <c r="J2400" i="16"/>
  <c r="F2442" i="16"/>
  <c r="G2442" i="16"/>
  <c r="H1386" i="16"/>
  <c r="F1797" i="16"/>
  <c r="H1797" i="16"/>
  <c r="E2131" i="16"/>
  <c r="H2131" i="16"/>
  <c r="E1037" i="16"/>
  <c r="H1037" i="16"/>
  <c r="I1037" i="16"/>
  <c r="G1088" i="16"/>
  <c r="H1088" i="16"/>
  <c r="J1088" i="16"/>
  <c r="F1088" i="16"/>
  <c r="I1112" i="16"/>
  <c r="F1112" i="16"/>
  <c r="G1128" i="16"/>
  <c r="E1375" i="16"/>
  <c r="G1375" i="16"/>
  <c r="D1375" i="16"/>
  <c r="F1403" i="16"/>
  <c r="D1403" i="16"/>
  <c r="G1494" i="16"/>
  <c r="D1494" i="16"/>
  <c r="H1494" i="16"/>
  <c r="F1746" i="16"/>
  <c r="E1746" i="16"/>
  <c r="D1081" i="16"/>
  <c r="I2101" i="16"/>
  <c r="H2101" i="16"/>
  <c r="E2101" i="16"/>
  <c r="G1905" i="16"/>
  <c r="J1905" i="16"/>
  <c r="D1905" i="16"/>
  <c r="J2201" i="16"/>
  <c r="F2201" i="16"/>
  <c r="G2473" i="16"/>
  <c r="D2473" i="16"/>
  <c r="I1094" i="16"/>
  <c r="J1094" i="16"/>
  <c r="G1094" i="16"/>
  <c r="E1094" i="16"/>
  <c r="J926" i="16"/>
  <c r="D926" i="16"/>
  <c r="D699" i="16"/>
  <c r="G699" i="16"/>
  <c r="G856" i="16"/>
  <c r="E856" i="16"/>
  <c r="U856" i="16" s="1"/>
  <c r="I856" i="16"/>
  <c r="J2227" i="16"/>
  <c r="D2227" i="16"/>
  <c r="F2227" i="16"/>
  <c r="E371" i="16"/>
  <c r="G516" i="16"/>
  <c r="S498" i="16"/>
  <c r="J498" i="16" s="1"/>
  <c r="S447" i="16"/>
  <c r="S416" i="16"/>
  <c r="D416" i="16"/>
  <c r="Y416" i="16"/>
  <c r="E403" i="16"/>
  <c r="I403" i="16"/>
  <c r="I387" i="16"/>
  <c r="S311" i="16"/>
  <c r="D311" i="16" s="1"/>
  <c r="S2399" i="16"/>
  <c r="J2399" i="16" s="1"/>
  <c r="Y2399" i="16"/>
  <c r="S2395" i="16"/>
  <c r="Y2395" i="16"/>
  <c r="S2383" i="16"/>
  <c r="J2383" i="16"/>
  <c r="S2251" i="16"/>
  <c r="Y2251" i="16"/>
  <c r="S2244" i="16"/>
  <c r="G2244" i="16"/>
  <c r="Y2244" i="16"/>
  <c r="Y2176" i="16"/>
  <c r="S2176" i="16"/>
  <c r="Y2172" i="16"/>
  <c r="S2172" i="16"/>
  <c r="E2152" i="16"/>
  <c r="J2152" i="16"/>
  <c r="Y2148" i="16"/>
  <c r="E2144" i="16"/>
  <c r="F2144" i="16"/>
  <c r="Y2088" i="16"/>
  <c r="S2088" i="16"/>
  <c r="J2088" i="16" s="1"/>
  <c r="Y2077" i="16"/>
  <c r="S2073" i="16"/>
  <c r="S2066" i="16"/>
  <c r="F2066" i="16" s="1"/>
  <c r="Y2066" i="16"/>
  <c r="Y2062" i="16"/>
  <c r="S2062" i="16"/>
  <c r="S1935" i="16"/>
  <c r="H1935" i="16" s="1"/>
  <c r="Y1935" i="16"/>
  <c r="Y1413" i="16"/>
  <c r="S1413" i="16"/>
  <c r="G1413" i="16" s="1"/>
  <c r="S1398" i="16"/>
  <c r="Y1398" i="16"/>
  <c r="S1394" i="16"/>
  <c r="G1394" i="16" s="1"/>
  <c r="Y1394" i="16"/>
  <c r="S1296" i="16"/>
  <c r="Y1296" i="16"/>
  <c r="F1285" i="16"/>
  <c r="I1285" i="16"/>
  <c r="J1285" i="16"/>
  <c r="D1285" i="16"/>
  <c r="D1266" i="16"/>
  <c r="I1266" i="16"/>
  <c r="S1255" i="16"/>
  <c r="Y1255" i="16"/>
  <c r="Y1223" i="16"/>
  <c r="S1223" i="16"/>
  <c r="S1207" i="16"/>
  <c r="Y1207" i="16"/>
  <c r="S1183" i="16"/>
  <c r="Y1183" i="16"/>
  <c r="S1179" i="16"/>
  <c r="Y1179" i="16"/>
  <c r="E1148" i="16"/>
  <c r="H1148" i="16"/>
  <c r="D1148" i="16"/>
  <c r="S963" i="16"/>
  <c r="Y963" i="16"/>
  <c r="S826" i="16"/>
  <c r="H826" i="16" s="1"/>
  <c r="Y826" i="16"/>
  <c r="S818" i="16"/>
  <c r="H818" i="16"/>
  <c r="Y818" i="16"/>
  <c r="S814" i="16"/>
  <c r="Y814" i="16"/>
  <c r="Y802" i="16"/>
  <c r="S802" i="16"/>
  <c r="I802" i="16" s="1"/>
  <c r="S798" i="16"/>
  <c r="S790" i="16"/>
  <c r="G790" i="16" s="1"/>
  <c r="Y779" i="16"/>
  <c r="S779" i="16"/>
  <c r="G779" i="16"/>
  <c r="Y767" i="16"/>
  <c r="S767" i="16"/>
  <c r="Y763" i="16"/>
  <c r="S763" i="16"/>
  <c r="G763" i="16" s="1"/>
  <c r="S759" i="16"/>
  <c r="Y759" i="16"/>
  <c r="S755" i="16"/>
  <c r="G755" i="16" s="1"/>
  <c r="Y751" i="16"/>
  <c r="Y725" i="16"/>
  <c r="S725" i="16"/>
  <c r="F725" i="16" s="1"/>
  <c r="S722" i="16"/>
  <c r="G722" i="16"/>
  <c r="Y715" i="16"/>
  <c r="S715" i="16"/>
  <c r="S709" i="16"/>
  <c r="Y709" i="16"/>
  <c r="Y702" i="16"/>
  <c r="S702" i="16"/>
  <c r="S664" i="16"/>
  <c r="G664" i="16"/>
  <c r="Y664" i="16"/>
  <c r="S636" i="16"/>
  <c r="G636" i="16" s="1"/>
  <c r="Y636" i="16"/>
  <c r="G602" i="16"/>
  <c r="E602" i="16"/>
  <c r="Y567" i="16"/>
  <c r="S567" i="16"/>
  <c r="G567" i="16"/>
  <c r="S546" i="16"/>
  <c r="Y546" i="16"/>
  <c r="S531" i="16"/>
  <c r="Y531" i="16"/>
  <c r="S527" i="16"/>
  <c r="I527" i="16" s="1"/>
  <c r="Y527" i="16"/>
  <c r="I539" i="16"/>
  <c r="I1666" i="16"/>
  <c r="J1225" i="16"/>
  <c r="D547" i="16"/>
  <c r="I2022" i="16"/>
  <c r="F1988" i="16"/>
  <c r="E656" i="16"/>
  <c r="Y2383" i="16"/>
  <c r="Y1924" i="16"/>
  <c r="I2014" i="16"/>
  <c r="I926" i="16"/>
  <c r="G1746" i="16"/>
  <c r="G1148" i="16"/>
  <c r="H1825" i="16"/>
  <c r="J1825" i="16"/>
  <c r="D2365" i="16"/>
  <c r="E2167" i="16"/>
  <c r="E2134" i="16"/>
  <c r="S337" i="16"/>
  <c r="G337" i="16" s="1"/>
  <c r="D2131" i="16"/>
  <c r="H2098" i="16"/>
  <c r="H632" i="16"/>
  <c r="J1121" i="16"/>
  <c r="F2458" i="16"/>
  <c r="D602" i="16"/>
  <c r="D1305" i="16"/>
  <c r="F1315" i="16"/>
  <c r="I1315" i="16"/>
  <c r="E1480" i="16"/>
  <c r="H2442" i="16"/>
  <c r="D2392" i="16"/>
  <c r="S1219" i="16"/>
  <c r="E1219" i="16" s="1"/>
  <c r="Y539" i="16"/>
  <c r="D758" i="16"/>
  <c r="J758" i="16"/>
  <c r="S1215" i="16"/>
  <c r="I1215" i="16" s="1"/>
  <c r="E1266" i="16"/>
  <c r="S1274" i="16"/>
  <c r="J1274" i="16" s="1"/>
  <c r="J1382" i="16"/>
  <c r="E1112" i="16"/>
  <c r="J569" i="16"/>
  <c r="Y2116" i="16"/>
  <c r="H1301" i="16"/>
  <c r="I1189" i="16"/>
  <c r="I2259" i="16"/>
  <c r="S648" i="16"/>
  <c r="J648" i="16" s="1"/>
  <c r="S660" i="16"/>
  <c r="H660" i="16" s="1"/>
  <c r="H1285" i="16"/>
  <c r="I1309" i="16"/>
  <c r="F1430" i="16"/>
  <c r="G1430" i="16"/>
  <c r="H1907" i="16"/>
  <c r="G1907" i="16"/>
  <c r="G2149" i="16"/>
  <c r="G1412" i="16"/>
  <c r="D1412" i="16"/>
  <c r="H1412" i="16"/>
  <c r="G2048" i="16"/>
  <c r="D2048" i="16"/>
  <c r="S2375" i="16"/>
  <c r="G2375" i="16" s="1"/>
  <c r="J949" i="16"/>
  <c r="H1673" i="16"/>
  <c r="H2347" i="16"/>
  <c r="J1789" i="16"/>
  <c r="F2259" i="16"/>
  <c r="F1731" i="16"/>
  <c r="D2134" i="16"/>
  <c r="J1525" i="16"/>
  <c r="J1218" i="16"/>
  <c r="G456" i="16"/>
  <c r="J667" i="16"/>
  <c r="D569" i="16"/>
  <c r="G2193" i="16"/>
  <c r="D621" i="16"/>
  <c r="E1121" i="16"/>
  <c r="E1875" i="16"/>
  <c r="E792" i="16"/>
  <c r="H1875" i="16"/>
  <c r="D873" i="16"/>
  <c r="D2098" i="16"/>
  <c r="G707" i="16"/>
  <c r="D1564" i="16"/>
  <c r="D1007" i="16"/>
  <c r="D2458" i="16"/>
  <c r="J1797" i="16"/>
  <c r="H448" i="16"/>
  <c r="J2129" i="16"/>
  <c r="J602" i="16"/>
  <c r="D350" i="16"/>
  <c r="H1142" i="16"/>
  <c r="D1088" i="16"/>
  <c r="G912" i="16"/>
  <c r="F1142" i="16"/>
  <c r="D1094" i="16"/>
  <c r="F1148" i="16"/>
  <c r="G1774" i="16"/>
  <c r="H403" i="16"/>
  <c r="H912" i="16"/>
  <c r="E2214" i="16"/>
  <c r="D2214" i="16"/>
  <c r="I1340" i="16"/>
  <c r="H1454" i="16"/>
  <c r="J1454" i="16"/>
  <c r="S2379" i="16"/>
  <c r="S2435" i="16"/>
  <c r="G2435" i="16" s="1"/>
  <c r="D290" i="16"/>
  <c r="S2164" i="16"/>
  <c r="J2373" i="16"/>
  <c r="I1486" i="16"/>
  <c r="E1486" i="16"/>
  <c r="I1876" i="16"/>
  <c r="G1876" i="16"/>
  <c r="H1876" i="16"/>
  <c r="I2275" i="16"/>
  <c r="J1590" i="16"/>
  <c r="E1590" i="16"/>
  <c r="F1590" i="16"/>
  <c r="H1415" i="16"/>
  <c r="F1415" i="16"/>
  <c r="I2345" i="16"/>
  <c r="D1718" i="16"/>
  <c r="I1718" i="16"/>
  <c r="J2093" i="16"/>
  <c r="I2093" i="16"/>
  <c r="G2093" i="16"/>
  <c r="I986" i="16"/>
  <c r="J986" i="16"/>
  <c r="G986" i="16"/>
  <c r="E1360" i="16"/>
  <c r="F1282" i="16"/>
  <c r="H1051" i="16"/>
  <c r="J1051" i="16"/>
  <c r="E1051" i="16"/>
  <c r="I1051" i="16"/>
  <c r="H1936" i="16"/>
  <c r="I2307" i="16"/>
  <c r="E2307" i="16"/>
  <c r="Y719" i="16"/>
  <c r="D811" i="16"/>
  <c r="I845" i="16"/>
  <c r="H845" i="16"/>
  <c r="G1669" i="16"/>
  <c r="H1669" i="16"/>
  <c r="E1898" i="16"/>
  <c r="E1740" i="16"/>
  <c r="S751" i="16"/>
  <c r="I1989" i="16"/>
  <c r="J1989" i="16"/>
  <c r="D1989" i="16"/>
  <c r="F953" i="16"/>
  <c r="I953" i="16"/>
  <c r="J1205" i="16"/>
  <c r="F1205" i="16"/>
  <c r="I1205" i="16"/>
  <c r="G1205" i="16"/>
  <c r="D1205" i="16"/>
  <c r="U1205" i="16" s="1"/>
  <c r="E1364" i="16"/>
  <c r="F1364" i="16"/>
  <c r="D1364" i="16"/>
  <c r="H1372" i="16"/>
  <c r="E1372" i="16"/>
  <c r="D1456" i="16"/>
  <c r="H1456" i="16"/>
  <c r="F1456" i="16"/>
  <c r="I1643" i="16"/>
  <c r="D1643" i="16"/>
  <c r="H1643" i="16"/>
  <c r="I1667" i="16"/>
  <c r="G1667" i="16"/>
  <c r="Y1390" i="16"/>
  <c r="S2148" i="16"/>
  <c r="F993" i="16"/>
  <c r="H993" i="16"/>
  <c r="J1136" i="16"/>
  <c r="G1136" i="16"/>
  <c r="E1136" i="16"/>
  <c r="D1136" i="16"/>
  <c r="Y1148" i="16"/>
  <c r="E511" i="16"/>
  <c r="U511" i="16" s="1"/>
  <c r="D511" i="16"/>
  <c r="H1157" i="16"/>
  <c r="D1730" i="16"/>
  <c r="J2130" i="16"/>
  <c r="E2130" i="16"/>
  <c r="G2234" i="16"/>
  <c r="E1704" i="16"/>
  <c r="F2009" i="16"/>
  <c r="E2009" i="16"/>
  <c r="G2009" i="16"/>
  <c r="J2009" i="16"/>
  <c r="S2077" i="16"/>
  <c r="D2077" i="16"/>
  <c r="I2137" i="16"/>
  <c r="D2137" i="16"/>
  <c r="E2137" i="16"/>
  <c r="F1313" i="16"/>
  <c r="E1313" i="16"/>
  <c r="U1313" i="16" s="1"/>
  <c r="G1313" i="16"/>
  <c r="I1101" i="16"/>
  <c r="E1028" i="16"/>
  <c r="H1028" i="16"/>
  <c r="F1028" i="16"/>
  <c r="F785" i="16"/>
  <c r="J785" i="16"/>
  <c r="I2125" i="16"/>
  <c r="D2125" i="16"/>
  <c r="J900" i="16"/>
  <c r="S1175" i="16"/>
  <c r="E2407" i="16"/>
  <c r="H2407" i="16"/>
  <c r="E559" i="16"/>
  <c r="I559" i="16"/>
  <c r="S1171" i="16"/>
  <c r="D787" i="16"/>
  <c r="E787" i="16"/>
  <c r="I787" i="16"/>
  <c r="G787" i="16"/>
  <c r="Y385" i="16"/>
  <c r="F467" i="16"/>
  <c r="Y2021" i="16"/>
  <c r="Y1309" i="16"/>
  <c r="Y1289" i="16"/>
  <c r="Y1278" i="16"/>
  <c r="Y1266" i="16"/>
  <c r="Y1163" i="16"/>
  <c r="Y1159" i="16"/>
  <c r="S2426" i="16"/>
  <c r="Y2426" i="16"/>
  <c r="S2422" i="16"/>
  <c r="G2414" i="16"/>
  <c r="E2414" i="16"/>
  <c r="I2414" i="16"/>
  <c r="F2414" i="16"/>
  <c r="S2406" i="16"/>
  <c r="I2406" i="16" s="1"/>
  <c r="S2370" i="16"/>
  <c r="G2370" i="16" s="1"/>
  <c r="Y2362" i="16"/>
  <c r="S2362" i="16"/>
  <c r="H2354" i="16"/>
  <c r="D2354" i="16"/>
  <c r="F2338" i="16"/>
  <c r="E2338" i="16"/>
  <c r="S2327" i="16"/>
  <c r="F2327" i="16" s="1"/>
  <c r="S2319" i="16"/>
  <c r="Y2319" i="16"/>
  <c r="E2315" i="16"/>
  <c r="I2315" i="16"/>
  <c r="I2290" i="16"/>
  <c r="F2290" i="16"/>
  <c r="J2290" i="16"/>
  <c r="D2290" i="16"/>
  <c r="H2287" i="16"/>
  <c r="F2287" i="16"/>
  <c r="S2273" i="16"/>
  <c r="D2258" i="16"/>
  <c r="J2258" i="16"/>
  <c r="I2254" i="16"/>
  <c r="J2254" i="16"/>
  <c r="S2243" i="16"/>
  <c r="S2239" i="16"/>
  <c r="G2239" i="16"/>
  <c r="S2236" i="16"/>
  <c r="I2236" i="16"/>
  <c r="F2232" i="16"/>
  <c r="E2232" i="16"/>
  <c r="D2210" i="16"/>
  <c r="J2210" i="16"/>
  <c r="D2202" i="16"/>
  <c r="E2202" i="16"/>
  <c r="F2202" i="16"/>
  <c r="D2198" i="16"/>
  <c r="F2198" i="16"/>
  <c r="E2198" i="16"/>
  <c r="S2194" i="16"/>
  <c r="E2194" i="16" s="1"/>
  <c r="Y2194" i="16"/>
  <c r="S2190" i="16"/>
  <c r="Y2190" i="16"/>
  <c r="Y2107" i="16"/>
  <c r="S2107" i="16"/>
  <c r="S2103" i="16"/>
  <c r="Y2103" i="16"/>
  <c r="S2012" i="16"/>
  <c r="Y2012" i="16"/>
  <c r="Y2008" i="16"/>
  <c r="S2008" i="16"/>
  <c r="S1985" i="16"/>
  <c r="H1985" i="16" s="1"/>
  <c r="S1973" i="16"/>
  <c r="G1973" i="16" s="1"/>
  <c r="Y1973" i="16"/>
  <c r="E1954" i="16"/>
  <c r="D1954" i="16"/>
  <c r="S1950" i="16"/>
  <c r="H1950" i="16"/>
  <c r="Y1950" i="16"/>
  <c r="Y1946" i="16"/>
  <c r="S1946" i="16"/>
  <c r="Y1820" i="16"/>
  <c r="S1820" i="16"/>
  <c r="S1816" i="16"/>
  <c r="Y1816" i="16"/>
  <c r="S1812" i="16"/>
  <c r="F1812" i="16" s="1"/>
  <c r="Y1812" i="16"/>
  <c r="Y1808" i="16"/>
  <c r="S1808" i="16"/>
  <c r="G1808" i="16" s="1"/>
  <c r="S1782" i="16"/>
  <c r="S1775" i="16"/>
  <c r="H1775" i="16" s="1"/>
  <c r="Y1767" i="16"/>
  <c r="S1767" i="16"/>
  <c r="E1755" i="16"/>
  <c r="J1755" i="16"/>
  <c r="G1755" i="16"/>
  <c r="S1748" i="16"/>
  <c r="Y1729" i="16"/>
  <c r="S1729" i="16"/>
  <c r="S1504" i="16"/>
  <c r="Y1504" i="16"/>
  <c r="S1497" i="16"/>
  <c r="Y1497" i="16"/>
  <c r="S1472" i="16"/>
  <c r="J1472" i="16"/>
  <c r="Y1472" i="16"/>
  <c r="Y1460" i="16"/>
  <c r="S1460" i="16"/>
  <c r="F1460" i="16"/>
  <c r="G1456" i="16"/>
  <c r="S1452" i="16"/>
  <c r="G1452" i="16" s="1"/>
  <c r="Y1452" i="16"/>
  <c r="S1440" i="16"/>
  <c r="J1440" i="16" s="1"/>
  <c r="Y1440" i="16"/>
  <c r="Y1432" i="16"/>
  <c r="S1432" i="16"/>
  <c r="D1432" i="16" s="1"/>
  <c r="S1424" i="16"/>
  <c r="G1424" i="16"/>
  <c r="Y1424" i="16"/>
  <c r="D1397" i="16"/>
  <c r="H1397" i="16"/>
  <c r="E1397" i="16"/>
  <c r="I1397" i="16"/>
  <c r="J1397" i="16"/>
  <c r="Y1365" i="16"/>
  <c r="S1365" i="16"/>
  <c r="E1365" i="16" s="1"/>
  <c r="S1357" i="16"/>
  <c r="D1357" i="16" s="1"/>
  <c r="Y1357" i="16"/>
  <c r="S1353" i="16"/>
  <c r="E1353" i="16" s="1"/>
  <c r="G1349" i="16"/>
  <c r="Y1345" i="16"/>
  <c r="S1327" i="16"/>
  <c r="I1327" i="16" s="1"/>
  <c r="Y1327" i="16"/>
  <c r="S1316" i="16"/>
  <c r="Y1316" i="16"/>
  <c r="S1312" i="16"/>
  <c r="E1312" i="16" s="1"/>
  <c r="Y1312" i="16"/>
  <c r="S1295" i="16"/>
  <c r="G1295" i="16"/>
  <c r="Y1295" i="16"/>
  <c r="S1236" i="16"/>
  <c r="D1229" i="16"/>
  <c r="H1229" i="16"/>
  <c r="E1229" i="16"/>
  <c r="Y1190" i="16"/>
  <c r="S1182" i="16"/>
  <c r="Y1182" i="16"/>
  <c r="H1162" i="16"/>
  <c r="D1162" i="16"/>
  <c r="S685" i="16"/>
  <c r="G685" i="16" s="1"/>
  <c r="Y685" i="16"/>
  <c r="E681" i="16"/>
  <c r="D681" i="16"/>
  <c r="J673" i="16"/>
  <c r="G673" i="16"/>
  <c r="G667" i="16"/>
  <c r="Y623" i="16"/>
  <c r="D619" i="16"/>
  <c r="J619" i="16"/>
  <c r="E619" i="16"/>
  <c r="S615" i="16"/>
  <c r="G615" i="16"/>
  <c r="Y615" i="16"/>
  <c r="S611" i="16"/>
  <c r="I611" i="16" s="1"/>
  <c r="F2170" i="16"/>
  <c r="J2170" i="16"/>
  <c r="Y1801" i="16"/>
  <c r="G2227" i="16"/>
  <c r="G2410" i="16"/>
  <c r="J2133" i="16"/>
  <c r="H1243" i="16"/>
  <c r="G2447" i="16"/>
  <c r="G1162" i="16"/>
  <c r="E1269" i="16"/>
  <c r="F758" i="16"/>
  <c r="D1956" i="16"/>
  <c r="E1814" i="16"/>
  <c r="D594" i="16"/>
  <c r="D557" i="16"/>
  <c r="U557" i="16" s="1"/>
  <c r="I2336" i="16"/>
  <c r="J1162" i="16"/>
  <c r="G554" i="16"/>
  <c r="J2447" i="16"/>
  <c r="F1412" i="16"/>
  <c r="G1023" i="16"/>
  <c r="H934" i="16"/>
  <c r="D2038" i="16"/>
  <c r="E1996" i="16"/>
  <c r="H2056" i="16"/>
  <c r="E926" i="16"/>
  <c r="I2234" i="16"/>
  <c r="J1774" i="16"/>
  <c r="I1148" i="16"/>
  <c r="J1037" i="16"/>
  <c r="J1643" i="16"/>
  <c r="I410" i="16"/>
  <c r="G2206" i="16"/>
  <c r="D2232" i="16"/>
  <c r="H2009" i="16"/>
  <c r="G1480" i="16"/>
  <c r="I602" i="16"/>
  <c r="G1648" i="16"/>
  <c r="J2458" i="16"/>
  <c r="E2098" i="16"/>
  <c r="F632" i="16"/>
  <c r="G632" i="16"/>
  <c r="D1549" i="16"/>
  <c r="J2275" i="16"/>
  <c r="F2134" i="16"/>
  <c r="F987" i="16"/>
  <c r="H2232" i="16"/>
  <c r="E362" i="16"/>
  <c r="I2131" i="16"/>
  <c r="G2098" i="16"/>
  <c r="D534" i="16"/>
  <c r="I632" i="16"/>
  <c r="G1244" i="16"/>
  <c r="D1585" i="16"/>
  <c r="I1360" i="16"/>
  <c r="H536" i="16"/>
  <c r="G590" i="16"/>
  <c r="F1405" i="16"/>
  <c r="S1759" i="16"/>
  <c r="D1759" i="16"/>
  <c r="S1779" i="16"/>
  <c r="E2423" i="16"/>
  <c r="Y323" i="16"/>
  <c r="D2419" i="16"/>
  <c r="G2258" i="16"/>
  <c r="G785" i="16"/>
  <c r="I1480" i="16"/>
  <c r="G1285" i="16"/>
  <c r="G2458" i="16"/>
  <c r="I1948" i="16"/>
  <c r="E1415" i="16"/>
  <c r="E2116" i="16"/>
  <c r="D2491" i="16"/>
  <c r="I2491" i="16"/>
  <c r="Y1237" i="16"/>
  <c r="F1517" i="16"/>
  <c r="D953" i="16"/>
  <c r="S1170" i="16"/>
  <c r="S1240" i="16"/>
  <c r="Y1251" i="16"/>
  <c r="S1261" i="16"/>
  <c r="G1261" i="16" s="1"/>
  <c r="H1266" i="16"/>
  <c r="H1382" i="16"/>
  <c r="J1540" i="16"/>
  <c r="G1112" i="16"/>
  <c r="H2116" i="16"/>
  <c r="G569" i="16"/>
  <c r="E290" i="16"/>
  <c r="I1313" i="16"/>
  <c r="J953" i="16"/>
  <c r="Y830" i="16"/>
  <c r="Y2224" i="16"/>
  <c r="J845" i="16"/>
  <c r="J1189" i="16"/>
  <c r="Y652" i="16"/>
  <c r="I673" i="16"/>
  <c r="S677" i="16"/>
  <c r="Y838" i="16"/>
  <c r="H1299" i="16"/>
  <c r="E1870" i="16"/>
  <c r="G1992" i="16"/>
  <c r="E1992" i="16"/>
  <c r="Y2070" i="16"/>
  <c r="D1479" i="16"/>
  <c r="S2387" i="16"/>
  <c r="F949" i="16"/>
  <c r="H1819" i="16"/>
  <c r="I1673" i="16"/>
  <c r="G2347" i="16"/>
  <c r="D2347" i="16"/>
  <c r="E1454" i="16"/>
  <c r="H1731" i="16"/>
  <c r="I2134" i="16"/>
  <c r="I1525" i="16"/>
  <c r="F2254" i="16"/>
  <c r="G2254" i="16"/>
  <c r="D1590" i="16"/>
  <c r="F1613" i="16"/>
  <c r="F1876" i="16"/>
  <c r="I1482" i="16"/>
  <c r="F1218" i="16"/>
  <c r="J2266" i="16"/>
  <c r="I456" i="16"/>
  <c r="E1033" i="16"/>
  <c r="F354" i="16"/>
  <c r="G1075" i="16"/>
  <c r="I1580" i="16"/>
  <c r="I621" i="16"/>
  <c r="D2345" i="16"/>
  <c r="G1869" i="16"/>
  <c r="D1244" i="16"/>
  <c r="U1244" i="16" s="1"/>
  <c r="D1875" i="16"/>
  <c r="H792" i="16"/>
  <c r="F2093" i="16"/>
  <c r="H371" i="16"/>
  <c r="H949" i="16"/>
  <c r="F449" i="16"/>
  <c r="E2287" i="16"/>
  <c r="I371" i="16"/>
  <c r="E1349" i="16"/>
  <c r="G1718" i="16"/>
  <c r="E873" i="16"/>
  <c r="D667" i="16"/>
  <c r="D1669" i="16"/>
  <c r="J2098" i="16"/>
  <c r="G1752" i="16"/>
  <c r="D707" i="16"/>
  <c r="U707" i="16" s="1"/>
  <c r="I1244" i="16"/>
  <c r="I2434" i="16"/>
  <c r="H986" i="16"/>
  <c r="I1456" i="16"/>
  <c r="J2287" i="16"/>
  <c r="J811" i="16"/>
  <c r="G619" i="16"/>
  <c r="D893" i="16"/>
  <c r="F1667" i="16"/>
  <c r="H1486" i="16"/>
  <c r="I1797" i="16"/>
  <c r="F707" i="16"/>
  <c r="J1375" i="16"/>
  <c r="D1051" i="16"/>
  <c r="I1088" i="16"/>
  <c r="H336" i="16"/>
  <c r="H1205" i="16"/>
  <c r="H1989" i="16"/>
  <c r="F2092" i="16"/>
  <c r="I2202" i="16"/>
  <c r="D2414" i="16"/>
  <c r="E1643" i="16"/>
  <c r="F1822" i="16"/>
  <c r="I336" i="16"/>
  <c r="E1774" i="16"/>
  <c r="E943" i="16"/>
  <c r="E1905" i="16"/>
  <c r="D2490" i="16"/>
  <c r="F1229" i="16"/>
  <c r="E2217" i="16"/>
  <c r="E2129" i="16"/>
  <c r="J1403" i="16"/>
  <c r="I1494" i="16"/>
  <c r="I1136" i="16"/>
  <c r="J1898" i="16"/>
  <c r="I2354" i="16"/>
  <c r="G1444" i="16"/>
  <c r="H1905" i="16"/>
  <c r="E1088" i="16"/>
  <c r="G2170" i="16"/>
  <c r="D1301" i="16"/>
  <c r="D912" i="16"/>
  <c r="G1898" i="16"/>
  <c r="F628" i="16"/>
  <c r="H2258" i="16"/>
  <c r="H1128" i="16"/>
  <c r="D2152" i="16"/>
  <c r="U2152" i="16" s="1"/>
  <c r="I1421" i="16"/>
  <c r="G1421" i="16"/>
  <c r="D2264" i="16"/>
  <c r="G2264" i="16"/>
  <c r="D519" i="16"/>
  <c r="H2290" i="16"/>
  <c r="E1100" i="16"/>
  <c r="G1100" i="16"/>
  <c r="H2457" i="16"/>
  <c r="Y599" i="16"/>
  <c r="H1583" i="16"/>
  <c r="G2302" i="16"/>
  <c r="F2302" i="16"/>
  <c r="I2302" i="16"/>
  <c r="S1958" i="16"/>
  <c r="F2051" i="16"/>
  <c r="I2277" i="16"/>
  <c r="E2277" i="16"/>
  <c r="H990" i="16"/>
  <c r="E990" i="16"/>
  <c r="E692" i="16"/>
  <c r="D692" i="16"/>
  <c r="S822" i="16"/>
  <c r="G822" i="16" s="1"/>
  <c r="G1397" i="16"/>
  <c r="Y611" i="16"/>
  <c r="F670" i="16"/>
  <c r="E1495" i="16"/>
  <c r="D1495" i="16"/>
  <c r="F1888" i="16"/>
  <c r="G1012" i="16"/>
  <c r="F1012" i="16"/>
  <c r="I1414" i="16"/>
  <c r="D1414" i="16"/>
  <c r="H1414" i="16"/>
  <c r="G1414" i="16"/>
  <c r="I1743" i="16"/>
  <c r="G1743" i="16"/>
  <c r="Y571" i="16"/>
  <c r="I1913" i="16"/>
  <c r="E1913" i="16"/>
  <c r="U1913" i="16" s="1"/>
  <c r="J1723" i="16"/>
  <c r="J1732" i="16"/>
  <c r="I1732" i="16"/>
  <c r="E1910" i="16"/>
  <c r="D1910" i="16"/>
  <c r="J1910" i="16"/>
  <c r="E2118" i="16"/>
  <c r="F1046" i="16"/>
  <c r="D1046" i="16"/>
  <c r="F1411" i="16"/>
  <c r="J1411" i="16"/>
  <c r="H1411" i="16"/>
  <c r="I1411" i="16"/>
  <c r="J694" i="16"/>
  <c r="S2311" i="16"/>
  <c r="J2311" i="16"/>
  <c r="S2418" i="16"/>
  <c r="G2418" i="16" s="1"/>
  <c r="J748" i="16"/>
  <c r="F748" i="16"/>
  <c r="S1159" i="16"/>
  <c r="Y2156" i="16"/>
  <c r="S1390" i="16"/>
  <c r="G1390" i="16"/>
  <c r="S2180" i="16"/>
  <c r="S1152" i="16"/>
  <c r="G1152" i="16" s="1"/>
  <c r="J1387" i="16"/>
  <c r="E1387" i="16"/>
  <c r="I1387" i="16"/>
  <c r="G1387" i="16"/>
  <c r="D1608" i="16"/>
  <c r="U1608" i="16" s="1"/>
  <c r="H1608" i="16"/>
  <c r="G1608" i="16"/>
  <c r="J1608" i="16"/>
  <c r="D1660" i="16"/>
  <c r="F1660" i="16"/>
  <c r="G1660" i="16"/>
  <c r="F1790" i="16"/>
  <c r="G1790" i="16"/>
  <c r="H1790" i="16"/>
  <c r="H1742" i="16"/>
  <c r="F898" i="16"/>
  <c r="G898" i="16"/>
  <c r="S1966" i="16"/>
  <c r="G1966" i="16" s="1"/>
  <c r="H1831" i="16"/>
  <c r="S1158" i="16"/>
  <c r="I1625" i="16"/>
  <c r="H1625" i="16"/>
  <c r="Y2486" i="16"/>
  <c r="D2289" i="16"/>
  <c r="S1190" i="16"/>
  <c r="G1190" i="16" s="1"/>
  <c r="G613" i="16"/>
  <c r="J613" i="16"/>
  <c r="E574" i="16"/>
  <c r="U574" i="16" s="1"/>
  <c r="G574" i="16"/>
  <c r="F574" i="16"/>
  <c r="I574" i="16"/>
  <c r="D574" i="16"/>
  <c r="H852" i="16"/>
  <c r="G852" i="16"/>
  <c r="J852" i="16"/>
  <c r="D852" i="16"/>
  <c r="H2417" i="16"/>
  <c r="F2417" i="16"/>
  <c r="D2417" i="16"/>
  <c r="I452" i="16"/>
  <c r="H452" i="16"/>
  <c r="G1880" i="16"/>
  <c r="D1880" i="16"/>
  <c r="E1880" i="16"/>
  <c r="G1772" i="16"/>
  <c r="J1772" i="16"/>
  <c r="H593" i="16"/>
  <c r="D593" i="16"/>
  <c r="D829" i="16"/>
  <c r="J829" i="16"/>
  <c r="Y722" i="16"/>
  <c r="Y1167" i="16"/>
  <c r="Y2127" i="16"/>
  <c r="I2231" i="16"/>
  <c r="F2231" i="16"/>
  <c r="H2231" i="16"/>
  <c r="Y627" i="16"/>
  <c r="D1083" i="16"/>
  <c r="U1083" i="16" s="1"/>
  <c r="I1083" i="16"/>
  <c r="E1591" i="16"/>
  <c r="F1591" i="16"/>
  <c r="Y2439" i="16"/>
  <c r="Y1428" i="16"/>
  <c r="Y2016" i="16"/>
  <c r="Y492" i="16"/>
  <c r="F322" i="16"/>
  <c r="I322" i="16"/>
  <c r="S437" i="16"/>
  <c r="Y437" i="16"/>
  <c r="F411" i="16"/>
  <c r="I411" i="16"/>
  <c r="J411" i="16"/>
  <c r="Y2414" i="16"/>
  <c r="Y1759" i="16"/>
  <c r="G2461" i="16"/>
  <c r="F2330" i="16"/>
  <c r="E2330" i="16"/>
  <c r="G1580" i="16"/>
  <c r="I1556" i="16"/>
  <c r="H1556" i="16"/>
  <c r="G1301" i="16"/>
  <c r="Y2410" i="16"/>
  <c r="Y334" i="16"/>
  <c r="Y400" i="16"/>
  <c r="Y377" i="16"/>
  <c r="E2410" i="16"/>
  <c r="E613" i="16"/>
  <c r="H559" i="16"/>
  <c r="G2125" i="16"/>
  <c r="H2133" i="16"/>
  <c r="F1243" i="16"/>
  <c r="J1269" i="16"/>
  <c r="J744" i="16"/>
  <c r="J598" i="16"/>
  <c r="H1956" i="16"/>
  <c r="E2491" i="16"/>
  <c r="H1814" i="16"/>
  <c r="J1286" i="16"/>
  <c r="F590" i="16"/>
  <c r="H2336" i="16"/>
  <c r="F1162" i="16"/>
  <c r="E554" i="16"/>
  <c r="E1412" i="16"/>
  <c r="H958" i="16"/>
  <c r="J1992" i="16"/>
  <c r="H746" i="16"/>
  <c r="I2048" i="16"/>
  <c r="J730" i="16"/>
  <c r="I2038" i="16"/>
  <c r="H1430" i="16"/>
  <c r="D1523" i="16"/>
  <c r="G1507" i="16"/>
  <c r="G900" i="16"/>
  <c r="F926" i="16"/>
  <c r="H1081" i="16"/>
  <c r="H2234" i="16"/>
  <c r="D1774" i="16"/>
  <c r="F1037" i="16"/>
  <c r="G1829" i="16"/>
  <c r="G2131" i="16"/>
  <c r="J2198" i="16"/>
  <c r="D2009" i="16"/>
  <c r="J1364" i="16"/>
  <c r="J2442" i="16"/>
  <c r="D1790" i="16"/>
  <c r="E1411" i="16"/>
  <c r="F986" i="16"/>
  <c r="H1244" i="16"/>
  <c r="F1421" i="16"/>
  <c r="G1809" i="16"/>
  <c r="I1819" i="16"/>
  <c r="D2119" i="16"/>
  <c r="Y436" i="16"/>
  <c r="F787" i="16"/>
  <c r="E1790" i="16"/>
  <c r="J1400" i="16"/>
  <c r="G1411" i="16"/>
  <c r="H1910" i="16"/>
  <c r="F1945" i="16"/>
  <c r="E632" i="16"/>
  <c r="G2465" i="16"/>
  <c r="E2227" i="16"/>
  <c r="F1913" i="16"/>
  <c r="H1480" i="16"/>
  <c r="I2442" i="16"/>
  <c r="E1732" i="16"/>
  <c r="F682" i="16"/>
  <c r="D477" i="16"/>
  <c r="U477" i="16" s="1"/>
  <c r="I2214" i="16"/>
  <c r="J1731" i="16"/>
  <c r="S360" i="16"/>
  <c r="E2258" i="16"/>
  <c r="E785" i="16"/>
  <c r="I1157" i="16"/>
  <c r="G1732" i="16"/>
  <c r="J1352" i="16"/>
  <c r="D1948" i="16"/>
  <c r="D1387" i="16"/>
  <c r="I1415" i="16"/>
  <c r="D354" i="16"/>
  <c r="I569" i="16"/>
  <c r="S535" i="16"/>
  <c r="Y1162" i="16"/>
  <c r="S1222" i="16"/>
  <c r="Y1263" i="16"/>
  <c r="F1266" i="16"/>
  <c r="H1112" i="16"/>
  <c r="I2116" i="16"/>
  <c r="F1625" i="16"/>
  <c r="G1083" i="16"/>
  <c r="J1313" i="16"/>
  <c r="G953" i="16"/>
  <c r="Y2228" i="16"/>
  <c r="Y522" i="16"/>
  <c r="Y329" i="16"/>
  <c r="G403" i="16"/>
  <c r="I1648" i="16"/>
  <c r="I1400" i="16"/>
  <c r="F681" i="16"/>
  <c r="J449" i="16"/>
  <c r="H673" i="16"/>
  <c r="I681" i="16"/>
  <c r="I717" i="16"/>
  <c r="E717" i="16"/>
  <c r="D876" i="16"/>
  <c r="F876" i="16"/>
  <c r="E884" i="16"/>
  <c r="H924" i="16"/>
  <c r="G1581" i="16"/>
  <c r="I1581" i="16"/>
  <c r="G1842" i="16"/>
  <c r="Y1942" i="16"/>
  <c r="G2314" i="16"/>
  <c r="D2314" i="16"/>
  <c r="H357" i="16"/>
  <c r="D357" i="16"/>
  <c r="D1442" i="16"/>
  <c r="H737" i="16"/>
  <c r="I862" i="16"/>
  <c r="J862" i="16"/>
  <c r="S2296" i="16"/>
  <c r="J2296" i="16" s="1"/>
  <c r="I385" i="16"/>
  <c r="D987" i="16"/>
  <c r="I949" i="16"/>
  <c r="J1819" i="16"/>
  <c r="H1340" i="16"/>
  <c r="E1824" i="16"/>
  <c r="J1673" i="16"/>
  <c r="E519" i="16"/>
  <c r="I2347" i="16"/>
  <c r="E2347" i="16"/>
  <c r="I1691" i="16"/>
  <c r="I1454" i="16"/>
  <c r="D381" i="16"/>
  <c r="U381" i="16" s="1"/>
  <c r="H2134" i="16"/>
  <c r="E1525" i="16"/>
  <c r="H2264" i="16"/>
  <c r="D2018" i="16"/>
  <c r="H2254" i="16"/>
  <c r="I1471" i="16"/>
  <c r="F1600" i="16"/>
  <c r="F1482" i="16"/>
  <c r="D2302" i="16"/>
  <c r="H1218" i="16"/>
  <c r="D508" i="16"/>
  <c r="F1100" i="16"/>
  <c r="H456" i="16"/>
  <c r="H1710" i="16"/>
  <c r="F1855" i="16"/>
  <c r="E1340" i="16"/>
  <c r="H2193" i="16"/>
  <c r="H1590" i="16"/>
  <c r="I1962" i="16"/>
  <c r="J990" i="16"/>
  <c r="F2277" i="16"/>
  <c r="E1869" i="16"/>
  <c r="G2257" i="16"/>
  <c r="F371" i="16"/>
  <c r="I2287" i="16"/>
  <c r="F2378" i="16"/>
  <c r="F1349" i="16"/>
  <c r="E1718" i="16"/>
  <c r="H1718" i="16"/>
  <c r="H873" i="16"/>
  <c r="E2093" i="16"/>
  <c r="F1669" i="16"/>
  <c r="H1012" i="16"/>
  <c r="I1352" i="16"/>
  <c r="J707" i="16"/>
  <c r="F1495" i="16"/>
  <c r="I1723" i="16"/>
  <c r="H2434" i="16"/>
  <c r="F1582" i="16"/>
  <c r="J2307" i="16"/>
  <c r="F1414" i="16"/>
  <c r="E986" i="16"/>
  <c r="G1400" i="16"/>
  <c r="J2461" i="16"/>
  <c r="J2365" i="16"/>
  <c r="H1046" i="16"/>
  <c r="H619" i="16"/>
  <c r="H621" i="16"/>
  <c r="G1364" i="16"/>
  <c r="G681" i="16"/>
  <c r="I1790" i="16"/>
  <c r="H1431" i="16"/>
  <c r="G1989" i="16"/>
  <c r="E1989" i="16"/>
  <c r="J336" i="16"/>
  <c r="E2442" i="16"/>
  <c r="U2442" i="16"/>
  <c r="H2092" i="16"/>
  <c r="H748" i="16"/>
  <c r="H2202" i="16"/>
  <c r="I2210" i="16"/>
  <c r="J898" i="16"/>
  <c r="J2217" i="16"/>
  <c r="D1189" i="16"/>
  <c r="U1189" i="16"/>
  <c r="G621" i="16"/>
  <c r="G462" i="16"/>
  <c r="H2414" i="16"/>
  <c r="D1923" i="16"/>
  <c r="H1136" i="16"/>
  <c r="D336" i="16"/>
  <c r="J2414" i="16"/>
  <c r="J1520" i="16"/>
  <c r="I1905" i="16"/>
  <c r="F2490" i="16"/>
  <c r="G1229" i="16"/>
  <c r="H342" i="16"/>
  <c r="F1494" i="16"/>
  <c r="G1643" i="16"/>
  <c r="G1495" i="16"/>
  <c r="E1081" i="16"/>
  <c r="D2144" i="16"/>
  <c r="I2316" i="16"/>
  <c r="J1148" i="16"/>
  <c r="H2170" i="16"/>
  <c r="H1704" i="16"/>
  <c r="H1094" i="16"/>
  <c r="I829" i="16"/>
  <c r="F593" i="16"/>
  <c r="J628" i="16"/>
  <c r="J511" i="16"/>
  <c r="G896" i="16"/>
  <c r="D1415" i="16"/>
  <c r="U1415" i="16" s="1"/>
  <c r="E411" i="16"/>
  <c r="D411" i="16"/>
  <c r="H699" i="16"/>
  <c r="D694" i="16"/>
  <c r="H2125" i="16"/>
  <c r="I1128" i="16"/>
  <c r="J1028" i="16"/>
  <c r="I1403" i="16"/>
  <c r="E2014" i="16"/>
  <c r="I993" i="16"/>
  <c r="D2231" i="16"/>
  <c r="F1880" i="16"/>
  <c r="F2133" i="16"/>
  <c r="H856" i="16"/>
  <c r="F856" i="16"/>
  <c r="H1101" i="16"/>
  <c r="J856" i="16"/>
  <c r="F1989" i="16"/>
  <c r="F559" i="16"/>
  <c r="I1050" i="16"/>
  <c r="Y375" i="16"/>
  <c r="G423" i="16"/>
  <c r="G2232" i="16"/>
  <c r="I2031" i="16"/>
  <c r="F2031" i="16"/>
  <c r="F1335" i="16"/>
  <c r="D1335" i="16"/>
  <c r="S1804" i="16"/>
  <c r="I1804" i="16"/>
  <c r="F2136" i="16"/>
  <c r="G2136" i="16"/>
  <c r="D2136" i="16"/>
  <c r="S334" i="16"/>
  <c r="F334" i="16" s="1"/>
  <c r="J1282" i="16"/>
  <c r="S1378" i="16"/>
  <c r="G1378" i="16"/>
  <c r="E1466" i="16"/>
  <c r="H1466" i="16"/>
  <c r="J1466" i="16"/>
  <c r="I1813" i="16"/>
  <c r="S1345" i="16"/>
  <c r="F1345" i="16" s="1"/>
  <c r="G1593" i="16"/>
  <c r="G1968" i="16"/>
  <c r="F1968" i="16"/>
  <c r="D1968" i="16"/>
  <c r="G634" i="16"/>
  <c r="H1232" i="16"/>
  <c r="D1232" i="16"/>
  <c r="G1232" i="16"/>
  <c r="F1232" i="16"/>
  <c r="D320" i="16"/>
  <c r="S591" i="16"/>
  <c r="F591" i="16"/>
  <c r="Y806" i="16"/>
  <c r="E1852" i="16"/>
  <c r="D1852" i="16"/>
  <c r="F1852" i="16"/>
  <c r="S509" i="16"/>
  <c r="G509" i="16"/>
  <c r="I2355" i="16"/>
  <c r="D2355" i="16"/>
  <c r="J2355" i="16"/>
  <c r="G2355" i="16"/>
  <c r="H1553" i="16"/>
  <c r="S2323" i="16"/>
  <c r="Y640" i="16"/>
  <c r="Y1252" i="16"/>
  <c r="Y2020" i="16"/>
  <c r="Y1248" i="16"/>
  <c r="E1756" i="16"/>
  <c r="I1756" i="16"/>
  <c r="S1448" i="16"/>
  <c r="I1448" i="16" s="1"/>
  <c r="F1530" i="16"/>
  <c r="E1530" i="16"/>
  <c r="E1607" i="16"/>
  <c r="J1607" i="16"/>
  <c r="I1761" i="16"/>
  <c r="S2358" i="16"/>
  <c r="D2358" i="16" s="1"/>
  <c r="G859" i="16"/>
  <c r="F859" i="16"/>
  <c r="J843" i="16"/>
  <c r="G843" i="16"/>
  <c r="F843" i="16"/>
  <c r="Y619" i="16"/>
  <c r="S2096" i="16"/>
  <c r="Y1386" i="16"/>
  <c r="I1725" i="16"/>
  <c r="J1725" i="16"/>
  <c r="I1196" i="16"/>
  <c r="E478" i="16"/>
  <c r="I478" i="16"/>
  <c r="Y2217" i="16"/>
  <c r="S492" i="16"/>
  <c r="F492" i="16" s="1"/>
  <c r="Y462" i="16"/>
  <c r="S1931" i="16"/>
  <c r="S794" i="16"/>
  <c r="I1214" i="16"/>
  <c r="H1214" i="16"/>
  <c r="I1705" i="16"/>
  <c r="J1705" i="16"/>
  <c r="F1705" i="16"/>
  <c r="G1705" i="16"/>
  <c r="E1705" i="16"/>
  <c r="D2313" i="16"/>
  <c r="G2313" i="16"/>
  <c r="E1765" i="16"/>
  <c r="J1765" i="16"/>
  <c r="I647" i="16"/>
  <c r="J647" i="16"/>
  <c r="Y2100" i="16"/>
  <c r="H629" i="16"/>
  <c r="E629" i="16"/>
  <c r="F629" i="16"/>
  <c r="G885" i="16"/>
  <c r="I885" i="16"/>
  <c r="S1334" i="16"/>
  <c r="G1334" i="16" s="1"/>
  <c r="Y1282" i="16"/>
  <c r="S783" i="16"/>
  <c r="H783" i="16"/>
  <c r="S623" i="16"/>
  <c r="S2127" i="16"/>
  <c r="D2127" i="16" s="1"/>
  <c r="Y2327" i="16"/>
  <c r="Y371" i="16"/>
  <c r="H496" i="16"/>
  <c r="E496" i="16"/>
  <c r="S287" i="16"/>
  <c r="G287" i="16" s="1"/>
  <c r="F424" i="16"/>
  <c r="G358" i="16"/>
  <c r="J358" i="16"/>
  <c r="F358" i="16"/>
  <c r="S444" i="16"/>
  <c r="F444" i="16" s="1"/>
  <c r="Y444" i="16"/>
  <c r="Y401" i="16"/>
  <c r="S401" i="16"/>
  <c r="Y361" i="16"/>
  <c r="S340" i="16"/>
  <c r="Y403" i="16"/>
  <c r="Y2354" i="16"/>
  <c r="Y2350" i="16"/>
  <c r="Y2346" i="16"/>
  <c r="Y2342" i="16"/>
  <c r="Y2247" i="16"/>
  <c r="Y2243" i="16"/>
  <c r="Y2239" i="16"/>
  <c r="Y2236" i="16"/>
  <c r="Y2202" i="16"/>
  <c r="Y2198" i="16"/>
  <c r="Y2187" i="16"/>
  <c r="Y2135" i="16"/>
  <c r="Y2111" i="16"/>
  <c r="Y2073" i="16"/>
  <c r="Y1397" i="16"/>
  <c r="Y798" i="16"/>
  <c r="Y755" i="16"/>
  <c r="S2393" i="16"/>
  <c r="Y2393" i="16"/>
  <c r="H2369" i="16"/>
  <c r="D2369" i="16"/>
  <c r="S2361" i="16"/>
  <c r="G2290" i="16"/>
  <c r="S2146" i="16"/>
  <c r="F2146" i="16"/>
  <c r="Y2146" i="16"/>
  <c r="S2140" i="16"/>
  <c r="J2140" i="16" s="1"/>
  <c r="Y2140" i="16"/>
  <c r="G2133" i="16"/>
  <c r="S2121" i="16"/>
  <c r="Y2079" i="16"/>
  <c r="S2079" i="16"/>
  <c r="G2079" i="16" s="1"/>
  <c r="S2023" i="16"/>
  <c r="J2023" i="16" s="1"/>
  <c r="Y2023" i="16"/>
  <c r="Y1859" i="16"/>
  <c r="S1859" i="16"/>
  <c r="Y1665" i="16"/>
  <c r="S1665" i="16"/>
  <c r="F1665" i="16" s="1"/>
  <c r="S1651" i="16"/>
  <c r="E1651" i="16" s="1"/>
  <c r="Y1651" i="16"/>
  <c r="Y1639" i="16"/>
  <c r="S1639" i="16"/>
  <c r="Y1623" i="16"/>
  <c r="S1623" i="16"/>
  <c r="H1623" i="16" s="1"/>
  <c r="G1607" i="16"/>
  <c r="G1591" i="16"/>
  <c r="Y1478" i="16"/>
  <c r="S1478" i="16"/>
  <c r="Y1455" i="16"/>
  <c r="S1455" i="16"/>
  <c r="S1396" i="16"/>
  <c r="Y1396" i="16"/>
  <c r="S1384" i="16"/>
  <c r="S1307" i="16"/>
  <c r="D1307" i="16" s="1"/>
  <c r="Y1307" i="16"/>
  <c r="E1055" i="16"/>
  <c r="F1055" i="16"/>
  <c r="I1055" i="16"/>
  <c r="H1055" i="16"/>
  <c r="G1051" i="16"/>
  <c r="E1040" i="16"/>
  <c r="G1040" i="16"/>
  <c r="J1040" i="16"/>
  <c r="F1040" i="16"/>
  <c r="Y1009" i="16"/>
  <c r="S1009" i="16"/>
  <c r="G1009" i="16"/>
  <c r="S1005" i="16"/>
  <c r="G1005" i="16" s="1"/>
  <c r="Y1001" i="16"/>
  <c r="S1001" i="16"/>
  <c r="Y977" i="16"/>
  <c r="S977" i="16"/>
  <c r="Y840" i="16"/>
  <c r="S840" i="16"/>
  <c r="Y832" i="16"/>
  <c r="S832" i="16"/>
  <c r="Y816" i="16"/>
  <c r="S816" i="16"/>
  <c r="H696" i="16"/>
  <c r="J696" i="16"/>
  <c r="S610" i="16"/>
  <c r="Y610" i="16"/>
  <c r="S597" i="16"/>
  <c r="H597" i="16" s="1"/>
  <c r="Y597" i="16"/>
  <c r="Y562" i="16"/>
  <c r="S562" i="16"/>
  <c r="Y555" i="16"/>
  <c r="S555" i="16"/>
  <c r="G555" i="16"/>
  <c r="S544" i="16"/>
  <c r="Y544" i="16"/>
  <c r="Y529" i="16"/>
  <c r="S529" i="16"/>
  <c r="F529" i="16" s="1"/>
  <c r="Y2082" i="16"/>
  <c r="E2082" i="16"/>
  <c r="H1029" i="16"/>
  <c r="E2433" i="16"/>
  <c r="H1892" i="16"/>
  <c r="J1029" i="16"/>
  <c r="Y2469" i="16"/>
  <c r="J2272" i="16"/>
  <c r="G1878" i="16"/>
  <c r="H1574" i="16"/>
  <c r="E2469" i="16"/>
  <c r="J2469" i="16"/>
  <c r="G1574" i="16"/>
  <c r="Y1889" i="16"/>
  <c r="S583" i="16"/>
  <c r="H1493" i="16"/>
  <c r="F1493" i="16"/>
  <c r="S1515" i="16"/>
  <c r="I726" i="16"/>
  <c r="G2165" i="16"/>
  <c r="E2165" i="16"/>
  <c r="F2299" i="16"/>
  <c r="I1552" i="16"/>
  <c r="G1493" i="16"/>
  <c r="G965" i="16"/>
  <c r="H2353" i="16"/>
  <c r="G2272" i="16"/>
  <c r="F696" i="16"/>
  <c r="G2353" i="16"/>
  <c r="F2053" i="16"/>
  <c r="E2369" i="16"/>
  <c r="I1851" i="16"/>
  <c r="G1851" i="16"/>
  <c r="F2433" i="16"/>
  <c r="S2453" i="16"/>
  <c r="J2453" i="16" s="1"/>
  <c r="S2114" i="16"/>
  <c r="D1055" i="16"/>
  <c r="S2322" i="16"/>
  <c r="H2322" i="16" s="1"/>
  <c r="S2429" i="16"/>
  <c r="D1040" i="16"/>
  <c r="Y1534" i="16"/>
  <c r="H765" i="16"/>
  <c r="S1047" i="16"/>
  <c r="H1047" i="16" s="1"/>
  <c r="D606" i="16"/>
  <c r="E606" i="16"/>
  <c r="F606" i="16"/>
  <c r="J606" i="16"/>
  <c r="I1281" i="16"/>
  <c r="H1281" i="16"/>
  <c r="H638" i="16"/>
  <c r="G638" i="16"/>
  <c r="J657" i="16"/>
  <c r="F657" i="16"/>
  <c r="I891" i="16"/>
  <c r="H891" i="16"/>
  <c r="Y812" i="16"/>
  <c r="H686" i="16"/>
  <c r="D686" i="16"/>
  <c r="Y804" i="16"/>
  <c r="H680" i="16"/>
  <c r="I680" i="16"/>
  <c r="E680" i="16"/>
  <c r="H2256" i="16"/>
  <c r="J2256" i="16"/>
  <c r="E2256" i="16"/>
  <c r="H661" i="16"/>
  <c r="S1013" i="16"/>
  <c r="F1013" i="16"/>
  <c r="G1108" i="16"/>
  <c r="F1108" i="16"/>
  <c r="E1116" i="16"/>
  <c r="D1116" i="16"/>
  <c r="H1711" i="16"/>
  <c r="J1711" i="16"/>
  <c r="G1711" i="16"/>
  <c r="Y1304" i="16"/>
  <c r="Y1384" i="16"/>
  <c r="J2219" i="16"/>
  <c r="E2219" i="16"/>
  <c r="D650" i="16"/>
  <c r="H650" i="16"/>
  <c r="D983" i="16"/>
  <c r="E983" i="16"/>
  <c r="I2317" i="16"/>
  <c r="J2317" i="16"/>
  <c r="J1512" i="16"/>
  <c r="E1601" i="16"/>
  <c r="I1601" i="16"/>
  <c r="G1601" i="16"/>
  <c r="F641" i="16"/>
  <c r="H641" i="16"/>
  <c r="I1376" i="16"/>
  <c r="E1376" i="16"/>
  <c r="F1129" i="16"/>
  <c r="E1129" i="16"/>
  <c r="Y2261" i="16"/>
  <c r="S445" i="16"/>
  <c r="Y445" i="16"/>
  <c r="Y496" i="16"/>
  <c r="Y381" i="16"/>
  <c r="Y491" i="16"/>
  <c r="Y342" i="16"/>
  <c r="Y2370" i="16"/>
  <c r="Y2366" i="16"/>
  <c r="Y2057" i="16"/>
  <c r="Y2053" i="16"/>
  <c r="Y1918" i="16"/>
  <c r="Y1910" i="16"/>
  <c r="Y1906" i="16"/>
  <c r="Y1828" i="16"/>
  <c r="Y1793" i="16"/>
  <c r="Y1785" i="16"/>
  <c r="Y1361" i="16"/>
  <c r="Y340" i="16"/>
  <c r="Y348" i="16"/>
  <c r="Y490" i="16"/>
  <c r="Y364" i="16"/>
  <c r="Y309" i="16"/>
  <c r="Y509" i="16"/>
  <c r="Y470" i="16"/>
  <c r="Y2443" i="16"/>
  <c r="Y1771" i="16"/>
  <c r="Y1752" i="16"/>
  <c r="Y1748" i="16"/>
  <c r="Y1530" i="16"/>
  <c r="Y1420" i="16"/>
  <c r="Y1377" i="16"/>
  <c r="Y1373" i="16"/>
  <c r="Y1369" i="16"/>
  <c r="Y1324" i="16"/>
  <c r="Y1320" i="16"/>
  <c r="Y1037" i="16"/>
  <c r="Y1033" i="16"/>
  <c r="Y1029" i="16"/>
  <c r="Y1025" i="16"/>
  <c r="Y1021" i="16"/>
  <c r="Y1017" i="16"/>
  <c r="Y700" i="16"/>
  <c r="Y696" i="16"/>
  <c r="Y688" i="16"/>
  <c r="S2420" i="16"/>
  <c r="F2420" i="16" s="1"/>
  <c r="Y2420" i="16"/>
  <c r="S2006" i="16"/>
  <c r="H2006" i="16" s="1"/>
  <c r="Y2006" i="16"/>
  <c r="G2002" i="16"/>
  <c r="Y1944" i="16"/>
  <c r="S1944" i="16"/>
  <c r="Y1676" i="16"/>
  <c r="S1676" i="16"/>
  <c r="F1676" i="16"/>
  <c r="Y1642" i="16"/>
  <c r="S1642" i="16"/>
  <c r="S1634" i="16"/>
  <c r="Y1634" i="16"/>
  <c r="S1141" i="16"/>
  <c r="Y1141" i="16"/>
  <c r="G1129" i="16"/>
  <c r="H740" i="16"/>
  <c r="I740" i="16"/>
  <c r="Y729" i="16"/>
  <c r="S729" i="16"/>
  <c r="Y481" i="16"/>
  <c r="Y424" i="16"/>
  <c r="Y510" i="16"/>
  <c r="Y457" i="16"/>
  <c r="Y404" i="16"/>
  <c r="Y335" i="16"/>
  <c r="Y2461" i="16"/>
  <c r="Y2450" i="16"/>
  <c r="Y2446" i="16"/>
  <c r="Y2306" i="16"/>
  <c r="Y2283" i="16"/>
  <c r="Y2167" i="16"/>
  <c r="Y1985" i="16"/>
  <c r="Y1981" i="16"/>
  <c r="Y1977" i="16"/>
  <c r="Y1954" i="16"/>
  <c r="Y1939" i="16"/>
  <c r="Y1733" i="16"/>
  <c r="Y1723" i="16"/>
  <c r="Y1664" i="16"/>
  <c r="Y1611" i="16"/>
  <c r="Y1607" i="16"/>
  <c r="Y1595" i="16"/>
  <c r="Y1464" i="16"/>
  <c r="Y1341" i="16"/>
  <c r="Y1298" i="16"/>
  <c r="Y1233" i="16"/>
  <c r="Y1229" i="16"/>
  <c r="Y1113" i="16"/>
  <c r="Y1109" i="16"/>
  <c r="Y1105" i="16"/>
  <c r="Y1101" i="16"/>
  <c r="Y1055" i="16"/>
  <c r="Y1051" i="16"/>
  <c r="Y1005" i="16"/>
  <c r="Y955" i="16"/>
  <c r="Y951" i="16"/>
  <c r="Y947" i="16"/>
  <c r="Y885" i="16"/>
  <c r="S2061" i="16"/>
  <c r="D2061" i="16" s="1"/>
  <c r="Y2061" i="16"/>
  <c r="Y430" i="16"/>
  <c r="Y347" i="16"/>
  <c r="Y395" i="16"/>
  <c r="Y448" i="16"/>
  <c r="Y423" i="16"/>
  <c r="Y350" i="16"/>
  <c r="Y324" i="16"/>
  <c r="Y299" i="16"/>
  <c r="Y421" i="16"/>
  <c r="Y516" i="16"/>
  <c r="Y2490" i="16"/>
  <c r="Y2482" i="16"/>
  <c r="Y2433" i="16"/>
  <c r="Y2422" i="16"/>
  <c r="Y2415" i="16"/>
  <c r="Y2407" i="16"/>
  <c r="Y2403" i="16"/>
  <c r="Y2384" i="16"/>
  <c r="Y2361" i="16"/>
  <c r="Y2357" i="16"/>
  <c r="Y2353" i="16"/>
  <c r="Y2349" i="16"/>
  <c r="Y2345" i="16"/>
  <c r="Y2337" i="16"/>
  <c r="Y2333" i="16"/>
  <c r="Y2326" i="16"/>
  <c r="Y2315" i="16"/>
  <c r="Y2272" i="16"/>
  <c r="Y2234" i="16"/>
  <c r="Y2226" i="16"/>
  <c r="Y2219" i="16"/>
  <c r="Y2208" i="16"/>
  <c r="Y2204" i="16"/>
  <c r="Y2200" i="16"/>
  <c r="Y2196" i="16"/>
  <c r="Y2189" i="16"/>
  <c r="Y2181" i="16"/>
  <c r="Y2173" i="16"/>
  <c r="Y2168" i="16"/>
  <c r="Y2137" i="16"/>
  <c r="Y2133" i="16"/>
  <c r="Y2125" i="16"/>
  <c r="Y2121" i="16"/>
  <c r="Y2117" i="16"/>
  <c r="Y2109" i="16"/>
  <c r="Y2102" i="16"/>
  <c r="Y2091" i="16"/>
  <c r="Y2087" i="16"/>
  <c r="Y2084" i="16"/>
  <c r="Y2058" i="16"/>
  <c r="Y1890" i="16"/>
  <c r="Y1882" i="16"/>
  <c r="Y1878" i="16"/>
  <c r="Y1874" i="16"/>
  <c r="Y1780" i="16"/>
  <c r="Y1677" i="16"/>
  <c r="Y1669" i="16"/>
  <c r="Y1613" i="16"/>
  <c r="Y1605" i="16"/>
  <c r="Y1601" i="16"/>
  <c r="Y1594" i="16"/>
  <c r="Y1590" i="16"/>
  <c r="Y1486" i="16"/>
  <c r="Y1425" i="16"/>
  <c r="Y1421" i="16"/>
  <c r="Y1417" i="16"/>
  <c r="Y1406" i="16"/>
  <c r="Y1353" i="16"/>
  <c r="Y1349" i="16"/>
  <c r="Y1334" i="16"/>
  <c r="Y1230" i="16"/>
  <c r="Y1226" i="16"/>
  <c r="Y1194" i="16"/>
  <c r="Y1187" i="16"/>
  <c r="Y1149" i="16"/>
  <c r="Y1145" i="16"/>
  <c r="Y1138" i="16"/>
  <c r="Y1134" i="16"/>
  <c r="Y992" i="16"/>
  <c r="Y973" i="16"/>
  <c r="Y969" i="16"/>
  <c r="Y965" i="16"/>
  <c r="Y925" i="16"/>
  <c r="Y877" i="16"/>
  <c r="Y873" i="16"/>
  <c r="Y869" i="16"/>
  <c r="Y753" i="16"/>
  <c r="Y749" i="16"/>
  <c r="Y745" i="16"/>
  <c r="Y741" i="16"/>
  <c r="Y541" i="16"/>
  <c r="Y537" i="16"/>
  <c r="Y533" i="16"/>
  <c r="Y856" i="16"/>
  <c r="Y852" i="16"/>
  <c r="Y848" i="16"/>
  <c r="Y844" i="16"/>
  <c r="Y836" i="16"/>
  <c r="Y821" i="16"/>
  <c r="Y787" i="16"/>
  <c r="Y775" i="16"/>
  <c r="Y772" i="16"/>
  <c r="Y768" i="16"/>
  <c r="Y764" i="16"/>
  <c r="Y760" i="16"/>
  <c r="Y756" i="16"/>
  <c r="Y752" i="16"/>
  <c r="Y748" i="16"/>
  <c r="Y662" i="16"/>
  <c r="Y632" i="16"/>
  <c r="Y628" i="16"/>
  <c r="Y591" i="16"/>
  <c r="Y587" i="16"/>
  <c r="Y572" i="16"/>
  <c r="Y568" i="16"/>
  <c r="Y564" i="16"/>
  <c r="I1644" i="16"/>
  <c r="J590" i="16"/>
  <c r="I598" i="16"/>
  <c r="H598" i="16"/>
  <c r="J554" i="16"/>
  <c r="D554" i="16"/>
  <c r="E1257" i="16"/>
  <c r="D1257" i="16"/>
  <c r="F1278" i="16"/>
  <c r="I1278" i="16"/>
  <c r="J958" i="16"/>
  <c r="E958" i="16"/>
  <c r="F958" i="16"/>
  <c r="G958" i="16"/>
  <c r="E1670" i="16"/>
  <c r="F1670" i="16"/>
  <c r="D1670" i="16"/>
  <c r="H1622" i="16"/>
  <c r="F1622" i="16"/>
  <c r="G1622" i="16"/>
  <c r="E1622" i="16"/>
  <c r="G357" i="16"/>
  <c r="E357" i="16"/>
  <c r="F357" i="16"/>
  <c r="J357" i="16"/>
  <c r="J1438" i="16"/>
  <c r="D1438" i="16"/>
  <c r="H1438" i="16"/>
  <c r="G1438" i="16"/>
  <c r="J579" i="16"/>
  <c r="I579" i="16"/>
  <c r="E579" i="16"/>
  <c r="G579" i="16"/>
  <c r="F579" i="16"/>
  <c r="I1066" i="16"/>
  <c r="F1066" i="16"/>
  <c r="J1066" i="16"/>
  <c r="G1066" i="16"/>
  <c r="H1066" i="16"/>
  <c r="E1404" i="16"/>
  <c r="G1404" i="16"/>
  <c r="J1404" i="16"/>
  <c r="I1404" i="16"/>
  <c r="D1404" i="16"/>
  <c r="F1416" i="16"/>
  <c r="G1416" i="16"/>
  <c r="D1416" i="16"/>
  <c r="F1479" i="16"/>
  <c r="I1479" i="16"/>
  <c r="H821" i="16"/>
  <c r="J821" i="16"/>
  <c r="I821" i="16"/>
  <c r="G821" i="16"/>
  <c r="F821" i="16"/>
  <c r="G2436" i="16"/>
  <c r="F2436" i="16"/>
  <c r="H2436" i="16"/>
  <c r="E2436" i="16"/>
  <c r="D2436" i="16"/>
  <c r="H1488" i="16"/>
  <c r="J1488" i="16"/>
  <c r="I1488" i="16"/>
  <c r="E1488" i="16"/>
  <c r="U1488" i="16" s="1"/>
  <c r="F1488" i="16"/>
  <c r="J2226" i="16"/>
  <c r="G2226" i="16"/>
  <c r="D2226" i="16"/>
  <c r="E2226" i="16"/>
  <c r="F2226" i="16"/>
  <c r="F749" i="16"/>
  <c r="E749" i="16"/>
  <c r="G749" i="16"/>
  <c r="I769" i="16"/>
  <c r="F769" i="16"/>
  <c r="G769" i="16"/>
  <c r="D769" i="16"/>
  <c r="H769" i="16"/>
  <c r="J769" i="16"/>
  <c r="E769" i="16"/>
  <c r="U769" i="16" s="1"/>
  <c r="J2089" i="16"/>
  <c r="D1847" i="16"/>
  <c r="U1847" i="16" s="1"/>
  <c r="H1847" i="16"/>
  <c r="I1847" i="16"/>
  <c r="J1847" i="16"/>
  <c r="G1847" i="16"/>
  <c r="F1847" i="16"/>
  <c r="G571" i="16"/>
  <c r="D571" i="16"/>
  <c r="I571" i="16"/>
  <c r="J571" i="16"/>
  <c r="H571" i="16"/>
  <c r="F571" i="16"/>
  <c r="F807" i="16"/>
  <c r="H807" i="16"/>
  <c r="D807" i="16"/>
  <c r="I807" i="16"/>
  <c r="E807" i="16"/>
  <c r="G807" i="16"/>
  <c r="J807" i="16"/>
  <c r="E815" i="16"/>
  <c r="H815" i="16"/>
  <c r="G815" i="16"/>
  <c r="F815" i="16"/>
  <c r="D815" i="16"/>
  <c r="I815" i="16"/>
  <c r="I857" i="16"/>
  <c r="J857" i="16"/>
  <c r="E857" i="16"/>
  <c r="U857" i="16" s="1"/>
  <c r="F857" i="16"/>
  <c r="G857" i="16"/>
  <c r="H857" i="16"/>
  <c r="I897" i="16"/>
  <c r="J897" i="16"/>
  <c r="D897" i="16"/>
  <c r="F897" i="16"/>
  <c r="E897" i="16"/>
  <c r="J1036" i="16"/>
  <c r="G1036" i="16"/>
  <c r="H1036" i="16"/>
  <c r="F1589" i="16"/>
  <c r="J1589" i="16"/>
  <c r="H1589" i="16"/>
  <c r="G1589" i="16"/>
  <c r="H1815" i="16"/>
  <c r="I1815" i="16"/>
  <c r="F1815" i="16"/>
  <c r="J1815" i="16"/>
  <c r="D1815" i="16"/>
  <c r="E1815" i="16"/>
  <c r="J1882" i="16"/>
  <c r="D1882" i="16"/>
  <c r="G1882" i="16"/>
  <c r="F1882" i="16"/>
  <c r="I1882" i="16"/>
  <c r="E1882" i="16"/>
  <c r="H1882" i="16"/>
  <c r="I669" i="16"/>
  <c r="D669" i="16"/>
  <c r="E669" i="16"/>
  <c r="G669" i="16"/>
  <c r="H669" i="16"/>
  <c r="F669" i="16"/>
  <c r="H665" i="16"/>
  <c r="D665" i="16"/>
  <c r="G665" i="16"/>
  <c r="J665" i="16"/>
  <c r="F665" i="16"/>
  <c r="E665" i="16"/>
  <c r="J1670" i="16"/>
  <c r="D1622" i="16"/>
  <c r="I357" i="16"/>
  <c r="E1438" i="16"/>
  <c r="E571" i="16"/>
  <c r="J815" i="16"/>
  <c r="F1404" i="16"/>
  <c r="I2226" i="16"/>
  <c r="H644" i="16"/>
  <c r="D644" i="16"/>
  <c r="J644" i="16"/>
  <c r="E644" i="16"/>
  <c r="G644" i="16"/>
  <c r="H1588" i="16"/>
  <c r="F1588" i="16"/>
  <c r="F1907" i="16"/>
  <c r="E1907" i="16"/>
  <c r="D1907" i="16"/>
  <c r="I1907" i="16"/>
  <c r="J1915" i="16"/>
  <c r="D1915" i="16"/>
  <c r="E1915" i="16"/>
  <c r="G1915" i="16"/>
  <c r="I1915" i="16"/>
  <c r="I665" i="16"/>
  <c r="J918" i="16"/>
  <c r="H918" i="16"/>
  <c r="E954" i="16"/>
  <c r="G954" i="16"/>
  <c r="F954" i="16"/>
  <c r="J954" i="16"/>
  <c r="G370" i="16"/>
  <c r="E370" i="16"/>
  <c r="H370" i="16"/>
  <c r="I417" i="16"/>
  <c r="H417" i="16"/>
  <c r="J2436" i="16"/>
  <c r="E1036" i="16"/>
  <c r="E560" i="16"/>
  <c r="F560" i="16"/>
  <c r="J560" i="16"/>
  <c r="G560" i="16"/>
  <c r="D560" i="16"/>
  <c r="H560" i="16"/>
  <c r="J549" i="16"/>
  <c r="H542" i="16"/>
  <c r="G542" i="16"/>
  <c r="D542" i="16"/>
  <c r="F542" i="16"/>
  <c r="E542" i="16"/>
  <c r="J542" i="16"/>
  <c r="I542" i="16"/>
  <c r="G1269" i="16"/>
  <c r="I1269" i="16"/>
  <c r="G1666" i="16"/>
  <c r="F570" i="16"/>
  <c r="D570" i="16"/>
  <c r="H1178" i="16"/>
  <c r="G1178" i="16"/>
  <c r="D616" i="16"/>
  <c r="H616" i="16"/>
  <c r="I1450" i="16"/>
  <c r="F1450" i="16"/>
  <c r="I1934" i="16"/>
  <c r="G1934" i="16"/>
  <c r="F1934" i="16"/>
  <c r="J396" i="16"/>
  <c r="G396" i="16"/>
  <c r="I396" i="16"/>
  <c r="H396" i="16"/>
  <c r="J1069" i="16"/>
  <c r="I1069" i="16"/>
  <c r="E1069" i="16"/>
  <c r="D1069" i="16"/>
  <c r="H1069" i="16"/>
  <c r="G1069" i="16"/>
  <c r="H1184" i="16"/>
  <c r="F1184" i="16"/>
  <c r="D2268" i="16"/>
  <c r="E2268" i="16"/>
  <c r="J2344" i="16"/>
  <c r="E2344" i="16"/>
  <c r="H2344" i="16"/>
  <c r="F2344" i="16"/>
  <c r="D2344" i="16"/>
  <c r="G2380" i="16"/>
  <c r="I2380" i="16"/>
  <c r="H2380" i="16"/>
  <c r="J2380" i="16"/>
  <c r="D2380" i="16"/>
  <c r="F2380" i="16"/>
  <c r="E2380" i="16"/>
  <c r="I587" i="16"/>
  <c r="G587" i="16"/>
  <c r="F587" i="16"/>
  <c r="J587" i="16"/>
  <c r="F624" i="16"/>
  <c r="D624" i="16"/>
  <c r="J624" i="16"/>
  <c r="H624" i="16"/>
  <c r="G624" i="16"/>
  <c r="I624" i="16"/>
  <c r="E624" i="16"/>
  <c r="F806" i="16"/>
  <c r="I836" i="16"/>
  <c r="J836" i="16"/>
  <c r="E836" i="16"/>
  <c r="D836" i="16"/>
  <c r="G1188" i="16"/>
  <c r="E1188" i="16"/>
  <c r="H1188" i="16"/>
  <c r="F1188" i="16"/>
  <c r="D1188" i="16"/>
  <c r="I1188" i="16"/>
  <c r="E1347" i="16"/>
  <c r="H1347" i="16"/>
  <c r="F1447" i="16"/>
  <c r="D1447" i="16"/>
  <c r="G1447" i="16"/>
  <c r="H1447" i="16"/>
  <c r="E1459" i="16"/>
  <c r="G1459" i="16"/>
  <c r="D1459" i="16"/>
  <c r="E1522" i="16"/>
  <c r="J1522" i="16"/>
  <c r="H1522" i="16"/>
  <c r="I1522" i="16"/>
  <c r="D1522" i="16"/>
  <c r="G1522" i="16"/>
  <c r="F1522" i="16"/>
  <c r="G1652" i="16"/>
  <c r="I1652" i="16"/>
  <c r="E1652" i="16"/>
  <c r="D1652" i="16"/>
  <c r="F1652" i="16"/>
  <c r="J1738" i="16"/>
  <c r="I1738" i="16"/>
  <c r="E1738" i="16"/>
  <c r="H1738" i="16"/>
  <c r="G1738" i="16"/>
  <c r="D1738" i="16"/>
  <c r="I1758" i="16"/>
  <c r="H1758" i="16"/>
  <c r="D1758" i="16"/>
  <c r="G1758" i="16"/>
  <c r="E1758" i="16"/>
  <c r="J1758" i="16"/>
  <c r="F1758" i="16"/>
  <c r="E2161" i="16"/>
  <c r="J2161" i="16"/>
  <c r="G2161" i="16"/>
  <c r="H2161" i="16"/>
  <c r="F2161" i="16"/>
  <c r="I2161" i="16"/>
  <c r="F2175" i="16"/>
  <c r="F2411" i="16"/>
  <c r="E2455" i="16"/>
  <c r="J2455" i="16"/>
  <c r="I2455" i="16"/>
  <c r="G2455" i="16"/>
  <c r="F2455" i="16"/>
  <c r="H2455" i="16"/>
  <c r="D2455" i="16"/>
  <c r="I1195" i="16"/>
  <c r="D1195" i="16"/>
  <c r="J1195" i="16"/>
  <c r="E1195" i="16"/>
  <c r="F1195" i="16"/>
  <c r="G1195" i="16"/>
  <c r="H1195" i="16"/>
  <c r="D2067" i="16"/>
  <c r="H2067" i="16"/>
  <c r="G2067" i="16"/>
  <c r="D1063" i="16"/>
  <c r="H1063" i="16"/>
  <c r="I318" i="16"/>
  <c r="J318" i="16"/>
  <c r="G318" i="16"/>
  <c r="D318" i="16"/>
  <c r="H318" i="16"/>
  <c r="F318" i="16"/>
  <c r="E318" i="16"/>
  <c r="J420" i="16"/>
  <c r="F420" i="16"/>
  <c r="G499" i="16"/>
  <c r="H499" i="16"/>
  <c r="I499" i="16"/>
  <c r="G441" i="16"/>
  <c r="J441" i="16"/>
  <c r="D441" i="16"/>
  <c r="I441" i="16"/>
  <c r="H441" i="16"/>
  <c r="E441" i="16"/>
  <c r="J407" i="16"/>
  <c r="D407" i="16"/>
  <c r="H407" i="16"/>
  <c r="E407" i="16"/>
  <c r="I407" i="16"/>
  <c r="G407" i="16"/>
  <c r="F407" i="16"/>
  <c r="F2454" i="16"/>
  <c r="G2454" i="16"/>
  <c r="D2454" i="16"/>
  <c r="I2454" i="16"/>
  <c r="J2454" i="16"/>
  <c r="J2346" i="16"/>
  <c r="E2346" i="16"/>
  <c r="I2346" i="16"/>
  <c r="D2346" i="16"/>
  <c r="F2346" i="16"/>
  <c r="E2342" i="16"/>
  <c r="G2342" i="16"/>
  <c r="H2342" i="16"/>
  <c r="J2342" i="16"/>
  <c r="F2342" i="16"/>
  <c r="I2279" i="16"/>
  <c r="G2242" i="16"/>
  <c r="H2242" i="16"/>
  <c r="E2242" i="16"/>
  <c r="I2242" i="16"/>
  <c r="G2189" i="16"/>
  <c r="J2189" i="16"/>
  <c r="E2189" i="16"/>
  <c r="D2189" i="16"/>
  <c r="J2183" i="16"/>
  <c r="G2183" i="16"/>
  <c r="H2183" i="16"/>
  <c r="I2183" i="16"/>
  <c r="D2183" i="16"/>
  <c r="F2124" i="16"/>
  <c r="G2124" i="16"/>
  <c r="D2124" i="16"/>
  <c r="H2124" i="16"/>
  <c r="I2117" i="16"/>
  <c r="E2117" i="16"/>
  <c r="H2117" i="16"/>
  <c r="D2117" i="16"/>
  <c r="F2117" i="16"/>
  <c r="G2117" i="16"/>
  <c r="J2117" i="16"/>
  <c r="G2106" i="16"/>
  <c r="I2106" i="16"/>
  <c r="D2106" i="16"/>
  <c r="H2106" i="16"/>
  <c r="F2106" i="16"/>
  <c r="J2106" i="16"/>
  <c r="E2106" i="16"/>
  <c r="J2102" i="16"/>
  <c r="I2102" i="16"/>
  <c r="E2102" i="16"/>
  <c r="F2102" i="16"/>
  <c r="H2102" i="16"/>
  <c r="H2091" i="16"/>
  <c r="G2091" i="16"/>
  <c r="I2091" i="16"/>
  <c r="J2091" i="16"/>
  <c r="E2091" i="16"/>
  <c r="H2060" i="16"/>
  <c r="F2060" i="16"/>
  <c r="I2060" i="16"/>
  <c r="J2060" i="16"/>
  <c r="D2060" i="16"/>
  <c r="E2060" i="16"/>
  <c r="G2060" i="16"/>
  <c r="G2026" i="16"/>
  <c r="F2026" i="16"/>
  <c r="H2026" i="16"/>
  <c r="I2020" i="16"/>
  <c r="D2020" i="16"/>
  <c r="F2020" i="16"/>
  <c r="H2020" i="16"/>
  <c r="E2020" i="16"/>
  <c r="G2020" i="16"/>
  <c r="J2020" i="16"/>
  <c r="H2013" i="16"/>
  <c r="D2013" i="16"/>
  <c r="J2013" i="16"/>
  <c r="I2013" i="16"/>
  <c r="E2013" i="16"/>
  <c r="G2013" i="16"/>
  <c r="H1998" i="16"/>
  <c r="F1998" i="16"/>
  <c r="G1998" i="16"/>
  <c r="J1998" i="16"/>
  <c r="G1986" i="16"/>
  <c r="H1986" i="16"/>
  <c r="D1986" i="16"/>
  <c r="J1986" i="16"/>
  <c r="E1986" i="16"/>
  <c r="H1965" i="16"/>
  <c r="D1906" i="16"/>
  <c r="E1906" i="16"/>
  <c r="F1906" i="16"/>
  <c r="I1906" i="16"/>
  <c r="J1906" i="16"/>
  <c r="G1906" i="16"/>
  <c r="H1906" i="16"/>
  <c r="D1895" i="16"/>
  <c r="F1895" i="16"/>
  <c r="G1895" i="16"/>
  <c r="E1895" i="16"/>
  <c r="I1895" i="16"/>
  <c r="J1892" i="16"/>
  <c r="D1892" i="16"/>
  <c r="I1892" i="16"/>
  <c r="G1892" i="16"/>
  <c r="D1889" i="16"/>
  <c r="E1889" i="16"/>
  <c r="J1889" i="16"/>
  <c r="F1889" i="16"/>
  <c r="D1885" i="16"/>
  <c r="J1885" i="16"/>
  <c r="I1885" i="16"/>
  <c r="D1835" i="16"/>
  <c r="F1835" i="16"/>
  <c r="E1835" i="16"/>
  <c r="F1755" i="16"/>
  <c r="D1755" i="16"/>
  <c r="I1755" i="16"/>
  <c r="H1755" i="16"/>
  <c r="H1737" i="16"/>
  <c r="D1737" i="16"/>
  <c r="F1737" i="16"/>
  <c r="E1737" i="16"/>
  <c r="G1737" i="16"/>
  <c r="I1737" i="16"/>
  <c r="J1737" i="16"/>
  <c r="G1734" i="16"/>
  <c r="J1734" i="16"/>
  <c r="I1734" i="16"/>
  <c r="E1734" i="16"/>
  <c r="D1734" i="16"/>
  <c r="D1719" i="16"/>
  <c r="H1719" i="16"/>
  <c r="F1719" i="16"/>
  <c r="J1719" i="16"/>
  <c r="G1719" i="16"/>
  <c r="I1719" i="16"/>
  <c r="E1719" i="16"/>
  <c r="H1697" i="16"/>
  <c r="G1697" i="16"/>
  <c r="E1697" i="16"/>
  <c r="F1697" i="16"/>
  <c r="D1697" i="16"/>
  <c r="I1697" i="16"/>
  <c r="J1697" i="16"/>
  <c r="G1687" i="16"/>
  <c r="I1687" i="16"/>
  <c r="D1687" i="16"/>
  <c r="F1687" i="16"/>
  <c r="E1687" i="16"/>
  <c r="J1661" i="16"/>
  <c r="F1661" i="16"/>
  <c r="E1579" i="16"/>
  <c r="H1579" i="16"/>
  <c r="J1579" i="16"/>
  <c r="G1579" i="16"/>
  <c r="F1579" i="16"/>
  <c r="D1565" i="16"/>
  <c r="G1565" i="16"/>
  <c r="F1565" i="16"/>
  <c r="E1543" i="16"/>
  <c r="H1543" i="16"/>
  <c r="F1543" i="16"/>
  <c r="I1543" i="16"/>
  <c r="D1543" i="16"/>
  <c r="I1473" i="16"/>
  <c r="E1473" i="16"/>
  <c r="H1473" i="16"/>
  <c r="D1473" i="16"/>
  <c r="J1473" i="16"/>
  <c r="F1473" i="16"/>
  <c r="G1473" i="16"/>
  <c r="F1417" i="16"/>
  <c r="D1417" i="16"/>
  <c r="H1417" i="16"/>
  <c r="I1417" i="16"/>
  <c r="G1417" i="16"/>
  <c r="J1393" i="16"/>
  <c r="H1393" i="16"/>
  <c r="G1393" i="16"/>
  <c r="I1393" i="16"/>
  <c r="D1393" i="16"/>
  <c r="E1393" i="16"/>
  <c r="H1385" i="16"/>
  <c r="D1385" i="16"/>
  <c r="G1385" i="16"/>
  <c r="F1385" i="16"/>
  <c r="I1385" i="16"/>
  <c r="H1377" i="16"/>
  <c r="E1377" i="16"/>
  <c r="D1377" i="16"/>
  <c r="I1377" i="16"/>
  <c r="F1377" i="16"/>
  <c r="G1377" i="16"/>
  <c r="J1377" i="16"/>
  <c r="G1346" i="16"/>
  <c r="G1309" i="16"/>
  <c r="J1309" i="16"/>
  <c r="H1309" i="16"/>
  <c r="E1309" i="16"/>
  <c r="D1309" i="16"/>
  <c r="D1297" i="16"/>
  <c r="J1297" i="16"/>
  <c r="I1297" i="16"/>
  <c r="F1297" i="16"/>
  <c r="J1289" i="16"/>
  <c r="D1289" i="16"/>
  <c r="H1289" i="16"/>
  <c r="E1289" i="16"/>
  <c r="G1289" i="16"/>
  <c r="I1289" i="16"/>
  <c r="I1283" i="16"/>
  <c r="G1283" i="16"/>
  <c r="J1275" i="16"/>
  <c r="F1275" i="16"/>
  <c r="E1275" i="16"/>
  <c r="H1275" i="16"/>
  <c r="I1275" i="16"/>
  <c r="G1275" i="16"/>
  <c r="D1275" i="16"/>
  <c r="H1265" i="16"/>
  <c r="E1265" i="16"/>
  <c r="F1265" i="16"/>
  <c r="D1265" i="16"/>
  <c r="I1265" i="16"/>
  <c r="D1258" i="16"/>
  <c r="I1254" i="16"/>
  <c r="F1254" i="16"/>
  <c r="J1254" i="16"/>
  <c r="G1254" i="16"/>
  <c r="H1254" i="16"/>
  <c r="H1226" i="16"/>
  <c r="E1226" i="16"/>
  <c r="G1226" i="16"/>
  <c r="I1226" i="16"/>
  <c r="J1226" i="16"/>
  <c r="F1155" i="16"/>
  <c r="G1155" i="16"/>
  <c r="E1155" i="16"/>
  <c r="D1155" i="16"/>
  <c r="H1155" i="16"/>
  <c r="I1155" i="16"/>
  <c r="E1138" i="16"/>
  <c r="F1134" i="16"/>
  <c r="J1134" i="16"/>
  <c r="D1134" i="16"/>
  <c r="H1134" i="16"/>
  <c r="G1134" i="16"/>
  <c r="E1134" i="16"/>
  <c r="D1085" i="16"/>
  <c r="G1085" i="16"/>
  <c r="H1085" i="16"/>
  <c r="D1077" i="16"/>
  <c r="E1077" i="16"/>
  <c r="H1077" i="16"/>
  <c r="F1077" i="16"/>
  <c r="I1077" i="16"/>
  <c r="J1077" i="16"/>
  <c r="F1073" i="16"/>
  <c r="H1073" i="16"/>
  <c r="J1073" i="16"/>
  <c r="D1073" i="16"/>
  <c r="J1000" i="16"/>
  <c r="H1000" i="16"/>
  <c r="G1000" i="16"/>
  <c r="D1000" i="16"/>
  <c r="I1000" i="16"/>
  <c r="E1000" i="16"/>
  <c r="F1000" i="16"/>
  <c r="D959" i="16"/>
  <c r="J959" i="16"/>
  <c r="I959" i="16"/>
  <c r="H959" i="16"/>
  <c r="E959" i="16"/>
  <c r="F959" i="16"/>
  <c r="G959" i="16"/>
  <c r="D951" i="16"/>
  <c r="G951" i="16"/>
  <c r="J951" i="16"/>
  <c r="F951" i="16"/>
  <c r="I951" i="16"/>
  <c r="E951" i="16"/>
  <c r="E844" i="16"/>
  <c r="G844" i="16"/>
  <c r="H844" i="16"/>
  <c r="F844" i="16"/>
  <c r="I844" i="16"/>
  <c r="J844" i="16"/>
  <c r="D844" i="16"/>
  <c r="E786" i="16"/>
  <c r="D786" i="16"/>
  <c r="I786" i="16"/>
  <c r="G786" i="16"/>
  <c r="J786" i="16"/>
  <c r="F786" i="16"/>
  <c r="F2027" i="16"/>
  <c r="F2444" i="16"/>
  <c r="H1821" i="16"/>
  <c r="G1984" i="16"/>
  <c r="E1425" i="16"/>
  <c r="F1425" i="16"/>
  <c r="F2483" i="16"/>
  <c r="E2483" i="16"/>
  <c r="G2483" i="16"/>
  <c r="F1620" i="16"/>
  <c r="I1620" i="16"/>
  <c r="H552" i="16"/>
  <c r="E552" i="16"/>
  <c r="G552" i="16"/>
  <c r="J552" i="16"/>
  <c r="D1359" i="16"/>
  <c r="I1359" i="16"/>
  <c r="F1359" i="16"/>
  <c r="G1359" i="16"/>
  <c r="F604" i="16"/>
  <c r="J604" i="16"/>
  <c r="G604" i="16"/>
  <c r="E604" i="16"/>
  <c r="I604" i="16"/>
  <c r="I762" i="16"/>
  <c r="E762" i="16"/>
  <c r="G762" i="16"/>
  <c r="J762" i="16"/>
  <c r="E770" i="16"/>
  <c r="F770" i="16"/>
  <c r="G1570" i="16"/>
  <c r="F1570" i="16"/>
  <c r="H1570" i="16"/>
  <c r="F881" i="16"/>
  <c r="H1764" i="16"/>
  <c r="E1764" i="16"/>
  <c r="E1836" i="16"/>
  <c r="F1836" i="16"/>
  <c r="D2409" i="16"/>
  <c r="H2409" i="16"/>
  <c r="F2409" i="16"/>
  <c r="E2409" i="16"/>
  <c r="F2167" i="16"/>
  <c r="H2167" i="16"/>
  <c r="G2167" i="16"/>
  <c r="D2167" i="16"/>
  <c r="H1071" i="16"/>
  <c r="J1071" i="16"/>
  <c r="E1071" i="16"/>
  <c r="J2471" i="16"/>
  <c r="E2471" i="16"/>
  <c r="G2471" i="16"/>
  <c r="D2471" i="16"/>
  <c r="H2471" i="16"/>
  <c r="H517" i="16"/>
  <c r="I517" i="16"/>
  <c r="I463" i="16"/>
  <c r="D463" i="16"/>
  <c r="G463" i="16"/>
  <c r="I351" i="16"/>
  <c r="D351" i="16"/>
  <c r="E2142" i="16"/>
  <c r="D2142" i="16"/>
  <c r="G2142" i="16"/>
  <c r="H2142" i="16"/>
  <c r="F2142" i="16"/>
  <c r="J2142" i="16"/>
  <c r="I2142" i="16"/>
  <c r="J2080" i="16"/>
  <c r="J1939" i="16"/>
  <c r="H1939" i="16"/>
  <c r="G1864" i="16"/>
  <c r="F1864" i="16"/>
  <c r="E1864" i="16"/>
  <c r="U1864" i="16" s="1"/>
  <c r="J1864" i="16"/>
  <c r="D1864" i="16"/>
  <c r="I1864" i="16"/>
  <c r="H1864" i="16"/>
  <c r="E1844" i="16"/>
  <c r="I1832" i="16"/>
  <c r="F1832" i="16"/>
  <c r="E1832" i="16"/>
  <c r="E1701" i="16"/>
  <c r="I1701" i="16"/>
  <c r="D1701" i="16"/>
  <c r="U1701" i="16"/>
  <c r="J1701" i="16"/>
  <c r="F1701" i="16"/>
  <c r="H1701" i="16"/>
  <c r="G1701" i="16"/>
  <c r="J1674" i="16"/>
  <c r="H1674" i="16"/>
  <c r="G1674" i="16"/>
  <c r="D1674" i="16"/>
  <c r="E1674" i="16"/>
  <c r="J1659" i="16"/>
  <c r="G1659" i="16"/>
  <c r="E1659" i="16"/>
  <c r="H1659" i="16"/>
  <c r="D1659" i="16"/>
  <c r="H1617" i="16"/>
  <c r="D1617" i="16"/>
  <c r="I1617" i="16"/>
  <c r="H1587" i="16"/>
  <c r="G1587" i="16"/>
  <c r="D1587" i="16"/>
  <c r="H1577" i="16"/>
  <c r="F1489" i="16"/>
  <c r="J1489" i="16"/>
  <c r="J1453" i="16"/>
  <c r="G1453" i="16"/>
  <c r="G1347" i="16"/>
  <c r="I1298" i="16"/>
  <c r="F1298" i="16"/>
  <c r="E1233" i="16"/>
  <c r="J1233" i="16"/>
  <c r="G1233" i="16"/>
  <c r="H1233" i="16"/>
  <c r="H1224" i="16"/>
  <c r="F1224" i="16"/>
  <c r="D1224" i="16"/>
  <c r="I1224" i="16"/>
  <c r="J1224" i="16"/>
  <c r="G1224" i="16"/>
  <c r="E1224" i="16"/>
  <c r="E1202" i="16"/>
  <c r="G1202" i="16"/>
  <c r="I1202" i="16"/>
  <c r="D1202" i="16"/>
  <c r="F1202" i="16"/>
  <c r="D1194" i="16"/>
  <c r="G1194" i="16"/>
  <c r="F1194" i="16"/>
  <c r="I1194" i="16"/>
  <c r="E1194" i="16"/>
  <c r="G1089" i="16"/>
  <c r="D1089" i="16"/>
  <c r="E1089" i="16"/>
  <c r="J1089" i="16"/>
  <c r="D919" i="16"/>
  <c r="G919" i="16"/>
  <c r="E919" i="16"/>
  <c r="F919" i="16"/>
  <c r="I919" i="16"/>
  <c r="F853" i="16"/>
  <c r="J776" i="16"/>
  <c r="H776" i="16"/>
  <c r="J704" i="16"/>
  <c r="H704" i="16"/>
  <c r="F704" i="16"/>
  <c r="J563" i="16"/>
  <c r="F563" i="16"/>
  <c r="F713" i="16"/>
  <c r="G1832" i="16"/>
  <c r="D762" i="16"/>
  <c r="H762" i="16"/>
  <c r="D770" i="16"/>
  <c r="J1419" i="16"/>
  <c r="J2409" i="16"/>
  <c r="J1563" i="16"/>
  <c r="F552" i="16"/>
  <c r="D552" i="16"/>
  <c r="E1939" i="16"/>
  <c r="H919" i="16"/>
  <c r="I1901" i="16"/>
  <c r="G1901" i="16"/>
  <c r="D1264" i="16"/>
  <c r="E1264" i="16"/>
  <c r="I1264" i="16"/>
  <c r="D1513" i="16"/>
  <c r="U1513" i="16" s="1"/>
  <c r="F1513" i="16"/>
  <c r="J1513" i="16"/>
  <c r="I1513" i="16"/>
  <c r="G1513" i="16"/>
  <c r="H1542" i="16"/>
  <c r="F1542" i="16"/>
  <c r="E1542" i="16"/>
  <c r="I1542" i="16"/>
  <c r="E2054" i="16"/>
  <c r="J2054" i="16"/>
  <c r="F2150" i="16"/>
  <c r="G2150" i="16"/>
  <c r="J2150" i="16"/>
  <c r="E1960" i="16"/>
  <c r="G1960" i="16"/>
  <c r="F1960" i="16"/>
  <c r="D1960" i="16"/>
  <c r="J1960" i="16"/>
  <c r="I1144" i="16"/>
  <c r="D1144" i="16"/>
  <c r="J1144" i="16"/>
  <c r="E1144" i="16"/>
  <c r="F1144" i="16"/>
  <c r="J594" i="16"/>
  <c r="G594" i="16"/>
  <c r="J463" i="16"/>
  <c r="J1836" i="16"/>
  <c r="J1862" i="16"/>
  <c r="E1862" i="16"/>
  <c r="I872" i="16"/>
  <c r="J872" i="16"/>
  <c r="H1089" i="16"/>
  <c r="J1359" i="16"/>
  <c r="E1359" i="16"/>
  <c r="I770" i="16"/>
  <c r="D1832" i="16"/>
  <c r="H770" i="16"/>
  <c r="H1832" i="16"/>
  <c r="F2471" i="16"/>
  <c r="G1893" i="16"/>
  <c r="I1893" i="16"/>
  <c r="H1477" i="16"/>
  <c r="G1477" i="16"/>
  <c r="I1477" i="16"/>
  <c r="G1974" i="16"/>
  <c r="J1974" i="16"/>
  <c r="H1974" i="16"/>
  <c r="I1974" i="16"/>
  <c r="G1824" i="16"/>
  <c r="I1824" i="16"/>
  <c r="F1824" i="16"/>
  <c r="J919" i="16"/>
  <c r="H1202" i="16"/>
  <c r="G339" i="16"/>
  <c r="J339" i="16"/>
  <c r="H1524" i="16"/>
  <c r="D289" i="16"/>
  <c r="I289" i="16"/>
  <c r="G1567" i="16"/>
  <c r="F1567" i="16"/>
  <c r="H1567" i="16"/>
  <c r="D1567" i="16"/>
  <c r="H1869" i="16"/>
  <c r="D1869" i="16"/>
  <c r="J622" i="16"/>
  <c r="H622" i="16"/>
  <c r="F1683" i="16"/>
  <c r="D1683" i="16"/>
  <c r="F448" i="16"/>
  <c r="E448" i="16"/>
  <c r="H1520" i="16"/>
  <c r="G1520" i="16"/>
  <c r="E1520" i="16"/>
  <c r="F2152" i="16"/>
  <c r="G2152" i="16"/>
  <c r="I2152" i="16"/>
  <c r="H2152" i="16"/>
  <c r="G2316" i="16"/>
  <c r="D2316" i="16"/>
  <c r="F2316" i="16"/>
  <c r="E2316" i="16"/>
  <c r="H2316" i="16"/>
  <c r="I752" i="16"/>
  <c r="G752" i="16"/>
  <c r="E752" i="16"/>
  <c r="F912" i="16"/>
  <c r="E912" i="16"/>
  <c r="J912" i="16"/>
  <c r="J1480" i="16"/>
  <c r="D1480" i="16"/>
  <c r="U1480" i="16" s="1"/>
  <c r="F1690" i="16"/>
  <c r="G825" i="16"/>
  <c r="F825" i="16"/>
  <c r="I825" i="16"/>
  <c r="D825" i="16"/>
  <c r="H825" i="16"/>
  <c r="D930" i="16"/>
  <c r="G930" i="16"/>
  <c r="E1046" i="16"/>
  <c r="I1046" i="16"/>
  <c r="E1197" i="16"/>
  <c r="H1197" i="16"/>
  <c r="D1761" i="16"/>
  <c r="F1761" i="16"/>
  <c r="J1761" i="16"/>
  <c r="G1186" i="16"/>
  <c r="D1186" i="16"/>
  <c r="G2201" i="16"/>
  <c r="E2201" i="16"/>
  <c r="I2201" i="16"/>
  <c r="H774" i="16"/>
  <c r="E774" i="16"/>
  <c r="D1451" i="16"/>
  <c r="H1451" i="16"/>
  <c r="F957" i="16"/>
  <c r="E957" i="16"/>
  <c r="D957" i="16"/>
  <c r="I957" i="16"/>
  <c r="G957" i="16"/>
  <c r="H2313" i="16"/>
  <c r="E2313" i="16"/>
  <c r="I2313" i="16"/>
  <c r="H1410" i="16"/>
  <c r="E1410" i="16"/>
  <c r="E988" i="16"/>
  <c r="H988" i="16"/>
  <c r="D988" i="16"/>
  <c r="H982" i="16"/>
  <c r="G982" i="16"/>
  <c r="D982" i="16"/>
  <c r="U982" i="16"/>
  <c r="F1486" i="16"/>
  <c r="G1486" i="16"/>
  <c r="H2222" i="16"/>
  <c r="E2222" i="16"/>
  <c r="D2222" i="16"/>
  <c r="I1873" i="16"/>
  <c r="H1873" i="16"/>
  <c r="G1873" i="16"/>
  <c r="J1873" i="16"/>
  <c r="D1827" i="16"/>
  <c r="U1827" i="16" s="1"/>
  <c r="G1827" i="16"/>
  <c r="F1827" i="16"/>
  <c r="I1792" i="16"/>
  <c r="H1792" i="16"/>
  <c r="D1781" i="16"/>
  <c r="G1781" i="16"/>
  <c r="E1739" i="16"/>
  <c r="D1739" i="16"/>
  <c r="G1679" i="16"/>
  <c r="I1679" i="16"/>
  <c r="F1679" i="16"/>
  <c r="E1679" i="16"/>
  <c r="J1238" i="16"/>
  <c r="H1238" i="16"/>
  <c r="G1238" i="16"/>
  <c r="G2421" i="16"/>
  <c r="F1231" i="16"/>
  <c r="H1231" i="16"/>
  <c r="H1133" i="16"/>
  <c r="G1133" i="16"/>
  <c r="D1008" i="16"/>
  <c r="H1008" i="16"/>
  <c r="G1274" i="16"/>
  <c r="G1544" i="16"/>
  <c r="H1544" i="16"/>
  <c r="E1544" i="16"/>
  <c r="G1160" i="16"/>
  <c r="D1160" i="16"/>
  <c r="F1160" i="16"/>
  <c r="E1160" i="16"/>
  <c r="J1228" i="16"/>
  <c r="D1228" i="16"/>
  <c r="H731" i="16"/>
  <c r="F731" i="16"/>
  <c r="H309" i="16"/>
  <c r="J309" i="16"/>
  <c r="E309" i="16"/>
  <c r="F309" i="16"/>
  <c r="E736" i="16"/>
  <c r="H1239" i="16"/>
  <c r="F1825" i="16"/>
  <c r="J1160" i="16"/>
  <c r="E1319" i="16"/>
  <c r="E1336" i="16"/>
  <c r="G1336" i="16"/>
  <c r="J1336" i="16"/>
  <c r="H1336" i="16"/>
  <c r="G1603" i="16"/>
  <c r="E1603" i="16"/>
  <c r="H1603" i="16"/>
  <c r="D309" i="16"/>
  <c r="H1027" i="16"/>
  <c r="I1027" i="16"/>
  <c r="H1039" i="16"/>
  <c r="G1039" i="16"/>
  <c r="E1039" i="16"/>
  <c r="D1039" i="16"/>
  <c r="I1039" i="16"/>
  <c r="I1062" i="16"/>
  <c r="D1062" i="16"/>
  <c r="D1153" i="16"/>
  <c r="E1153" i="16"/>
  <c r="G2308" i="16"/>
  <c r="E2308" i="16"/>
  <c r="J2308" i="16"/>
  <c r="G1161" i="16"/>
  <c r="H1161" i="16"/>
  <c r="D1161" i="16"/>
  <c r="I1161" i="16"/>
  <c r="E1161" i="16"/>
  <c r="F1161" i="16"/>
  <c r="J1161" i="16"/>
  <c r="E1703" i="16"/>
  <c r="I1703" i="16"/>
  <c r="I1941" i="16"/>
  <c r="F1941" i="16"/>
  <c r="G1941" i="16"/>
  <c r="D2349" i="16"/>
  <c r="H2349" i="16"/>
  <c r="J2349" i="16"/>
  <c r="G2349" i="16"/>
  <c r="F2331" i="16"/>
  <c r="H2331" i="16"/>
  <c r="G2331" i="16"/>
  <c r="E2331" i="16"/>
  <c r="I2331" i="16"/>
  <c r="G2484" i="16"/>
  <c r="F2484" i="16"/>
  <c r="I483" i="16"/>
  <c r="J470" i="16"/>
  <c r="G470" i="16"/>
  <c r="H470" i="16"/>
  <c r="D1445" i="16"/>
  <c r="I1445" i="16"/>
  <c r="H1445" i="16"/>
  <c r="G1445" i="16"/>
  <c r="J635" i="16"/>
  <c r="H635" i="16"/>
  <c r="F635" i="16"/>
  <c r="D635" i="16"/>
  <c r="E635" i="16"/>
  <c r="I635" i="16"/>
  <c r="G635" i="16"/>
  <c r="G663" i="16"/>
  <c r="I663" i="16"/>
  <c r="E663" i="16"/>
  <c r="F663" i="16"/>
  <c r="D663" i="16"/>
  <c r="H663" i="16"/>
  <c r="E720" i="16"/>
  <c r="I720" i="16"/>
  <c r="J720" i="16"/>
  <c r="D720" i="16"/>
  <c r="H720" i="16"/>
  <c r="F720" i="16"/>
  <c r="F1109" i="16"/>
  <c r="D1109" i="16"/>
  <c r="I1109" i="16"/>
  <c r="E1109" i="16"/>
  <c r="H1109" i="16"/>
  <c r="G1109" i="16"/>
  <c r="J1109" i="16"/>
  <c r="E1256" i="16"/>
  <c r="G1256" i="16"/>
  <c r="I1256" i="16"/>
  <c r="F1256" i="16"/>
  <c r="H1256" i="16"/>
  <c r="D1256" i="16"/>
  <c r="G1619" i="16"/>
  <c r="D2248" i="16"/>
  <c r="H2248" i="16"/>
  <c r="I626" i="16"/>
  <c r="F626" i="16"/>
  <c r="I1806" i="16"/>
  <c r="H1806" i="16"/>
  <c r="F1806" i="16"/>
  <c r="I1391" i="16"/>
  <c r="H1391" i="16"/>
  <c r="F1391" i="16"/>
  <c r="D502" i="16"/>
  <c r="G1825" i="16"/>
  <c r="H1160" i="16"/>
  <c r="F2308" i="16"/>
  <c r="F2472" i="16"/>
  <c r="E1972" i="16"/>
  <c r="J1972" i="16"/>
  <c r="G1227" i="16"/>
  <c r="I1947" i="16"/>
  <c r="G2044" i="16"/>
  <c r="J2044" i="16"/>
  <c r="J1703" i="16"/>
  <c r="E1445" i="16"/>
  <c r="I2349" i="16"/>
  <c r="G731" i="16"/>
  <c r="H2285" i="16"/>
  <c r="I2285" i="16"/>
  <c r="D2285" i="16"/>
  <c r="G2285" i="16"/>
  <c r="J2285" i="16"/>
  <c r="F2285" i="16"/>
  <c r="E2285" i="16"/>
  <c r="J481" i="16"/>
  <c r="G481" i="16"/>
  <c r="H1717" i="16"/>
  <c r="G1717" i="16"/>
  <c r="E1717" i="16"/>
  <c r="F1717" i="16"/>
  <c r="D1773" i="16"/>
  <c r="F1773" i="16"/>
  <c r="J1773" i="16"/>
  <c r="G1773" i="16"/>
  <c r="I1773" i="16"/>
  <c r="E1773" i="16"/>
  <c r="H1773" i="16"/>
  <c r="H2402" i="16"/>
  <c r="G2402" i="16"/>
  <c r="F2402" i="16"/>
  <c r="I2402" i="16"/>
  <c r="E2402" i="16"/>
  <c r="D2402" i="16"/>
  <c r="J2402" i="16"/>
  <c r="I568" i="16"/>
  <c r="J568" i="16"/>
  <c r="E568" i="16"/>
  <c r="H568" i="16"/>
  <c r="F568" i="16"/>
  <c r="I1462" i="16"/>
  <c r="H1462" i="16"/>
  <c r="D1462" i="16"/>
  <c r="G1462" i="16"/>
  <c r="F1462" i="16"/>
  <c r="J1462" i="16"/>
  <c r="E1462" i="16"/>
  <c r="G2200" i="16"/>
  <c r="H2200" i="16"/>
  <c r="F2200" i="16"/>
  <c r="D2200" i="16"/>
  <c r="I2200" i="16"/>
  <c r="J2200" i="16"/>
  <c r="F2412" i="16"/>
  <c r="E2412" i="16"/>
  <c r="H2412" i="16"/>
  <c r="H2431" i="16"/>
  <c r="G2431" i="16"/>
  <c r="I2431" i="16"/>
  <c r="D2431" i="16"/>
  <c r="E2431" i="16"/>
  <c r="J2431" i="16"/>
  <c r="F2431" i="16"/>
  <c r="G545" i="16"/>
  <c r="D545" i="16"/>
  <c r="D1140" i="16"/>
  <c r="I1140" i="16"/>
  <c r="F1140" i="16"/>
  <c r="E1140" i="16"/>
  <c r="J1140" i="16"/>
  <c r="E1435" i="16"/>
  <c r="G1435" i="16"/>
  <c r="D1435" i="16"/>
  <c r="F1435" i="16"/>
  <c r="J1435" i="16"/>
  <c r="H1435" i="16"/>
  <c r="H1826" i="16"/>
  <c r="E1612" i="16"/>
  <c r="J1612" i="16"/>
  <c r="H1612" i="16"/>
  <c r="I1612" i="16"/>
  <c r="D1612" i="16"/>
  <c r="U1612" i="16" s="1"/>
  <c r="F1612" i="16"/>
  <c r="J1668" i="16"/>
  <c r="I1668" i="16"/>
  <c r="E1668" i="16"/>
  <c r="F1668" i="16"/>
  <c r="G1668" i="16"/>
  <c r="H1668" i="16"/>
  <c r="D1668" i="16"/>
  <c r="E1695" i="16"/>
  <c r="G1695" i="16"/>
  <c r="H1695" i="16"/>
  <c r="F1695" i="16"/>
  <c r="F1874" i="16"/>
  <c r="I1874" i="16"/>
  <c r="G1874" i="16"/>
  <c r="J1874" i="16"/>
  <c r="H1874" i="16"/>
  <c r="H809" i="16"/>
  <c r="G809" i="16"/>
  <c r="I809" i="16"/>
  <c r="D809" i="16"/>
  <c r="E809" i="16"/>
  <c r="J809" i="16"/>
  <c r="F809" i="16"/>
  <c r="J2475" i="16"/>
  <c r="D2475" i="16"/>
  <c r="E2475" i="16"/>
  <c r="I2475" i="16"/>
  <c r="F2475" i="16"/>
  <c r="G2475" i="16"/>
  <c r="G702" i="16"/>
  <c r="F1209" i="16"/>
  <c r="J1209" i="16"/>
  <c r="D1209" i="16"/>
  <c r="E1209" i="16"/>
  <c r="G1209" i="16"/>
  <c r="I1209" i="16"/>
  <c r="H1209" i="16"/>
  <c r="J1444" i="16"/>
  <c r="F1444" i="16"/>
  <c r="E1444" i="16"/>
  <c r="I1444" i="16"/>
  <c r="H1444" i="16"/>
  <c r="D1444" i="16"/>
  <c r="H2360" i="16"/>
  <c r="G2360" i="16"/>
  <c r="J2360" i="16"/>
  <c r="I2360" i="16"/>
  <c r="D2360" i="16"/>
  <c r="E2360" i="16"/>
  <c r="I1744" i="16"/>
  <c r="G1744" i="16"/>
  <c r="I1825" i="16"/>
  <c r="E1825" i="16"/>
  <c r="E1239" i="16"/>
  <c r="I1239" i="16"/>
  <c r="D1239" i="16"/>
  <c r="F1239" i="16"/>
  <c r="D1426" i="16"/>
  <c r="H1426" i="16"/>
  <c r="J1426" i="16"/>
  <c r="E1426" i="16"/>
  <c r="G1319" i="16"/>
  <c r="J1319" i="16"/>
  <c r="I1319" i="16"/>
  <c r="J501" i="16"/>
  <c r="F1603" i="16"/>
  <c r="E1062" i="16"/>
  <c r="I461" i="16"/>
  <c r="D1603" i="16"/>
  <c r="G2472" i="16"/>
  <c r="D1825" i="16"/>
  <c r="I1972" i="16"/>
  <c r="I1160" i="16"/>
  <c r="D2308" i="16"/>
  <c r="D1319" i="16"/>
  <c r="F1426" i="16"/>
  <c r="D294" i="16"/>
  <c r="F294" i="16"/>
  <c r="F1434" i="16"/>
  <c r="H1434" i="16"/>
  <c r="E1434" i="16"/>
  <c r="D1434" i="16"/>
  <c r="H1507" i="16"/>
  <c r="J1507" i="16"/>
  <c r="I1507" i="16"/>
  <c r="D1507" i="16"/>
  <c r="J1519" i="16"/>
  <c r="D1519" i="16"/>
  <c r="F1896" i="16"/>
  <c r="H1896" i="16"/>
  <c r="J1903" i="16"/>
  <c r="E1903" i="16"/>
  <c r="G438" i="16"/>
  <c r="F438" i="16"/>
  <c r="E1475" i="16"/>
  <c r="I1475" i="16"/>
  <c r="E1619" i="16"/>
  <c r="J663" i="16"/>
  <c r="I309" i="16"/>
  <c r="G309" i="16"/>
  <c r="J991" i="16"/>
  <c r="G991" i="16"/>
  <c r="F1006" i="16"/>
  <c r="J1006" i="16"/>
  <c r="H1006" i="16"/>
  <c r="D1006" i="16"/>
  <c r="G1006" i="16"/>
  <c r="I1006" i="16"/>
  <c r="E1006" i="16"/>
  <c r="H1641" i="16"/>
  <c r="J1641" i="16"/>
  <c r="D1641" i="16"/>
  <c r="F1641" i="16"/>
  <c r="G1641" i="16"/>
  <c r="E1641" i="16"/>
  <c r="E2474" i="16"/>
  <c r="G2474" i="16"/>
  <c r="I551" i="16"/>
  <c r="J551" i="16"/>
  <c r="E551" i="16"/>
  <c r="F551" i="16"/>
  <c r="G551" i="16"/>
  <c r="D551" i="16"/>
  <c r="H551" i="16"/>
  <c r="J1551" i="16"/>
  <c r="E1551" i="16"/>
  <c r="G1605" i="16"/>
  <c r="D1605" i="16"/>
  <c r="E1605" i="16"/>
  <c r="H1605" i="16"/>
  <c r="F1605" i="16"/>
  <c r="D1692" i="16"/>
  <c r="E1692" i="16"/>
  <c r="H1692" i="16"/>
  <c r="H1708" i="16"/>
  <c r="F1708" i="16"/>
  <c r="G1708" i="16"/>
  <c r="E1708" i="16"/>
  <c r="J1933" i="16"/>
  <c r="E1626" i="16"/>
  <c r="G1626" i="16"/>
  <c r="H1626" i="16"/>
  <c r="F1626" i="16"/>
  <c r="D1626" i="16"/>
  <c r="J782" i="16"/>
  <c r="G782" i="16"/>
  <c r="J2333" i="16"/>
  <c r="I2333" i="16"/>
  <c r="E2333" i="16"/>
  <c r="D2333" i="16"/>
  <c r="G2333" i="16"/>
  <c r="F1185" i="16"/>
  <c r="E1185" i="16"/>
  <c r="I1185" i="16"/>
  <c r="J1368" i="16"/>
  <c r="H1368" i="16"/>
  <c r="E1368" i="16"/>
  <c r="I1368" i="16"/>
  <c r="D1368" i="16"/>
  <c r="F1368" i="16"/>
  <c r="F1388" i="16"/>
  <c r="D1388" i="16"/>
  <c r="I1249" i="16"/>
  <c r="J288" i="16"/>
  <c r="F288" i="16"/>
  <c r="I288" i="16"/>
  <c r="D419" i="16"/>
  <c r="F419" i="16"/>
  <c r="E419" i="16"/>
  <c r="G419" i="16"/>
  <c r="F1970" i="16"/>
  <c r="I1970" i="16"/>
  <c r="J1970" i="16"/>
  <c r="D1970" i="16"/>
  <c r="G1970" i="16"/>
  <c r="H1970" i="16"/>
  <c r="F1540" i="16"/>
  <c r="D1540" i="16"/>
  <c r="F760" i="16"/>
  <c r="D1315" i="16"/>
  <c r="J1980" i="16"/>
  <c r="E1980" i="16"/>
  <c r="H362" i="16"/>
  <c r="I2348" i="16"/>
  <c r="G2336" i="16"/>
  <c r="J2336" i="16"/>
  <c r="J1208" i="16"/>
  <c r="H1208" i="16"/>
  <c r="F2038" i="16"/>
  <c r="J2038" i="16"/>
  <c r="H717" i="16"/>
  <c r="G362" i="16"/>
  <c r="H323" i="16"/>
  <c r="F2052" i="16"/>
  <c r="I2293" i="16"/>
  <c r="D2293" i="16"/>
  <c r="J2293" i="16"/>
  <c r="G2293" i="16"/>
  <c r="F2293" i="16"/>
  <c r="E288" i="16"/>
  <c r="E1970" i="16"/>
  <c r="G1510" i="16"/>
  <c r="J1510" i="16"/>
  <c r="E1510" i="16"/>
  <c r="H1510" i="16"/>
  <c r="J365" i="16"/>
  <c r="D365" i="16"/>
  <c r="G909" i="16"/>
  <c r="J909" i="16"/>
  <c r="I909" i="16"/>
  <c r="H909" i="16"/>
  <c r="D909" i="16"/>
  <c r="E1596" i="16"/>
  <c r="F1596" i="16"/>
  <c r="H1596" i="16"/>
  <c r="H1678" i="16"/>
  <c r="F1678" i="16"/>
  <c r="D1537" i="16"/>
  <c r="H1537" i="16"/>
  <c r="I2199" i="16"/>
  <c r="D2199" i="16"/>
  <c r="F2199" i="16"/>
  <c r="J2199" i="16"/>
  <c r="E2199" i="16"/>
  <c r="I2191" i="16"/>
  <c r="J2191" i="16"/>
  <c r="G2191" i="16"/>
  <c r="J2184" i="16"/>
  <c r="D2184" i="16"/>
  <c r="H2184" i="16"/>
  <c r="E2184" i="16"/>
  <c r="F2184" i="16"/>
  <c r="G2184" i="16"/>
  <c r="J2163" i="16"/>
  <c r="D2163" i="16"/>
  <c r="J2156" i="16"/>
  <c r="F2156" i="16"/>
  <c r="H2156" i="16"/>
  <c r="G2156" i="16"/>
  <c r="G2138" i="16"/>
  <c r="E2138" i="16"/>
  <c r="H2138" i="16"/>
  <c r="F2138" i="16"/>
  <c r="I2138" i="16"/>
  <c r="J2138" i="16"/>
  <c r="F2119" i="16"/>
  <c r="J2119" i="16"/>
  <c r="I2119" i="16"/>
  <c r="G2119" i="16"/>
  <c r="D2082" i="16"/>
  <c r="I2082" i="16"/>
  <c r="G2082" i="16"/>
  <c r="J2082" i="16"/>
  <c r="F2082" i="16"/>
  <c r="H2059" i="16"/>
  <c r="G2059" i="16"/>
  <c r="D2033" i="16"/>
  <c r="I2033" i="16"/>
  <c r="H2033" i="16"/>
  <c r="E2033" i="16"/>
  <c r="F2033" i="16"/>
  <c r="G2033" i="16"/>
  <c r="J2033" i="16"/>
  <c r="E1952" i="16"/>
  <c r="H1926" i="16"/>
  <c r="J1926" i="16"/>
  <c r="I1926" i="16"/>
  <c r="D1926" i="16"/>
  <c r="F1926" i="16"/>
  <c r="F1917" i="16"/>
  <c r="H1917" i="16"/>
  <c r="E1917" i="16"/>
  <c r="D1917" i="16"/>
  <c r="G1917" i="16"/>
  <c r="F1646" i="16"/>
  <c r="J1646" i="16"/>
  <c r="D1646" i="16"/>
  <c r="G1646" i="16"/>
  <c r="E1646" i="16"/>
  <c r="G1572" i="16"/>
  <c r="J1572" i="16"/>
  <c r="E1572" i="16"/>
  <c r="F1561" i="16"/>
  <c r="I1561" i="16"/>
  <c r="E1561" i="16"/>
  <c r="H1561" i="16"/>
  <c r="H1529" i="16"/>
  <c r="J1529" i="16"/>
  <c r="I1529" i="16"/>
  <c r="E1529" i="16"/>
  <c r="D1500" i="16"/>
  <c r="G1500" i="16"/>
  <c r="H1500" i="16"/>
  <c r="E1500" i="16"/>
  <c r="I1500" i="16"/>
  <c r="F1500" i="16"/>
  <c r="Y1484" i="16"/>
  <c r="E1458" i="16"/>
  <c r="J1458" i="16"/>
  <c r="D1458" i="16"/>
  <c r="I1458" i="16"/>
  <c r="H1458" i="16"/>
  <c r="G1458" i="16"/>
  <c r="G1405" i="16"/>
  <c r="D1405" i="16"/>
  <c r="I1392" i="16"/>
  <c r="H1392" i="16"/>
  <c r="G1392" i="16"/>
  <c r="J1392" i="16"/>
  <c r="E1392" i="16"/>
  <c r="D1337" i="16"/>
  <c r="H1337" i="16"/>
  <c r="E1337" i="16"/>
  <c r="G1337" i="16"/>
  <c r="I1337" i="16"/>
  <c r="D1330" i="16"/>
  <c r="G1330" i="16"/>
  <c r="I1330" i="16"/>
  <c r="E1330" i="16"/>
  <c r="H1330" i="16"/>
  <c r="F1324" i="16"/>
  <c r="J1324" i="16"/>
  <c r="I1324" i="16"/>
  <c r="G1324" i="16"/>
  <c r="H1324" i="16"/>
  <c r="E1324" i="16"/>
  <c r="D1324" i="16"/>
  <c r="F1320" i="16"/>
  <c r="J1320" i="16"/>
  <c r="H1320" i="16"/>
  <c r="D1320" i="16"/>
  <c r="G1320" i="16"/>
  <c r="E1305" i="16"/>
  <c r="G1305" i="16"/>
  <c r="J1305" i="16"/>
  <c r="G1299" i="16"/>
  <c r="E1299" i="16"/>
  <c r="J1299" i="16"/>
  <c r="I1299" i="16"/>
  <c r="D1299" i="16"/>
  <c r="J917" i="16"/>
  <c r="G917" i="16"/>
  <c r="F917" i="16"/>
  <c r="J585" i="16"/>
  <c r="G585" i="16"/>
  <c r="F585" i="16"/>
  <c r="E585" i="16"/>
  <c r="F572" i="16"/>
  <c r="E572" i="16"/>
  <c r="D572" i="16"/>
  <c r="G572" i="16"/>
  <c r="H572" i="16"/>
  <c r="I572" i="16"/>
  <c r="G288" i="16"/>
  <c r="E1540" i="16"/>
  <c r="I1540" i="16"/>
  <c r="I760" i="16"/>
  <c r="G1640" i="16"/>
  <c r="H1315" i="16"/>
  <c r="E566" i="16"/>
  <c r="I1980" i="16"/>
  <c r="D2027" i="16"/>
  <c r="U2027" i="16" s="1"/>
  <c r="F1263" i="16"/>
  <c r="G1208" i="16"/>
  <c r="I758" i="16"/>
  <c r="D323" i="16"/>
  <c r="F520" i="16"/>
  <c r="F362" i="16"/>
  <c r="H594" i="16"/>
  <c r="F2348" i="16"/>
  <c r="E2336" i="16"/>
  <c r="G2444" i="16"/>
  <c r="I1208" i="16"/>
  <c r="H538" i="16"/>
  <c r="D1942" i="16"/>
  <c r="I876" i="16"/>
  <c r="H2038" i="16"/>
  <c r="E2038" i="16"/>
  <c r="F1656" i="16"/>
  <c r="D924" i="16"/>
  <c r="I884" i="16"/>
  <c r="J1907" i="16"/>
  <c r="J717" i="16"/>
  <c r="F656" i="16"/>
  <c r="F1305" i="16"/>
  <c r="E2191" i="16"/>
  <c r="E1926" i="16"/>
  <c r="I1305" i="16"/>
  <c r="D1656" i="16"/>
  <c r="G758" i="16"/>
  <c r="I1596" i="16"/>
  <c r="G1561" i="16"/>
  <c r="D585" i="16"/>
  <c r="J801" i="16"/>
  <c r="I1510" i="16"/>
  <c r="D2216" i="16"/>
  <c r="D1561" i="16"/>
  <c r="F1337" i="16"/>
  <c r="G2199" i="16"/>
  <c r="H2199" i="16"/>
  <c r="F1458" i="16"/>
  <c r="J1500" i="16"/>
  <c r="F1259" i="16"/>
  <c r="D1259" i="16"/>
  <c r="J1259" i="16"/>
  <c r="E1259" i="16"/>
  <c r="I1259" i="16"/>
  <c r="H2126" i="16"/>
  <c r="G2126" i="16"/>
  <c r="E2126" i="16"/>
  <c r="I2126" i="16"/>
  <c r="I2394" i="16"/>
  <c r="J2394" i="16"/>
  <c r="G2394" i="16"/>
  <c r="D2394" i="16"/>
  <c r="G2309" i="16"/>
  <c r="I2309" i="16"/>
  <c r="F2309" i="16"/>
  <c r="D2309" i="16"/>
  <c r="F671" i="16"/>
  <c r="I1033" i="16"/>
  <c r="F1033" i="16"/>
  <c r="D1033" i="16"/>
  <c r="U1033" i="16" s="1"/>
  <c r="F1250" i="16"/>
  <c r="G1250" i="16"/>
  <c r="E1250" i="16"/>
  <c r="J1250" i="16"/>
  <c r="F2173" i="16"/>
  <c r="E2173" i="16"/>
  <c r="E289" i="16"/>
  <c r="F289" i="16"/>
  <c r="G289" i="16"/>
  <c r="H639" i="16"/>
  <c r="I639" i="16"/>
  <c r="G639" i="16"/>
  <c r="F639" i="16"/>
  <c r="D854" i="16"/>
  <c r="J2016" i="16"/>
  <c r="E2016" i="16"/>
  <c r="G2016" i="16"/>
  <c r="D2016" i="16"/>
  <c r="I2016" i="16"/>
  <c r="F2016" i="16"/>
  <c r="G1681" i="16"/>
  <c r="E1681" i="16"/>
  <c r="J1681" i="16"/>
  <c r="F1681" i="16"/>
  <c r="F2094" i="16"/>
  <c r="H2094" i="16"/>
  <c r="J1949" i="16"/>
  <c r="F1949" i="16"/>
  <c r="D1949" i="16"/>
  <c r="I965" i="16"/>
  <c r="E965" i="16"/>
  <c r="H965" i="16"/>
  <c r="D1586" i="16"/>
  <c r="F1586" i="16"/>
  <c r="G1586" i="16"/>
  <c r="I1586" i="16"/>
  <c r="J881" i="16"/>
  <c r="E881" i="16"/>
  <c r="G894" i="16"/>
  <c r="E894" i="16"/>
  <c r="U894" i="16" s="1"/>
  <c r="I1021" i="16"/>
  <c r="J1021" i="16"/>
  <c r="G1021" i="16"/>
  <c r="H1021" i="16"/>
  <c r="H1419" i="16"/>
  <c r="D1419" i="16"/>
  <c r="I1419" i="16"/>
  <c r="F1419" i="16"/>
  <c r="G1563" i="16"/>
  <c r="E1563" i="16"/>
  <c r="F1563" i="16"/>
  <c r="I1563" i="16"/>
  <c r="D1563" i="16"/>
  <c r="I1764" i="16"/>
  <c r="G1764" i="16"/>
  <c r="D1764" i="16"/>
  <c r="I1741" i="16"/>
  <c r="J1741" i="16"/>
  <c r="F1741" i="16"/>
  <c r="E1741" i="16"/>
  <c r="F1884" i="16"/>
  <c r="H1884" i="16"/>
  <c r="J1884" i="16"/>
  <c r="J2332" i="16"/>
  <c r="E2427" i="16"/>
  <c r="G2427" i="16"/>
  <c r="J2427" i="16"/>
  <c r="F2427" i="16"/>
  <c r="J442" i="16"/>
  <c r="G442" i="16"/>
  <c r="I442" i="16"/>
  <c r="D442" i="16"/>
  <c r="F442" i="16"/>
  <c r="G1431" i="16"/>
  <c r="E1431" i="16"/>
  <c r="I1431" i="16"/>
  <c r="F1431" i="16"/>
  <c r="D1431" i="16"/>
  <c r="G1490" i="16"/>
  <c r="H1490" i="16"/>
  <c r="J1648" i="16"/>
  <c r="F1648" i="16"/>
  <c r="E1648" i="16"/>
  <c r="H1648" i="16"/>
  <c r="I1688" i="16"/>
  <c r="D1688" i="16"/>
  <c r="J1688" i="16"/>
  <c r="G1688" i="16"/>
  <c r="D1707" i="16"/>
  <c r="J1707" i="16"/>
  <c r="F1707" i="16"/>
  <c r="E1707" i="16"/>
  <c r="G467" i="16"/>
  <c r="I467" i="16"/>
  <c r="J467" i="16"/>
  <c r="D467" i="16"/>
  <c r="F2217" i="16"/>
  <c r="I2217" i="16"/>
  <c r="G2217" i="16"/>
  <c r="D2217" i="16"/>
  <c r="J1157" i="16"/>
  <c r="G1157" i="16"/>
  <c r="D1157" i="16"/>
  <c r="F1716" i="16"/>
  <c r="I1716" i="16"/>
  <c r="G1716" i="16"/>
  <c r="E1716" i="16"/>
  <c r="G2219" i="16"/>
  <c r="F2219" i="16"/>
  <c r="H2219" i="16"/>
  <c r="I2219" i="16"/>
  <c r="G2464" i="16"/>
  <c r="D2464" i="16"/>
  <c r="I2464" i="16"/>
  <c r="E2464" i="16"/>
  <c r="G368" i="16"/>
  <c r="F368" i="16"/>
  <c r="D368" i="16"/>
  <c r="E368" i="16"/>
  <c r="F2068" i="16"/>
  <c r="J2068" i="16"/>
  <c r="I2068" i="16"/>
  <c r="G2068" i="16"/>
  <c r="E2068" i="16"/>
  <c r="D2068" i="16"/>
  <c r="H1181" i="16"/>
  <c r="G1181" i="16"/>
  <c r="D778" i="16"/>
  <c r="J778" i="16"/>
  <c r="E778" i="16"/>
  <c r="F778" i="16"/>
  <c r="H778" i="16"/>
  <c r="I778" i="16"/>
  <c r="D1350" i="16"/>
  <c r="J1350" i="16"/>
  <c r="I1350" i="16"/>
  <c r="G1350" i="16"/>
  <c r="F1350" i="16"/>
  <c r="J910" i="16"/>
  <c r="D910" i="16"/>
  <c r="G910" i="16"/>
  <c r="I910" i="16"/>
  <c r="F910" i="16"/>
  <c r="H706" i="16"/>
  <c r="G926" i="16"/>
  <c r="H926" i="16"/>
  <c r="I1358" i="16"/>
  <c r="F1358" i="16"/>
  <c r="D1850" i="16"/>
  <c r="U1850" i="16" s="1"/>
  <c r="I1850" i="16"/>
  <c r="G1850" i="16"/>
  <c r="E909" i="16"/>
  <c r="E1320" i="16"/>
  <c r="D2138" i="16"/>
  <c r="E324" i="16"/>
  <c r="G1780" i="16"/>
  <c r="J1780" i="16"/>
  <c r="F1780" i="16"/>
  <c r="D1780" i="16"/>
  <c r="U1780" i="16" s="1"/>
  <c r="G1216" i="16"/>
  <c r="I1216" i="16"/>
  <c r="D1216" i="16"/>
  <c r="E1216" i="16"/>
  <c r="G1529" i="16"/>
  <c r="H1572" i="16"/>
  <c r="I1646" i="16"/>
  <c r="I1562" i="16"/>
  <c r="E1562" i="16"/>
  <c r="F1562" i="16"/>
  <c r="G1562" i="16"/>
  <c r="G1600" i="16"/>
  <c r="E1600" i="16"/>
  <c r="J1600" i="16"/>
  <c r="I1600" i="16"/>
  <c r="E1809" i="16"/>
  <c r="I1809" i="16"/>
  <c r="F2065" i="16"/>
  <c r="E2065" i="16"/>
  <c r="G2065" i="16"/>
  <c r="F2241" i="16"/>
  <c r="H2241" i="16"/>
  <c r="J2241" i="16"/>
  <c r="H1499" i="16"/>
  <c r="G1499" i="16"/>
  <c r="D1499" i="16"/>
  <c r="J1499" i="16"/>
  <c r="J2295" i="16"/>
  <c r="E2295" i="16"/>
  <c r="G2295" i="16"/>
  <c r="I2295" i="16"/>
  <c r="F2295" i="16"/>
  <c r="H2295" i="16"/>
  <c r="D1918" i="16"/>
  <c r="G1918" i="16"/>
  <c r="E1918" i="16"/>
  <c r="J1918" i="16"/>
  <c r="F1918" i="16"/>
  <c r="E1587" i="16"/>
  <c r="J1587" i="16"/>
  <c r="F1587" i="16"/>
  <c r="I1587" i="16"/>
  <c r="I1577" i="16"/>
  <c r="E1577" i="16"/>
  <c r="D1566" i="16"/>
  <c r="E1559" i="16"/>
  <c r="U1559" i="16" s="1"/>
  <c r="D1559" i="16"/>
  <c r="I1559" i="16"/>
  <c r="J1559" i="16"/>
  <c r="H1559" i="16"/>
  <c r="G1559" i="16"/>
  <c r="D1541" i="16"/>
  <c r="J1541" i="16"/>
  <c r="I1541" i="16"/>
  <c r="H1541" i="16"/>
  <c r="D1524" i="16"/>
  <c r="F1524" i="16"/>
  <c r="G1524" i="16"/>
  <c r="I1524" i="16"/>
  <c r="E1524" i="16"/>
  <c r="G1508" i="16"/>
  <c r="D1508" i="16"/>
  <c r="H1508" i="16"/>
  <c r="J1508" i="16"/>
  <c r="F1508" i="16"/>
  <c r="F1505" i="16"/>
  <c r="H1505" i="16"/>
  <c r="J1505" i="16"/>
  <c r="E1505" i="16"/>
  <c r="G1505" i="16"/>
  <c r="I1505" i="16"/>
  <c r="D1505" i="16"/>
  <c r="J1498" i="16"/>
  <c r="F1498" i="16"/>
  <c r="H1498" i="16"/>
  <c r="D1498" i="16"/>
  <c r="I1498" i="16"/>
  <c r="G1498" i="16"/>
  <c r="H1489" i="16"/>
  <c r="G1489" i="16"/>
  <c r="I1489" i="16"/>
  <c r="D1453" i="16"/>
  <c r="U1453" i="16" s="1"/>
  <c r="I1453" i="16"/>
  <c r="H1453" i="16"/>
  <c r="F1453" i="16"/>
  <c r="F1382" i="16"/>
  <c r="I1382" i="16"/>
  <c r="D1382" i="16"/>
  <c r="G1382" i="16"/>
  <c r="Y1355" i="16"/>
  <c r="I1339" i="16"/>
  <c r="J1339" i="16"/>
  <c r="J1314" i="16"/>
  <c r="H1314" i="16"/>
  <c r="F1314" i="16"/>
  <c r="D853" i="16"/>
  <c r="E853" i="16"/>
  <c r="D772" i="16"/>
  <c r="F772" i="16"/>
  <c r="H772" i="16"/>
  <c r="G772" i="16"/>
  <c r="I772" i="16"/>
  <c r="J772" i="16"/>
  <c r="J713" i="16"/>
  <c r="I713" i="16"/>
  <c r="E713" i="16"/>
  <c r="U713" i="16" s="1"/>
  <c r="G713" i="16"/>
  <c r="H713" i="16"/>
  <c r="J710" i="16"/>
  <c r="I704" i="16"/>
  <c r="D704" i="16"/>
  <c r="U704" i="16"/>
  <c r="G676" i="16"/>
  <c r="I631" i="16"/>
  <c r="E631" i="16"/>
  <c r="F631" i="16"/>
  <c r="D821" i="16"/>
  <c r="E821" i="16"/>
  <c r="E1785" i="16"/>
  <c r="H1785" i="16"/>
  <c r="G796" i="16"/>
  <c r="I796" i="16"/>
  <c r="G1912" i="16"/>
  <c r="F1912" i="16"/>
  <c r="E1912" i="16"/>
  <c r="H1912" i="16"/>
  <c r="E748" i="16"/>
  <c r="I748" i="16"/>
  <c r="H2286" i="16"/>
  <c r="I2286" i="16"/>
  <c r="H2410" i="16"/>
  <c r="D2410" i="16"/>
  <c r="G2137" i="16"/>
  <c r="F2137" i="16"/>
  <c r="H2137" i="16"/>
  <c r="J2137" i="16"/>
  <c r="E2490" i="16"/>
  <c r="I2490" i="16"/>
  <c r="J2490" i="16"/>
  <c r="G2490" i="16"/>
  <c r="J2045" i="16"/>
  <c r="F2045" i="16"/>
  <c r="E2265" i="16"/>
  <c r="J2265" i="16"/>
  <c r="H2265" i="16"/>
  <c r="E2473" i="16"/>
  <c r="J2473" i="16"/>
  <c r="F2473" i="16"/>
  <c r="I2473" i="16"/>
  <c r="H2473" i="16"/>
  <c r="I698" i="16"/>
  <c r="E698" i="16"/>
  <c r="F1851" i="16"/>
  <c r="E1851" i="16"/>
  <c r="J1851" i="16"/>
  <c r="H1851" i="16"/>
  <c r="G1670" i="16"/>
  <c r="F1649" i="16"/>
  <c r="H1649" i="16"/>
  <c r="I1810" i="16"/>
  <c r="G1810" i="16"/>
  <c r="I749" i="16"/>
  <c r="J749" i="16"/>
  <c r="I2132" i="16"/>
  <c r="G2132" i="16"/>
  <c r="I734" i="16"/>
  <c r="E734" i="16"/>
  <c r="J734" i="16"/>
  <c r="G734" i="16"/>
  <c r="D1589" i="16"/>
  <c r="I1589" i="16"/>
  <c r="E1589" i="16"/>
  <c r="H2110" i="16"/>
  <c r="I2110" i="16"/>
  <c r="E2209" i="16"/>
  <c r="H2209" i="16"/>
  <c r="E2225" i="16"/>
  <c r="D2225" i="16"/>
  <c r="I2225" i="16"/>
  <c r="F2225" i="16"/>
  <c r="J2486" i="16"/>
  <c r="D2486" i="16"/>
  <c r="G2486" i="16"/>
  <c r="E1142" i="16"/>
  <c r="I1142" i="16"/>
  <c r="H1086" i="16"/>
  <c r="H1653" i="16"/>
  <c r="J1653" i="16"/>
  <c r="H1015" i="16"/>
  <c r="E1015" i="16"/>
  <c r="J1015" i="16"/>
  <c r="H1067" i="16"/>
  <c r="G1067" i="16"/>
  <c r="E699" i="16"/>
  <c r="F699" i="16"/>
  <c r="J699" i="16"/>
  <c r="I699" i="16"/>
  <c r="E968" i="16"/>
  <c r="I968" i="16"/>
  <c r="E645" i="16"/>
  <c r="J645" i="16"/>
  <c r="F351" i="16"/>
  <c r="Y1787" i="16"/>
  <c r="Y1095" i="16"/>
  <c r="Y974" i="16"/>
  <c r="Y504" i="16"/>
  <c r="Y343" i="16"/>
  <c r="Y2338" i="16"/>
  <c r="Y1217" i="16"/>
  <c r="Y1796" i="16"/>
  <c r="Y667" i="16"/>
  <c r="Y2264" i="16"/>
  <c r="Y1969" i="16"/>
  <c r="Y943" i="16"/>
  <c r="Y937" i="16"/>
  <c r="Y829" i="16"/>
  <c r="Y825" i="16"/>
  <c r="Y790" i="16"/>
  <c r="Y278" i="16"/>
  <c r="Y303" i="16"/>
  <c r="Y438" i="16"/>
  <c r="Y2462" i="16"/>
  <c r="Y1908" i="16"/>
  <c r="Y1891" i="16"/>
  <c r="Y1863" i="16"/>
  <c r="Y1648" i="16"/>
  <c r="Y1465" i="16"/>
  <c r="Y1175" i="16"/>
  <c r="Y1069" i="16"/>
  <c r="I1957" i="16"/>
  <c r="D1957" i="16"/>
  <c r="D1924" i="16"/>
  <c r="F1924" i="16"/>
  <c r="H1924" i="16"/>
  <c r="F2099" i="16"/>
  <c r="E2099" i="16"/>
  <c r="J2099" i="16"/>
  <c r="H2099" i="16"/>
  <c r="J2228" i="16"/>
  <c r="H2228" i="16"/>
  <c r="D2228" i="16"/>
  <c r="I2228" i="16"/>
  <c r="E1845" i="16"/>
  <c r="J1845" i="16"/>
  <c r="H1845" i="16"/>
  <c r="H1853" i="16"/>
  <c r="I1853" i="16"/>
  <c r="F1853" i="16"/>
  <c r="J1976" i="16"/>
  <c r="F1976" i="16"/>
  <c r="H1976" i="16"/>
  <c r="E1976" i="16"/>
  <c r="D2100" i="16"/>
  <c r="J2100" i="16"/>
  <c r="F2356" i="16"/>
  <c r="H2356" i="16"/>
  <c r="G310" i="16"/>
  <c r="F310" i="16"/>
  <c r="J348" i="16"/>
  <c r="D348" i="16"/>
  <c r="H348" i="16"/>
  <c r="H1599" i="16"/>
  <c r="G1636" i="16"/>
  <c r="J1636" i="16"/>
  <c r="F1763" i="16"/>
  <c r="G1763" i="16"/>
  <c r="E1763" i="16"/>
  <c r="F1237" i="16"/>
  <c r="D1237" i="16"/>
  <c r="G1237" i="16"/>
  <c r="H1237" i="16"/>
  <c r="F2304" i="16"/>
  <c r="E490" i="16"/>
  <c r="F490" i="16"/>
  <c r="I490" i="16"/>
  <c r="J490" i="16"/>
  <c r="D793" i="16"/>
  <c r="I793" i="16"/>
  <c r="F2004" i="16"/>
  <c r="J2004" i="16"/>
  <c r="D2086" i="16"/>
  <c r="J2086" i="16"/>
  <c r="H2086" i="16"/>
  <c r="H2381" i="16"/>
  <c r="D2381" i="16"/>
  <c r="E2381" i="16"/>
  <c r="I2381" i="16"/>
  <c r="G430" i="16"/>
  <c r="F430" i="16"/>
  <c r="D430" i="16"/>
  <c r="E430" i="16"/>
  <c r="F711" i="16"/>
  <c r="J858" i="16"/>
  <c r="G1070" i="16"/>
  <c r="I1070" i="16"/>
  <c r="F1172" i="16"/>
  <c r="D1172" i="16"/>
  <c r="D1180" i="16"/>
  <c r="E1180" i="16"/>
  <c r="H1180" i="16"/>
  <c r="G1180" i="16"/>
  <c r="J1408" i="16"/>
  <c r="F1408" i="16"/>
  <c r="H1408" i="16"/>
  <c r="F1483" i="16"/>
  <c r="H1483" i="16"/>
  <c r="D1483" i="16"/>
  <c r="I1654" i="16"/>
  <c r="J1654" i="16"/>
  <c r="H1654" i="16"/>
  <c r="D1654" i="16"/>
  <c r="J2169" i="16"/>
  <c r="E2169" i="16"/>
  <c r="H2169" i="16"/>
  <c r="G2192" i="16"/>
  <c r="I2192" i="16"/>
  <c r="J2192" i="16"/>
  <c r="D2192" i="16"/>
  <c r="F2207" i="16"/>
  <c r="H2207" i="16"/>
  <c r="E2207" i="16"/>
  <c r="G2207" i="16"/>
  <c r="I2368" i="16"/>
  <c r="F2368" i="16"/>
  <c r="G2368" i="16"/>
  <c r="H2368" i="16"/>
  <c r="D2368" i="16"/>
  <c r="G428" i="16"/>
  <c r="D428" i="16"/>
  <c r="H428" i="16"/>
  <c r="G1105" i="16"/>
  <c r="D1105" i="16"/>
  <c r="F1105" i="16"/>
  <c r="J1105" i="16"/>
  <c r="D1184" i="16"/>
  <c r="I1184" i="16"/>
  <c r="E2283" i="16"/>
  <c r="D2283" i="16"/>
  <c r="I2283" i="16"/>
  <c r="F2283" i="16"/>
  <c r="G2283" i="16"/>
  <c r="G1496" i="16"/>
  <c r="E1496" i="16"/>
  <c r="I1496" i="16"/>
  <c r="H1496" i="16"/>
  <c r="I625" i="16"/>
  <c r="H625" i="16"/>
  <c r="G625" i="16"/>
  <c r="D625" i="16"/>
  <c r="F625" i="16"/>
  <c r="H697" i="16"/>
  <c r="G697" i="16"/>
  <c r="I697" i="16"/>
  <c r="F697" i="16"/>
  <c r="J697" i="16"/>
  <c r="D697" i="16"/>
  <c r="D757" i="16"/>
  <c r="H757" i="16"/>
  <c r="E757" i="16"/>
  <c r="I757" i="16"/>
  <c r="I1801" i="16"/>
  <c r="H1801" i="16"/>
  <c r="D1801" i="16"/>
  <c r="U1801" i="16" s="1"/>
  <c r="J1801" i="16"/>
  <c r="J418" i="16"/>
  <c r="I418" i="16"/>
  <c r="H418" i="16"/>
  <c r="D418" i="16"/>
  <c r="G327" i="16"/>
  <c r="I327" i="16"/>
  <c r="I2100" i="16"/>
  <c r="G1976" i="16"/>
  <c r="G2224" i="16"/>
  <c r="I310" i="16"/>
  <c r="E1853" i="16"/>
  <c r="F1845" i="16"/>
  <c r="G2099" i="16"/>
  <c r="E1924" i="16"/>
  <c r="I2278" i="16"/>
  <c r="J428" i="16"/>
  <c r="F2192" i="16"/>
  <c r="F1654" i="16"/>
  <c r="J1483" i="16"/>
  <c r="I2169" i="16"/>
  <c r="I1019" i="16"/>
  <c r="F2086" i="16"/>
  <c r="G2381" i="16"/>
  <c r="I2207" i="16"/>
  <c r="E1483" i="16"/>
  <c r="D1408" i="16"/>
  <c r="H1172" i="16"/>
  <c r="D842" i="16"/>
  <c r="D2304" i="16"/>
  <c r="H1744" i="16"/>
  <c r="J1744" i="16"/>
  <c r="E1644" i="16"/>
  <c r="D1644" i="16"/>
  <c r="E1070" i="16"/>
  <c r="I2216" i="16"/>
  <c r="I337" i="16"/>
  <c r="F337" i="16"/>
  <c r="F1640" i="16"/>
  <c r="H1640" i="16"/>
  <c r="J1650" i="16"/>
  <c r="H1650" i="16"/>
  <c r="F1650" i="16"/>
  <c r="G1650" i="16"/>
  <c r="F1662" i="16"/>
  <c r="I1662" i="16"/>
  <c r="D1070" i="16"/>
  <c r="U1070" i="16" s="1"/>
  <c r="G490" i="16"/>
  <c r="G1219" i="16"/>
  <c r="I570" i="16"/>
  <c r="E570" i="16"/>
  <c r="G570" i="16"/>
  <c r="D1178" i="16"/>
  <c r="E1178" i="16"/>
  <c r="I1178" i="16"/>
  <c r="J1211" i="16"/>
  <c r="G1211" i="16"/>
  <c r="E1211" i="16"/>
  <c r="F1211" i="16"/>
  <c r="I1211" i="16"/>
  <c r="E1240" i="16"/>
  <c r="J1240" i="16"/>
  <c r="D1263" i="16"/>
  <c r="I1263" i="16"/>
  <c r="H1263" i="16"/>
  <c r="J1263" i="16"/>
  <c r="F1270" i="16"/>
  <c r="J1270" i="16"/>
  <c r="I1274" i="16"/>
  <c r="F1536" i="16"/>
  <c r="E1536" i="16"/>
  <c r="I1536" i="16"/>
  <c r="J1536" i="16"/>
  <c r="D1544" i="16"/>
  <c r="F1544" i="16"/>
  <c r="I1630" i="16"/>
  <c r="D1630" i="16"/>
  <c r="G1501" i="16"/>
  <c r="J1501" i="16"/>
  <c r="F1501" i="16"/>
  <c r="G652" i="16"/>
  <c r="I652" i="16"/>
  <c r="E652" i="16"/>
  <c r="F652" i="16"/>
  <c r="D652" i="16"/>
  <c r="J693" i="16"/>
  <c r="F693" i="16"/>
  <c r="H693" i="16"/>
  <c r="F742" i="16"/>
  <c r="I742" i="16"/>
  <c r="E742" i="16"/>
  <c r="G742" i="16"/>
  <c r="F834" i="16"/>
  <c r="G834" i="16"/>
  <c r="J849" i="16"/>
  <c r="I849" i="16"/>
  <c r="J1573" i="16"/>
  <c r="I1588" i="16"/>
  <c r="E1588" i="16"/>
  <c r="J1588" i="16"/>
  <c r="G1588" i="16"/>
  <c r="I1846" i="16"/>
  <c r="F1846" i="16"/>
  <c r="H1846" i="16"/>
  <c r="G1854" i="16"/>
  <c r="F1854" i="16"/>
  <c r="E1854" i="16"/>
  <c r="U1854" i="16" s="1"/>
  <c r="J1854" i="16"/>
  <c r="H1877" i="16"/>
  <c r="I1877" i="16"/>
  <c r="J1930" i="16"/>
  <c r="I1930" i="16"/>
  <c r="I1938" i="16"/>
  <c r="H1938" i="16"/>
  <c r="E1988" i="16"/>
  <c r="D1988" i="16"/>
  <c r="H1988" i="16"/>
  <c r="F1496" i="16"/>
  <c r="G1654" i="16"/>
  <c r="J914" i="16"/>
  <c r="F914" i="16"/>
  <c r="F1632" i="16"/>
  <c r="I1632" i="16"/>
  <c r="I515" i="16"/>
  <c r="G1184" i="16"/>
  <c r="J625" i="16"/>
  <c r="D1551" i="16"/>
  <c r="F1551" i="16"/>
  <c r="H1551" i="16"/>
  <c r="G1551" i="16"/>
  <c r="H2389" i="16"/>
  <c r="I978" i="16"/>
  <c r="G978" i="16"/>
  <c r="D978" i="16"/>
  <c r="E978" i="16"/>
  <c r="D1097" i="16"/>
  <c r="G1097" i="16"/>
  <c r="G564" i="16"/>
  <c r="J564" i="16"/>
  <c r="E564" i="16"/>
  <c r="E655" i="16"/>
  <c r="J655" i="16"/>
  <c r="F655" i="16"/>
  <c r="F941" i="16"/>
  <c r="I941" i="16"/>
  <c r="H941" i="16"/>
  <c r="E941" i="16"/>
  <c r="J941" i="16"/>
  <c r="D941" i="16"/>
  <c r="D962" i="16"/>
  <c r="I962" i="16"/>
  <c r="F962" i="16"/>
  <c r="H962" i="16"/>
  <c r="G962" i="16"/>
  <c r="I976" i="16"/>
  <c r="H976" i="16"/>
  <c r="G976" i="16"/>
  <c r="E976" i="16"/>
  <c r="D976" i="16"/>
  <c r="F976" i="16"/>
  <c r="J976" i="16"/>
  <c r="J1004" i="16"/>
  <c r="E1004" i="16"/>
  <c r="I1004" i="16"/>
  <c r="F1004" i="16"/>
  <c r="D1621" i="16"/>
  <c r="J1621" i="16"/>
  <c r="I1621" i="16"/>
  <c r="H1621" i="16"/>
  <c r="F1057" i="16"/>
  <c r="J1057" i="16"/>
  <c r="D1057" i="16"/>
  <c r="E1057" i="16"/>
  <c r="I1057" i="16"/>
  <c r="H1057" i="16"/>
  <c r="F1733" i="16"/>
  <c r="E1733" i="16"/>
  <c r="J1733" i="16"/>
  <c r="H1733" i="16"/>
  <c r="G1733" i="16"/>
  <c r="D1733" i="16"/>
  <c r="U1733" i="16" s="1"/>
  <c r="H1793" i="16"/>
  <c r="J1793" i="16"/>
  <c r="D1793" i="16"/>
  <c r="I1793" i="16"/>
  <c r="E1793" i="16"/>
  <c r="I1904" i="16"/>
  <c r="J1904" i="16"/>
  <c r="D1904" i="16"/>
  <c r="G1904" i="16"/>
  <c r="F1904" i="16"/>
  <c r="I682" i="16"/>
  <c r="G682" i="16"/>
  <c r="E682" i="16"/>
  <c r="D682" i="16"/>
  <c r="F690" i="16"/>
  <c r="H690" i="16"/>
  <c r="D690" i="16"/>
  <c r="E804" i="16"/>
  <c r="U804" i="16" s="1"/>
  <c r="G804" i="16"/>
  <c r="I804" i="16"/>
  <c r="F804" i="16"/>
  <c r="J804" i="16"/>
  <c r="H804" i="16"/>
  <c r="G936" i="16"/>
  <c r="I936" i="16"/>
  <c r="F936" i="16"/>
  <c r="H936" i="16"/>
  <c r="D936" i="16"/>
  <c r="E936" i="16"/>
  <c r="G2485" i="16"/>
  <c r="D2485" i="16"/>
  <c r="J2485" i="16"/>
  <c r="E2485" i="16"/>
  <c r="E2215" i="16"/>
  <c r="H2215" i="16"/>
  <c r="G2439" i="16"/>
  <c r="F2439" i="16"/>
  <c r="E2439" i="16"/>
  <c r="J2439" i="16"/>
  <c r="H2439" i="16"/>
  <c r="J675" i="16"/>
  <c r="I1999" i="16"/>
  <c r="D1999" i="16"/>
  <c r="I1787" i="16"/>
  <c r="G1787" i="16"/>
  <c r="F1787" i="16"/>
  <c r="J1787" i="16"/>
  <c r="D453" i="16"/>
  <c r="F453" i="16"/>
  <c r="H453" i="16"/>
  <c r="E453" i="16"/>
  <c r="J971" i="16"/>
  <c r="I971" i="16"/>
  <c r="H971" i="16"/>
  <c r="G971" i="16"/>
  <c r="G2159" i="16"/>
  <c r="J2159" i="16"/>
  <c r="E2159" i="16"/>
  <c r="D2159" i="16"/>
  <c r="E2267" i="16"/>
  <c r="U2267" i="16" s="1"/>
  <c r="J2267" i="16"/>
  <c r="H2267" i="16"/>
  <c r="G2267" i="16"/>
  <c r="I2267" i="16"/>
  <c r="D2095" i="16"/>
  <c r="G2095" i="16"/>
  <c r="H2095" i="16"/>
  <c r="E1063" i="16"/>
  <c r="F1063" i="16"/>
  <c r="I1063" i="16"/>
  <c r="J1063" i="16"/>
  <c r="J327" i="16"/>
  <c r="F1801" i="16"/>
  <c r="H475" i="16"/>
  <c r="G377" i="16"/>
  <c r="I377" i="16"/>
  <c r="D413" i="16"/>
  <c r="G506" i="16"/>
  <c r="G690" i="16"/>
  <c r="H379" i="16"/>
  <c r="H1270" i="16"/>
  <c r="D1219" i="16"/>
  <c r="D1650" i="16"/>
  <c r="G348" i="16"/>
  <c r="J337" i="16"/>
  <c r="H1644" i="16"/>
  <c r="F1247" i="16"/>
  <c r="E2100" i="16"/>
  <c r="I1976" i="16"/>
  <c r="F2228" i="16"/>
  <c r="I1544" i="16"/>
  <c r="D1536" i="16"/>
  <c r="F1178" i="16"/>
  <c r="I1640" i="16"/>
  <c r="J1599" i="16"/>
  <c r="I348" i="16"/>
  <c r="J1853" i="16"/>
  <c r="D2099" i="16"/>
  <c r="G1924" i="16"/>
  <c r="E1630" i="16"/>
  <c r="H515" i="16"/>
  <c r="H2192" i="16"/>
  <c r="D1501" i="16"/>
  <c r="E1620" i="16"/>
  <c r="E1846" i="16"/>
  <c r="U1846" i="16" s="1"/>
  <c r="D2169" i="16"/>
  <c r="I1180" i="16"/>
  <c r="E2086" i="16"/>
  <c r="D1588" i="16"/>
  <c r="E2368" i="16"/>
  <c r="F1323" i="16"/>
  <c r="G1172" i="16"/>
  <c r="J430" i="16"/>
  <c r="J2381" i="16"/>
  <c r="I1854" i="16"/>
  <c r="F928" i="16"/>
  <c r="I693" i="16"/>
  <c r="J2207" i="16"/>
  <c r="E1632" i="16"/>
  <c r="G1408" i="16"/>
  <c r="J1172" i="16"/>
  <c r="I2304" i="16"/>
  <c r="J2216" i="16"/>
  <c r="E1904" i="16"/>
  <c r="F2216" i="16"/>
  <c r="J1846" i="16"/>
  <c r="I553" i="16"/>
  <c r="H1246" i="16"/>
  <c r="J1246" i="16"/>
  <c r="F1310" i="16"/>
  <c r="D1310" i="16"/>
  <c r="G1063" i="16"/>
  <c r="E2095" i="16"/>
  <c r="H682" i="16"/>
  <c r="D675" i="16"/>
  <c r="J934" i="16"/>
  <c r="D1004" i="16"/>
  <c r="G2392" i="16"/>
  <c r="I2392" i="16"/>
  <c r="E2481" i="16"/>
  <c r="I2481" i="16"/>
  <c r="D2481" i="16"/>
  <c r="U2481" i="16" s="1"/>
  <c r="J2481" i="16"/>
  <c r="H754" i="16"/>
  <c r="F754" i="16"/>
  <c r="D1174" i="16"/>
  <c r="I1174" i="16"/>
  <c r="E1035" i="16"/>
  <c r="G1422" i="16"/>
  <c r="E1422" i="16"/>
  <c r="H1422" i="16"/>
  <c r="I1422" i="16"/>
  <c r="D1610" i="16"/>
  <c r="U1610" i="16" s="1"/>
  <c r="F1610" i="16"/>
  <c r="H1839" i="16"/>
  <c r="I1839" i="16"/>
  <c r="G1896" i="16"/>
  <c r="E1896" i="16"/>
  <c r="D1896" i="16"/>
  <c r="J1896" i="16"/>
  <c r="G1903" i="16"/>
  <c r="F1903" i="16"/>
  <c r="I1903" i="16"/>
  <c r="F1996" i="16"/>
  <c r="I1996" i="16"/>
  <c r="H1996" i="16"/>
  <c r="J438" i="16"/>
  <c r="I438" i="16"/>
  <c r="H438" i="16"/>
  <c r="E438" i="16"/>
  <c r="I1105" i="16"/>
  <c r="F1097" i="16"/>
  <c r="E625" i="16"/>
  <c r="J2215" i="16"/>
  <c r="H2485" i="16"/>
  <c r="I1733" i="16"/>
  <c r="D971" i="16"/>
  <c r="J1075" i="16"/>
  <c r="E1075" i="16"/>
  <c r="F1075" i="16"/>
  <c r="I1075" i="16"/>
  <c r="E1549" i="16"/>
  <c r="J1549" i="16"/>
  <c r="E1788" i="16"/>
  <c r="H1788" i="16"/>
  <c r="E1975" i="16"/>
  <c r="D1975" i="16"/>
  <c r="J1975" i="16"/>
  <c r="F2122" i="16"/>
  <c r="J2122" i="16"/>
  <c r="H2122" i="16"/>
  <c r="I2122" i="16"/>
  <c r="D2122" i="16"/>
  <c r="U2122" i="16" s="1"/>
  <c r="G2122" i="16"/>
  <c r="F382" i="16"/>
  <c r="F418" i="16"/>
  <c r="G1801" i="16"/>
  <c r="G379" i="16"/>
  <c r="E501" i="16"/>
  <c r="I1270" i="16"/>
  <c r="H1211" i="16"/>
  <c r="G2481" i="16"/>
  <c r="E1650" i="16"/>
  <c r="E337" i="16"/>
  <c r="G1630" i="16"/>
  <c r="F2100" i="16"/>
  <c r="D1976" i="16"/>
  <c r="G1310" i="16"/>
  <c r="G2228" i="16"/>
  <c r="J1544" i="16"/>
  <c r="H1536" i="16"/>
  <c r="E1174" i="16"/>
  <c r="I1763" i="16"/>
  <c r="D1640" i="16"/>
  <c r="F348" i="16"/>
  <c r="I1845" i="16"/>
  <c r="J1924" i="16"/>
  <c r="F1744" i="16"/>
  <c r="I1240" i="16"/>
  <c r="I1636" i="16"/>
  <c r="E1310" i="16"/>
  <c r="E382" i="16"/>
  <c r="F428" i="16"/>
  <c r="E2192" i="16"/>
  <c r="I711" i="16"/>
  <c r="I746" i="16"/>
  <c r="H652" i="16"/>
  <c r="H1501" i="16"/>
  <c r="D742" i="16"/>
  <c r="F2169" i="16"/>
  <c r="J1180" i="16"/>
  <c r="H914" i="16"/>
  <c r="D438" i="16"/>
  <c r="I2086" i="16"/>
  <c r="J1996" i="16"/>
  <c r="H1866" i="16"/>
  <c r="D1422" i="16"/>
  <c r="J2368" i="16"/>
  <c r="D1323" i="16"/>
  <c r="H1070" i="16"/>
  <c r="I430" i="16"/>
  <c r="F2381" i="16"/>
  <c r="H1903" i="16"/>
  <c r="I1896" i="16"/>
  <c r="H1854" i="16"/>
  <c r="F849" i="16"/>
  <c r="H793" i="16"/>
  <c r="J742" i="16"/>
  <c r="J1632" i="16"/>
  <c r="I1408" i="16"/>
  <c r="I1172" i="16"/>
  <c r="J1988" i="16"/>
  <c r="D834" i="16"/>
  <c r="E1575" i="16"/>
  <c r="H1904" i="16"/>
  <c r="I1551" i="16"/>
  <c r="G1845" i="16"/>
  <c r="G1853" i="16"/>
  <c r="J1956" i="16"/>
  <c r="I1956" i="16"/>
  <c r="F1956" i="16"/>
  <c r="G1956" i="16"/>
  <c r="G2100" i="16"/>
  <c r="I2108" i="16"/>
  <c r="D2108" i="16"/>
  <c r="F2108" i="16"/>
  <c r="G2216" i="16"/>
  <c r="F534" i="16"/>
  <c r="I2095" i="16"/>
  <c r="I690" i="16"/>
  <c r="H747" i="16"/>
  <c r="H1277" i="16"/>
  <c r="J1277" i="16"/>
  <c r="I1277" i="16"/>
  <c r="F1286" i="16"/>
  <c r="G1286" i="16"/>
  <c r="H1286" i="16"/>
  <c r="I1286" i="16"/>
  <c r="J2095" i="16"/>
  <c r="F2267" i="16"/>
  <c r="H675" i="16"/>
  <c r="H1004" i="16"/>
  <c r="G2388" i="16"/>
  <c r="D2388" i="16"/>
  <c r="I2388" i="16"/>
  <c r="F2388" i="16"/>
  <c r="D2447" i="16"/>
  <c r="I2447" i="16"/>
  <c r="F757" i="16"/>
  <c r="G757" i="16"/>
  <c r="G655" i="16"/>
  <c r="E1184" i="16"/>
  <c r="H490" i="16"/>
  <c r="I1418" i="16"/>
  <c r="J1446" i="16"/>
  <c r="I1446" i="16"/>
  <c r="I1523" i="16"/>
  <c r="J1523" i="16"/>
  <c r="G1523" i="16"/>
  <c r="G2090" i="16"/>
  <c r="F2090" i="16"/>
  <c r="H2090" i="16"/>
  <c r="D409" i="16"/>
  <c r="E471" i="16"/>
  <c r="J471" i="16"/>
  <c r="D307" i="16"/>
  <c r="E307" i="16"/>
  <c r="J1947" i="16"/>
  <c r="E2044" i="16"/>
  <c r="D2044" i="16"/>
  <c r="H2044" i="16"/>
  <c r="F2044" i="16"/>
  <c r="I2056" i="16"/>
  <c r="D2056" i="16"/>
  <c r="E2056" i="16"/>
  <c r="J2056" i="16"/>
  <c r="G2169" i="16"/>
  <c r="J1184" i="16"/>
  <c r="H1105" i="16"/>
  <c r="H2216" i="16"/>
  <c r="J2283" i="16"/>
  <c r="J978" i="16"/>
  <c r="F1621" i="16"/>
  <c r="H596" i="16"/>
  <c r="F596" i="16"/>
  <c r="J596" i="16"/>
  <c r="D596" i="16"/>
  <c r="G596" i="16"/>
  <c r="H465" i="16"/>
  <c r="E465" i="16"/>
  <c r="G465" i="16"/>
  <c r="J465" i="16"/>
  <c r="F2386" i="16"/>
  <c r="E2386" i="16"/>
  <c r="J2386" i="16"/>
  <c r="U276" i="16"/>
  <c r="G2341" i="16"/>
  <c r="I2341" i="16"/>
  <c r="F2341" i="16"/>
  <c r="D2465" i="16"/>
  <c r="I2465" i="16"/>
  <c r="E2465" i="16"/>
  <c r="F2465" i="16"/>
  <c r="H2465" i="16"/>
  <c r="I303" i="16"/>
  <c r="D303" i="16"/>
  <c r="I1025" i="16"/>
  <c r="G1025" i="16"/>
  <c r="H1150" i="16"/>
  <c r="G1604" i="16"/>
  <c r="E1604" i="16"/>
  <c r="J1604" i="16"/>
  <c r="H1604" i="16"/>
  <c r="D683" i="16"/>
  <c r="F683" i="16"/>
  <c r="E683" i="16"/>
  <c r="I683" i="16"/>
  <c r="D947" i="16"/>
  <c r="H947" i="16"/>
  <c r="J947" i="16"/>
  <c r="G947" i="16"/>
  <c r="F947" i="16"/>
  <c r="J2357" i="16"/>
  <c r="G2357" i="16"/>
  <c r="E2357" i="16"/>
  <c r="D961" i="16"/>
  <c r="H961" i="16"/>
  <c r="I961" i="16"/>
  <c r="E961" i="16"/>
  <c r="D1099" i="16"/>
  <c r="G2350" i="16"/>
  <c r="H2350" i="16"/>
  <c r="F2350" i="16"/>
  <c r="I2350" i="16"/>
  <c r="D2350" i="16"/>
  <c r="E2350" i="16"/>
  <c r="F1766" i="16"/>
  <c r="G1766" i="16"/>
  <c r="H1766" i="16"/>
  <c r="J1766" i="16"/>
  <c r="D1766" i="16"/>
  <c r="I1766" i="16"/>
  <c r="E2050" i="16"/>
  <c r="D2050" i="16"/>
  <c r="J2246" i="16"/>
  <c r="E2246" i="16"/>
  <c r="I2246" i="16"/>
  <c r="H2246" i="16"/>
  <c r="F2246" i="16"/>
  <c r="G2246" i="16"/>
  <c r="G2111" i="16"/>
  <c r="H2111" i="16"/>
  <c r="I2111" i="16"/>
  <c r="J2111" i="16"/>
  <c r="D2111" i="16"/>
  <c r="F2111" i="16"/>
  <c r="G1173" i="16"/>
  <c r="E1173" i="16"/>
  <c r="D1173" i="16"/>
  <c r="F1173" i="16"/>
  <c r="I1173" i="16"/>
  <c r="H1173" i="16"/>
  <c r="D1420" i="16"/>
  <c r="I1420" i="16"/>
  <c r="F1420" i="16"/>
  <c r="H1420" i="16"/>
  <c r="J1420" i="16"/>
  <c r="G1420" i="16"/>
  <c r="E1420" i="16"/>
  <c r="G2384" i="16"/>
  <c r="F2384" i="16"/>
  <c r="J2384" i="16"/>
  <c r="D2384" i="16"/>
  <c r="U2384" i="16" s="1"/>
  <c r="H1317" i="16"/>
  <c r="J1317" i="16"/>
  <c r="G1317" i="16"/>
  <c r="D1317" i="16"/>
  <c r="F1317" i="16"/>
  <c r="F1369" i="16"/>
  <c r="E1369" i="16"/>
  <c r="H1369" i="16"/>
  <c r="J1369" i="16"/>
  <c r="G1369" i="16"/>
  <c r="I1369" i="16"/>
  <c r="D1369" i="16"/>
  <c r="D1657" i="16"/>
  <c r="G1657" i="16"/>
  <c r="J1657" i="16"/>
  <c r="F1657" i="16"/>
  <c r="I1657" i="16"/>
  <c r="E1657" i="16"/>
  <c r="H2249" i="16"/>
  <c r="I2249" i="16"/>
  <c r="J2249" i="16"/>
  <c r="I2321" i="16"/>
  <c r="H2321" i="16"/>
  <c r="J2268" i="16"/>
  <c r="I2268" i="16"/>
  <c r="F1982" i="16"/>
  <c r="E1982" i="16"/>
  <c r="D1703" i="16"/>
  <c r="G1703" i="16"/>
  <c r="G1868" i="16"/>
  <c r="H1868" i="16"/>
  <c r="D2054" i="16"/>
  <c r="F2054" i="16"/>
  <c r="E2150" i="16"/>
  <c r="H2150" i="16"/>
  <c r="J992" i="16"/>
  <c r="E992" i="16"/>
  <c r="I841" i="16"/>
  <c r="F841" i="16"/>
  <c r="H841" i="16"/>
  <c r="E841" i="16"/>
  <c r="U841" i="16" s="1"/>
  <c r="J841" i="16"/>
  <c r="G841" i="16"/>
  <c r="H935" i="16"/>
  <c r="G935" i="16"/>
  <c r="J935" i="16"/>
  <c r="J1024" i="16"/>
  <c r="F1024" i="16"/>
  <c r="H1024" i="16"/>
  <c r="D1024" i="16"/>
  <c r="G1609" i="16"/>
  <c r="F1609" i="16"/>
  <c r="J1609" i="16"/>
  <c r="F1929" i="16"/>
  <c r="D1929" i="16"/>
  <c r="E1929" i="16"/>
  <c r="J1929" i="16"/>
  <c r="J1713" i="16"/>
  <c r="G1713" i="16"/>
  <c r="H2401" i="16"/>
  <c r="G2401" i="16"/>
  <c r="D2401" i="16"/>
  <c r="U2401" i="16" s="1"/>
  <c r="H782" i="16"/>
  <c r="I782" i="16"/>
  <c r="G1185" i="16"/>
  <c r="J1185" i="16"/>
  <c r="H1185" i="16"/>
  <c r="E1217" i="16"/>
  <c r="I1217" i="16"/>
  <c r="G1217" i="16"/>
  <c r="F1663" i="16"/>
  <c r="D1663" i="16"/>
  <c r="D1706" i="16"/>
  <c r="F1706" i="16"/>
  <c r="G1706" i="16"/>
  <c r="E1706" i="16"/>
  <c r="E2160" i="16"/>
  <c r="G2160" i="16"/>
  <c r="I2240" i="16"/>
  <c r="H2240" i="16"/>
  <c r="F333" i="16"/>
  <c r="J1671" i="16"/>
  <c r="H1671" i="16"/>
  <c r="I2112" i="16"/>
  <c r="F2112" i="16"/>
  <c r="D1347" i="16"/>
  <c r="J1347" i="16"/>
  <c r="F1347" i="16"/>
  <c r="H974" i="16"/>
  <c r="D974" i="16"/>
  <c r="D1344" i="16"/>
  <c r="G1344" i="16"/>
  <c r="I1344" i="16"/>
  <c r="D979" i="16"/>
  <c r="E979" i="16"/>
  <c r="G979" i="16"/>
  <c r="F1373" i="16"/>
  <c r="G1373" i="16"/>
  <c r="E1373" i="16"/>
  <c r="D1373" i="16"/>
  <c r="H1993" i="16"/>
  <c r="J1993" i="16"/>
  <c r="E1993" i="16"/>
  <c r="H1230" i="16"/>
  <c r="G1230" i="16"/>
  <c r="J1230" i="16"/>
  <c r="D1230" i="16"/>
  <c r="D1042" i="16"/>
  <c r="G1042" i="16"/>
  <c r="E1042" i="16"/>
  <c r="I1042" i="16"/>
  <c r="I916" i="16"/>
  <c r="G916" i="16"/>
  <c r="H916" i="16"/>
  <c r="J916" i="16"/>
  <c r="H1772" i="16"/>
  <c r="I1772" i="16"/>
  <c r="E1772" i="16"/>
  <c r="J933" i="16"/>
  <c r="H933" i="16"/>
  <c r="E933" i="16"/>
  <c r="J293" i="16"/>
  <c r="J325" i="16"/>
  <c r="H325" i="16"/>
  <c r="I325" i="16"/>
  <c r="S512" i="16"/>
  <c r="S469" i="16"/>
  <c r="G469" i="16"/>
  <c r="D992" i="16"/>
  <c r="I1271" i="16"/>
  <c r="H1721" i="16"/>
  <c r="I1671" i="16"/>
  <c r="E1271" i="16"/>
  <c r="F1721" i="16"/>
  <c r="I979" i="16"/>
  <c r="D2284" i="16"/>
  <c r="I329" i="16"/>
  <c r="H2015" i="16"/>
  <c r="Y382" i="16"/>
  <c r="G695" i="16"/>
  <c r="J2112" i="16"/>
  <c r="H2333" i="16"/>
  <c r="H979" i="16"/>
  <c r="H877" i="16"/>
  <c r="G580" i="16"/>
  <c r="D2015" i="16"/>
  <c r="H460" i="16"/>
  <c r="E2240" i="16"/>
  <c r="E877" i="16"/>
  <c r="G1154" i="16"/>
  <c r="H991" i="16"/>
  <c r="D1993" i="16"/>
  <c r="D1517" i="16"/>
  <c r="I1517" i="16"/>
  <c r="J1626" i="16"/>
  <c r="E2229" i="16"/>
  <c r="H580" i="16"/>
  <c r="I1626" i="16"/>
  <c r="H1663" i="16"/>
  <c r="H1941" i="16"/>
  <c r="G1982" i="16"/>
  <c r="F2015" i="16"/>
  <c r="F460" i="16"/>
  <c r="D991" i="16"/>
  <c r="J2015" i="16"/>
  <c r="F1703" i="16"/>
  <c r="G2054" i="16"/>
  <c r="H2173" i="16"/>
  <c r="J1941" i="16"/>
  <c r="I1537" i="16"/>
  <c r="D935" i="16"/>
  <c r="F992" i="16"/>
  <c r="E329" i="16"/>
  <c r="H1929" i="16"/>
  <c r="F1713" i="16"/>
  <c r="E1024" i="16"/>
  <c r="H1564" i="16"/>
  <c r="F2333" i="16"/>
  <c r="J1217" i="16"/>
  <c r="G877" i="16"/>
  <c r="I1388" i="16"/>
  <c r="D2112" i="16"/>
  <c r="F2240" i="16"/>
  <c r="F935" i="16"/>
  <c r="J2240" i="16"/>
  <c r="G1740" i="16"/>
  <c r="D2160" i="16"/>
  <c r="F2069" i="16"/>
  <c r="I1740" i="16"/>
  <c r="E1230" i="16"/>
  <c r="G850" i="16"/>
  <c r="D1185" i="16"/>
  <c r="H1373" i="16"/>
  <c r="D916" i="16"/>
  <c r="F1564" i="16"/>
  <c r="F1868" i="16"/>
  <c r="F1772" i="16"/>
  <c r="I933" i="16"/>
  <c r="I1056" i="16"/>
  <c r="F974" i="16"/>
  <c r="G325" i="16"/>
  <c r="H1042" i="16"/>
  <c r="I293" i="16"/>
  <c r="H1706" i="16"/>
  <c r="F1230" i="16"/>
  <c r="F1671" i="16"/>
  <c r="E2352" i="16"/>
  <c r="H2352" i="16"/>
  <c r="I1698" i="16"/>
  <c r="H1698" i="16"/>
  <c r="D304" i="16"/>
  <c r="U304" i="16" s="1"/>
  <c r="J304" i="16"/>
  <c r="F304" i="16"/>
  <c r="H502" i="16"/>
  <c r="G992" i="16"/>
  <c r="F1271" i="16"/>
  <c r="G1671" i="16"/>
  <c r="I1336" i="16"/>
  <c r="G2027" i="16"/>
  <c r="D2476" i="16"/>
  <c r="J362" i="16"/>
  <c r="E2472" i="16"/>
  <c r="I1622" i="16"/>
  <c r="J2491" i="16"/>
  <c r="J2423" i="16"/>
  <c r="J1814" i="16"/>
  <c r="J2444" i="16"/>
  <c r="J547" i="16"/>
  <c r="F538" i="16"/>
  <c r="D958" i="16"/>
  <c r="G918" i="16"/>
  <c r="I737" i="16"/>
  <c r="H579" i="16"/>
  <c r="F1992" i="16"/>
  <c r="D1992" i="16"/>
  <c r="J1585" i="16"/>
  <c r="G1426" i="16"/>
  <c r="E876" i="16"/>
  <c r="G717" i="16"/>
  <c r="G924" i="16"/>
  <c r="H1404" i="16"/>
  <c r="E862" i="16"/>
  <c r="G1434" i="16"/>
  <c r="D864" i="16"/>
  <c r="E2052" i="16"/>
  <c r="F1438" i="16"/>
  <c r="I1426" i="16"/>
  <c r="G656" i="16"/>
  <c r="F1176" i="16"/>
  <c r="F1507" i="16"/>
  <c r="D656" i="16"/>
  <c r="D1271" i="16"/>
  <c r="E1303" i="16"/>
  <c r="I994" i="16"/>
  <c r="I1721" i="16"/>
  <c r="H1344" i="16"/>
  <c r="F979" i="16"/>
  <c r="E782" i="16"/>
  <c r="I2352" i="16"/>
  <c r="J1360" i="16"/>
  <c r="H2112" i="16"/>
  <c r="F782" i="16"/>
  <c r="G2015" i="16"/>
  <c r="E460" i="16"/>
  <c r="D877" i="16"/>
  <c r="U877" i="16" s="1"/>
  <c r="D1352" i="16"/>
  <c r="H1360" i="16"/>
  <c r="J1154" i="16"/>
  <c r="E991" i="16"/>
  <c r="G1993" i="16"/>
  <c r="G1517" i="16"/>
  <c r="H1517" i="16"/>
  <c r="G2069" i="16"/>
  <c r="J580" i="16"/>
  <c r="I2483" i="16"/>
  <c r="I2150" i="16"/>
  <c r="I1663" i="16"/>
  <c r="H2226" i="16"/>
  <c r="D329" i="16"/>
  <c r="D1982" i="16"/>
  <c r="H2268" i="16"/>
  <c r="H1703" i="16"/>
  <c r="D2150" i="16"/>
  <c r="H2054" i="16"/>
  <c r="I2054" i="16"/>
  <c r="G2173" i="16"/>
  <c r="J2173" i="16"/>
  <c r="J1982" i="16"/>
  <c r="D1360" i="16"/>
  <c r="F1537" i="16"/>
  <c r="E935" i="16"/>
  <c r="F1698" i="16"/>
  <c r="G304" i="16"/>
  <c r="G1303" i="16"/>
  <c r="I2401" i="16"/>
  <c r="H1713" i="16"/>
  <c r="J1303" i="16"/>
  <c r="G1929" i="16"/>
  <c r="F1217" i="16"/>
  <c r="E1388" i="16"/>
  <c r="I1347" i="16"/>
  <c r="F2160" i="16"/>
  <c r="I1230" i="16"/>
  <c r="D1698" i="16"/>
  <c r="E1868" i="16"/>
  <c r="D1772" i="16"/>
  <c r="F916" i="16"/>
  <c r="J974" i="16"/>
  <c r="G333" i="16"/>
  <c r="E1671" i="16"/>
  <c r="F325" i="16"/>
  <c r="J1042" i="16"/>
  <c r="H481" i="16"/>
  <c r="I2362" i="16"/>
  <c r="S408" i="16"/>
  <c r="G408" i="16" s="1"/>
  <c r="F1445" i="16"/>
  <c r="J1445" i="16"/>
  <c r="H667" i="16"/>
  <c r="F667" i="16"/>
  <c r="H1757" i="16"/>
  <c r="E1757" i="16"/>
  <c r="D1757" i="16"/>
  <c r="I1757" i="16"/>
  <c r="H1809" i="16"/>
  <c r="F1809" i="16"/>
  <c r="H2065" i="16"/>
  <c r="J2065" i="16"/>
  <c r="I1363" i="16"/>
  <c r="H1363" i="16"/>
  <c r="H1474" i="16"/>
  <c r="F1474" i="16"/>
  <c r="G1482" i="16"/>
  <c r="H1482" i="16"/>
  <c r="J1482" i="16"/>
  <c r="I1891" i="16"/>
  <c r="H1891" i="16"/>
  <c r="E2206" i="16"/>
  <c r="J2206" i="16"/>
  <c r="J679" i="16"/>
  <c r="H1111" i="16"/>
  <c r="J1244" i="16"/>
  <c r="F1244" i="16"/>
  <c r="F2257" i="16"/>
  <c r="J2257" i="16"/>
  <c r="H2257" i="16"/>
  <c r="J410" i="16"/>
  <c r="D410" i="16"/>
  <c r="J684" i="16"/>
  <c r="I684" i="16"/>
  <c r="E684" i="16"/>
  <c r="G2378" i="16"/>
  <c r="I2378" i="16"/>
  <c r="J1692" i="16"/>
  <c r="F1692" i="16"/>
  <c r="I1692" i="16"/>
  <c r="D1933" i="16"/>
  <c r="I1933" i="16"/>
  <c r="I2118" i="16"/>
  <c r="F2118" i="16"/>
  <c r="G1720" i="16"/>
  <c r="H1720" i="16"/>
  <c r="H1954" i="16"/>
  <c r="I1954" i="16"/>
  <c r="F1954" i="16"/>
  <c r="G1954" i="16"/>
  <c r="J1954" i="16"/>
  <c r="D2329" i="16"/>
  <c r="U2329" i="16" s="1"/>
  <c r="H2329" i="16"/>
  <c r="F2329" i="16"/>
  <c r="H1114" i="16"/>
  <c r="E1114" i="16"/>
  <c r="E2460" i="16"/>
  <c r="G2460" i="16"/>
  <c r="F2460" i="16"/>
  <c r="Y512" i="16"/>
  <c r="J993" i="16"/>
  <c r="G993" i="16"/>
  <c r="E993" i="16"/>
  <c r="F1041" i="16"/>
  <c r="G1041" i="16"/>
  <c r="E1041" i="16"/>
  <c r="J1041" i="16"/>
  <c r="H898" i="16"/>
  <c r="I898" i="16"/>
  <c r="J1034" i="16"/>
  <c r="F1034" i="16"/>
  <c r="E1034" i="16"/>
  <c r="I1034" i="16"/>
  <c r="G1034" i="16"/>
  <c r="H1034" i="16"/>
  <c r="E1468" i="16"/>
  <c r="D1468" i="16"/>
  <c r="I1468" i="16"/>
  <c r="D2101" i="16"/>
  <c r="G2101" i="16"/>
  <c r="H887" i="16"/>
  <c r="I887" i="16"/>
  <c r="J943" i="16"/>
  <c r="D943" i="16"/>
  <c r="U943" i="16" s="1"/>
  <c r="I943" i="16"/>
  <c r="H943" i="16"/>
  <c r="E2045" i="16"/>
  <c r="D2045" i="16"/>
  <c r="G2045" i="16"/>
  <c r="I2045" i="16"/>
  <c r="H2045" i="16"/>
  <c r="D1765" i="16"/>
  <c r="G1765" i="16"/>
  <c r="H1765" i="16"/>
  <c r="D1361" i="16"/>
  <c r="H1361" i="16"/>
  <c r="F2005" i="16"/>
  <c r="G2005" i="16"/>
  <c r="G628" i="16"/>
  <c r="H628" i="16"/>
  <c r="D628" i="16"/>
  <c r="I1186" i="16"/>
  <c r="H1186" i="16"/>
  <c r="F1186" i="16"/>
  <c r="E1186" i="16"/>
  <c r="J1186" i="16"/>
  <c r="H350" i="16"/>
  <c r="E350" i="16"/>
  <c r="J350" i="16"/>
  <c r="G350" i="16"/>
  <c r="I896" i="16"/>
  <c r="J896" i="16"/>
  <c r="F896" i="16"/>
  <c r="H896" i="16"/>
  <c r="F752" i="16"/>
  <c r="J752" i="16"/>
  <c r="H752" i="16"/>
  <c r="D940" i="16"/>
  <c r="E940" i="16"/>
  <c r="D1032" i="16"/>
  <c r="H1032" i="16"/>
  <c r="F1032" i="16"/>
  <c r="I1032" i="16"/>
  <c r="G2144" i="16"/>
  <c r="I2144" i="16"/>
  <c r="J2144" i="16"/>
  <c r="H2144" i="16"/>
  <c r="F2261" i="16"/>
  <c r="D2261" i="16"/>
  <c r="I2261" i="16"/>
  <c r="G2261" i="16"/>
  <c r="J2261" i="16"/>
  <c r="I921" i="16"/>
  <c r="F921" i="16"/>
  <c r="D921" i="16"/>
  <c r="U921" i="16" s="1"/>
  <c r="G921" i="16"/>
  <c r="J921" i="16"/>
  <c r="F352" i="16"/>
  <c r="J352" i="16"/>
  <c r="D352" i="16"/>
  <c r="G1145" i="16"/>
  <c r="E1145" i="16"/>
  <c r="U1145" i="16" s="1"/>
  <c r="F1145" i="16"/>
  <c r="G1555" i="16"/>
  <c r="E1555" i="16"/>
  <c r="G1798" i="16"/>
  <c r="F1798" i="16"/>
  <c r="F621" i="16"/>
  <c r="E621" i="16"/>
  <c r="E2039" i="16"/>
  <c r="D2039" i="16"/>
  <c r="H2039" i="16"/>
  <c r="I1036" i="16"/>
  <c r="F1036" i="16"/>
  <c r="D1036" i="16"/>
  <c r="E1937" i="16"/>
  <c r="D1937" i="16"/>
  <c r="I1937" i="16"/>
  <c r="E1848" i="16"/>
  <c r="H1848" i="16"/>
  <c r="F891" i="16"/>
  <c r="G891" i="16"/>
  <c r="E891" i="16"/>
  <c r="E907" i="16"/>
  <c r="D939" i="16"/>
  <c r="G939" i="16"/>
  <c r="I694" i="16"/>
  <c r="H694" i="16"/>
  <c r="F2223" i="16"/>
  <c r="E2223" i="16"/>
  <c r="D2223" i="16"/>
  <c r="D1212" i="16"/>
  <c r="J1212" i="16"/>
  <c r="F1212" i="16"/>
  <c r="F1375" i="16"/>
  <c r="H1375" i="16"/>
  <c r="I1375" i="16"/>
  <c r="E1403" i="16"/>
  <c r="H1403" i="16"/>
  <c r="D1526" i="16"/>
  <c r="H1526" i="16"/>
  <c r="F1774" i="16"/>
  <c r="I1774" i="16"/>
  <c r="I1695" i="16"/>
  <c r="J1695" i="16"/>
  <c r="E2210" i="16"/>
  <c r="G2210" i="16"/>
  <c r="H2210" i="16"/>
  <c r="I2262" i="16"/>
  <c r="I650" i="16"/>
  <c r="E650" i="16"/>
  <c r="G1198" i="16"/>
  <c r="F882" i="16"/>
  <c r="J882" i="16"/>
  <c r="G882" i="16"/>
  <c r="J1598" i="16"/>
  <c r="E1598" i="16"/>
  <c r="D1598" i="16"/>
  <c r="F764" i="16"/>
  <c r="D764" i="16"/>
  <c r="U764" i="16" s="1"/>
  <c r="F1427" i="16"/>
  <c r="I1427" i="16"/>
  <c r="H1427" i="16"/>
  <c r="J1427" i="16"/>
  <c r="D1427" i="16"/>
  <c r="U1427" i="16" s="1"/>
  <c r="G1427" i="16"/>
  <c r="J1635" i="16"/>
  <c r="G1635" i="16"/>
  <c r="H1635" i="16"/>
  <c r="D1635" i="16"/>
  <c r="U1635" i="16" s="1"/>
  <c r="I1635" i="16"/>
  <c r="H2083" i="16"/>
  <c r="S312" i="16"/>
  <c r="G312" i="16" s="1"/>
  <c r="S353" i="16"/>
  <c r="D528" i="16"/>
  <c r="J528" i="16"/>
  <c r="H630" i="16"/>
  <c r="I630" i="16"/>
  <c r="H749" i="16"/>
  <c r="D749" i="16"/>
  <c r="F2307" i="16"/>
  <c r="G2307" i="16"/>
  <c r="F861" i="16"/>
  <c r="H861" i="16"/>
  <c r="E861" i="16"/>
  <c r="D1945" i="16"/>
  <c r="G1945" i="16"/>
  <c r="G2456" i="16"/>
  <c r="I2456" i="16"/>
  <c r="J2024" i="16"/>
  <c r="D2024" i="16"/>
  <c r="D2461" i="16"/>
  <c r="I2461" i="16"/>
  <c r="F1002" i="16"/>
  <c r="J1281" i="16"/>
  <c r="G1281" i="16"/>
  <c r="E1456" i="16"/>
  <c r="J1456" i="16"/>
  <c r="H2014" i="16"/>
  <c r="J2014" i="16"/>
  <c r="H2400" i="16"/>
  <c r="D2400" i="16"/>
  <c r="E1386" i="16"/>
  <c r="F1742" i="16"/>
  <c r="E1742" i="16"/>
  <c r="F1923" i="16"/>
  <c r="H1923" i="16"/>
  <c r="E1923" i="16"/>
  <c r="H1365" i="16"/>
  <c r="F2289" i="16"/>
  <c r="E2289" i="16"/>
  <c r="I2289" i="16"/>
  <c r="H2109" i="16"/>
  <c r="E2109" i="16"/>
  <c r="E593" i="16"/>
  <c r="J593" i="16"/>
  <c r="E889" i="16"/>
  <c r="G937" i="16"/>
  <c r="F937" i="16"/>
  <c r="E1181" i="16"/>
  <c r="F1181" i="16"/>
  <c r="G305" i="16"/>
  <c r="Y1371" i="16"/>
  <c r="S1371" i="16"/>
  <c r="G1371" i="16" s="1"/>
  <c r="S1367" i="16"/>
  <c r="G1367" i="16"/>
  <c r="Y1329" i="16"/>
  <c r="S1329" i="16"/>
  <c r="E1329" i="16" s="1"/>
  <c r="S1084" i="16"/>
  <c r="E1084" i="16" s="1"/>
  <c r="S1080" i="16"/>
  <c r="G1080" i="16"/>
  <c r="S996" i="16"/>
  <c r="Y996" i="16"/>
  <c r="S967" i="16"/>
  <c r="G967" i="16" s="1"/>
  <c r="Y967" i="16"/>
  <c r="G961" i="16"/>
  <c r="Y961" i="16"/>
  <c r="S929" i="16"/>
  <c r="I929" i="16"/>
  <c r="Y929" i="16"/>
  <c r="I819" i="16"/>
  <c r="E819" i="16"/>
  <c r="H819" i="16"/>
  <c r="I937" i="16"/>
  <c r="E937" i="16"/>
  <c r="J819" i="16"/>
  <c r="E1339" i="16"/>
  <c r="D673" i="16"/>
  <c r="U673" i="16" s="1"/>
  <c r="Y1382" i="16"/>
  <c r="F1785" i="16"/>
  <c r="G1785" i="16"/>
  <c r="D2398" i="16"/>
  <c r="I2398" i="16"/>
  <c r="H811" i="16"/>
  <c r="I811" i="16"/>
  <c r="G811" i="16"/>
  <c r="D1807" i="16"/>
  <c r="H1807" i="16"/>
  <c r="Y1339" i="16"/>
  <c r="J1811" i="16"/>
  <c r="H1811" i="16"/>
  <c r="I1530" i="16"/>
  <c r="H1530" i="16"/>
  <c r="E1576" i="16"/>
  <c r="H1576" i="16"/>
  <c r="D859" i="16"/>
  <c r="U859" i="16" s="1"/>
  <c r="I859" i="16"/>
  <c r="J859" i="16"/>
  <c r="E827" i="16"/>
  <c r="D827" i="16"/>
  <c r="Y1103" i="16"/>
  <c r="H2376" i="16"/>
  <c r="J2376" i="16"/>
  <c r="G2412" i="16"/>
  <c r="J2412" i="16"/>
  <c r="D2412" i="16"/>
  <c r="U2412" i="16" s="1"/>
  <c r="I2412" i="16"/>
  <c r="F1655" i="16"/>
  <c r="G1797" i="16"/>
  <c r="D1797" i="16"/>
  <c r="E1797" i="16"/>
  <c r="J2092" i="16"/>
  <c r="I2092" i="16"/>
  <c r="G2092" i="16"/>
  <c r="H545" i="16"/>
  <c r="I545" i="16"/>
  <c r="F973" i="16"/>
  <c r="G973" i="16"/>
  <c r="G1037" i="16"/>
  <c r="D1037" i="16"/>
  <c r="H1140" i="16"/>
  <c r="G1140" i="16"/>
  <c r="H1407" i="16"/>
  <c r="I1407" i="16"/>
  <c r="F1459" i="16"/>
  <c r="I1459" i="16"/>
  <c r="H1459" i="16"/>
  <c r="E1494" i="16"/>
  <c r="J1494" i="16"/>
  <c r="J1664" i="16"/>
  <c r="D1664" i="16"/>
  <c r="H1664" i="16"/>
  <c r="I1711" i="16"/>
  <c r="D1711" i="16"/>
  <c r="D1822" i="16"/>
  <c r="G1822" i="16"/>
  <c r="G511" i="16"/>
  <c r="F511" i="16"/>
  <c r="J1061" i="16"/>
  <c r="I2170" i="16"/>
  <c r="D2170" i="16"/>
  <c r="J2234" i="16"/>
  <c r="E2234" i="16"/>
  <c r="F2354" i="16"/>
  <c r="J2354" i="16"/>
  <c r="F779" i="16"/>
  <c r="I2129" i="16"/>
  <c r="D2129" i="16"/>
  <c r="G2129" i="16"/>
  <c r="H698" i="16"/>
  <c r="G698" i="16"/>
  <c r="H2396" i="16"/>
  <c r="E2396" i="16"/>
  <c r="I2396" i="16"/>
  <c r="D496" i="16"/>
  <c r="J496" i="16"/>
  <c r="J419" i="16"/>
  <c r="H419" i="16"/>
  <c r="J706" i="16"/>
  <c r="H1358" i="16"/>
  <c r="J1358" i="16"/>
  <c r="D2087" i="16"/>
  <c r="G2087" i="16"/>
  <c r="Y476" i="16"/>
  <c r="S476" i="16"/>
  <c r="H387" i="16"/>
  <c r="J387" i="16"/>
  <c r="G387" i="16"/>
  <c r="E387" i="16"/>
  <c r="I1572" i="16"/>
  <c r="F1572" i="16"/>
  <c r="D1572" i="16"/>
  <c r="F1529" i="16"/>
  <c r="D1529" i="16"/>
  <c r="G1526" i="16"/>
  <c r="G1488" i="16"/>
  <c r="Y1476" i="16"/>
  <c r="S1476" i="16"/>
  <c r="I1476" i="16"/>
  <c r="S1409" i="16"/>
  <c r="F1409" i="16" s="1"/>
  <c r="Y1409" i="16"/>
  <c r="E1405" i="16"/>
  <c r="I1405" i="16"/>
  <c r="Y1388" i="16"/>
  <c r="G1388" i="16"/>
  <c r="S277" i="16"/>
  <c r="Y277" i="16"/>
  <c r="Y305" i="16"/>
  <c r="S458" i="16"/>
  <c r="Y458" i="16"/>
  <c r="S372" i="16"/>
  <c r="Y372" i="16"/>
  <c r="S643" i="16"/>
  <c r="G643" i="16" s="1"/>
  <c r="Y643" i="16"/>
  <c r="D322" i="16"/>
  <c r="Y304" i="16"/>
  <c r="Y485" i="16"/>
  <c r="Y441" i="16"/>
  <c r="G2275" i="16"/>
  <c r="E2124" i="16"/>
  <c r="I2124" i="16"/>
  <c r="D2102" i="16"/>
  <c r="G2102" i="16"/>
  <c r="S2041" i="16"/>
  <c r="G2041" i="16" s="1"/>
  <c r="Y1990" i="16"/>
  <c r="S1990" i="16"/>
  <c r="D1990" i="16" s="1"/>
  <c r="S1916" i="16"/>
  <c r="G1916" i="16" s="1"/>
  <c r="Y1916" i="16"/>
  <c r="S1709" i="16"/>
  <c r="I1709" i="16" s="1"/>
  <c r="Y1709" i="16"/>
  <c r="F1674" i="16"/>
  <c r="I1674" i="16"/>
  <c r="S1645" i="16"/>
  <c r="J1645" i="16" s="1"/>
  <c r="Y1645" i="16"/>
  <c r="Y1578" i="16"/>
  <c r="S1578" i="16"/>
  <c r="S1557" i="16"/>
  <c r="J1557" i="16" s="1"/>
  <c r="Y1557" i="16"/>
  <c r="Y290" i="16"/>
  <c r="S384" i="16"/>
  <c r="H384" i="16" s="1"/>
  <c r="Y384" i="16"/>
  <c r="Y2246" i="16"/>
  <c r="Y1925" i="16"/>
  <c r="Y1855" i="16"/>
  <c r="Y1652" i="16"/>
  <c r="Y941" i="16"/>
  <c r="S1961" i="16"/>
  <c r="D1961" i="16" s="1"/>
  <c r="Y1961" i="16"/>
  <c r="E1541" i="16"/>
  <c r="F1541" i="16"/>
  <c r="Y373" i="16"/>
  <c r="Y447" i="16"/>
  <c r="Y353" i="16"/>
  <c r="Y2271" i="16"/>
  <c r="Y2041" i="16"/>
  <c r="Y1705" i="16"/>
  <c r="S2382" i="16"/>
  <c r="D2382" i="16" s="1"/>
  <c r="Y2382" i="16"/>
  <c r="E1417" i="16"/>
  <c r="J1417" i="16"/>
  <c r="Y446" i="16"/>
  <c r="G517" i="16"/>
  <c r="E517" i="16"/>
  <c r="Y503" i="16"/>
  <c r="Y2406" i="16"/>
  <c r="Y2402" i="16"/>
  <c r="Y1927" i="16"/>
  <c r="Y1533" i="16"/>
  <c r="Y1414" i="16"/>
  <c r="Y1389" i="16"/>
  <c r="Y1344" i="16"/>
  <c r="Y2428" i="16"/>
  <c r="S2428" i="16"/>
  <c r="D2428" i="16" s="1"/>
  <c r="D2242" i="16"/>
  <c r="U2242" i="16" s="1"/>
  <c r="F2242" i="16"/>
  <c r="E1508" i="16"/>
  <c r="I1508" i="16"/>
  <c r="S995" i="16"/>
  <c r="Y995" i="16"/>
  <c r="Y399" i="16"/>
  <c r="Y501" i="16"/>
  <c r="Y469" i="16"/>
  <c r="Y2206" i="16"/>
  <c r="Y2013" i="16"/>
  <c r="Y1965" i="16"/>
  <c r="Y1716" i="16"/>
  <c r="Y1553" i="16"/>
  <c r="Y1410" i="16"/>
  <c r="Y1392" i="16"/>
  <c r="S1702" i="16"/>
  <c r="I1702" i="16" s="1"/>
  <c r="Y1702" i="16"/>
  <c r="Y1505" i="16"/>
  <c r="Y1189" i="16"/>
  <c r="Y933" i="16"/>
  <c r="Y757" i="16"/>
  <c r="D1489" i="16"/>
  <c r="E1489" i="16"/>
  <c r="E1133" i="16"/>
  <c r="J1133" i="16"/>
  <c r="Y312" i="16"/>
  <c r="Y2358" i="16"/>
  <c r="Y2270" i="16"/>
  <c r="Y2230" i="16"/>
  <c r="Y2210" i="16"/>
  <c r="Y2113" i="16"/>
  <c r="Y1721" i="16"/>
  <c r="Y1673" i="16"/>
  <c r="Y1609" i="16"/>
  <c r="Y1209" i="16"/>
  <c r="H1696" i="16"/>
  <c r="F1696" i="16"/>
  <c r="E1696" i="16"/>
  <c r="G1696" i="16"/>
  <c r="E292" i="16"/>
  <c r="G292" i="16"/>
  <c r="H292" i="16"/>
  <c r="D1771" i="16"/>
  <c r="F1771" i="16"/>
  <c r="G1914" i="16"/>
  <c r="J1914" i="16"/>
  <c r="D328" i="16"/>
  <c r="J328" i="16"/>
  <c r="G466" i="16"/>
  <c r="I466" i="16"/>
  <c r="E466" i="16"/>
  <c r="F436" i="16"/>
  <c r="G436" i="16"/>
  <c r="H1332" i="16"/>
  <c r="G1332" i="16"/>
  <c r="I1332" i="16"/>
  <c r="F1332" i="16"/>
  <c r="D1554" i="16"/>
  <c r="U1554" i="16" s="1"/>
  <c r="H1554" i="16"/>
  <c r="I1554" i="16"/>
  <c r="G1554" i="16"/>
  <c r="G1592" i="16"/>
  <c r="H1592" i="16"/>
  <c r="E1592" i="16"/>
  <c r="F1779" i="16"/>
  <c r="D535" i="16"/>
  <c r="G482" i="16"/>
  <c r="F1957" i="16"/>
  <c r="J1957" i="16"/>
  <c r="D461" i="16"/>
  <c r="I413" i="16"/>
  <c r="D1592" i="16"/>
  <c r="U1592" i="16" s="1"/>
  <c r="H328" i="16"/>
  <c r="G1771" i="16"/>
  <c r="J2476" i="16"/>
  <c r="H436" i="16"/>
  <c r="E436" i="16"/>
  <c r="F466" i="16"/>
  <c r="H1779" i="16"/>
  <c r="D1914" i="16"/>
  <c r="E535" i="16"/>
  <c r="J1554" i="16"/>
  <c r="E1332" i="16"/>
  <c r="D292" i="16"/>
  <c r="D1696" i="16"/>
  <c r="D2224" i="16"/>
  <c r="F2224" i="16"/>
  <c r="D2123" i="16"/>
  <c r="D2278" i="16"/>
  <c r="F2278" i="16"/>
  <c r="E2278" i="16"/>
  <c r="J2356" i="16"/>
  <c r="D2356" i="16"/>
  <c r="E2356" i="16"/>
  <c r="E310" i="16"/>
  <c r="H310" i="16"/>
  <c r="G557" i="16"/>
  <c r="F557" i="16"/>
  <c r="H557" i="16"/>
  <c r="E1662" i="16"/>
  <c r="G1662" i="16"/>
  <c r="G2476" i="16"/>
  <c r="E539" i="16"/>
  <c r="D539" i="16"/>
  <c r="G1247" i="16"/>
  <c r="E1247" i="16"/>
  <c r="H1247" i="16"/>
  <c r="G1379" i="16"/>
  <c r="E1379" i="16"/>
  <c r="F1379" i="16"/>
  <c r="F1828" i="16"/>
  <c r="G1828" i="16"/>
  <c r="I1828" i="16"/>
  <c r="H1828" i="16"/>
  <c r="I838" i="16"/>
  <c r="G1519" i="16"/>
  <c r="I1519" i="16"/>
  <c r="E1519" i="16"/>
  <c r="F1519" i="16"/>
  <c r="J1535" i="16"/>
  <c r="G1911" i="16"/>
  <c r="I1911" i="16"/>
  <c r="J1922" i="16"/>
  <c r="G1922" i="16"/>
  <c r="E1922" i="16"/>
  <c r="G2022" i="16"/>
  <c r="F2034" i="16"/>
  <c r="D2042" i="16"/>
  <c r="E2042" i="16"/>
  <c r="I2042" i="16"/>
  <c r="F2074" i="16"/>
  <c r="I2074" i="16"/>
  <c r="E2074" i="16"/>
  <c r="G2074" i="16"/>
  <c r="I2090" i="16"/>
  <c r="D2090" i="16"/>
  <c r="E2090" i="16"/>
  <c r="G409" i="16"/>
  <c r="E409" i="16"/>
  <c r="I409" i="16"/>
  <c r="H409" i="16"/>
  <c r="J756" i="16"/>
  <c r="G938" i="16"/>
  <c r="I938" i="16"/>
  <c r="J938" i="16"/>
  <c r="F938" i="16"/>
  <c r="G1019" i="16"/>
  <c r="J1023" i="16"/>
  <c r="E1023" i="16"/>
  <c r="I1023" i="16"/>
  <c r="F1023" i="16"/>
  <c r="D1624" i="16"/>
  <c r="G1624" i="16"/>
  <c r="H1624" i="16"/>
  <c r="E1624" i="16"/>
  <c r="G2084" i="16"/>
  <c r="F2084" i="16"/>
  <c r="I2084" i="16"/>
  <c r="H2084" i="16"/>
  <c r="F2391" i="16"/>
  <c r="G1193" i="16"/>
  <c r="D1193" i="16"/>
  <c r="I1193" i="16"/>
  <c r="J1193" i="16"/>
  <c r="F1193" i="16"/>
  <c r="H1193" i="16"/>
  <c r="D332" i="16"/>
  <c r="E1020" i="16"/>
  <c r="G1020" i="16"/>
  <c r="H1020" i="16"/>
  <c r="I1020" i="16"/>
  <c r="F1020" i="16"/>
  <c r="D1020" i="16"/>
  <c r="G1796" i="16"/>
  <c r="H1796" i="16"/>
  <c r="D1796" i="16"/>
  <c r="I1796" i="16"/>
  <c r="F1796" i="16"/>
  <c r="J1796" i="16"/>
  <c r="D640" i="16"/>
  <c r="G640" i="16"/>
  <c r="H901" i="16"/>
  <c r="G901" i="16"/>
  <c r="I901" i="16"/>
  <c r="D901" i="16"/>
  <c r="D666" i="16"/>
  <c r="F666" i="16"/>
  <c r="H666" i="16"/>
  <c r="E666" i="16"/>
  <c r="I666" i="16"/>
  <c r="G666" i="16"/>
  <c r="G1228" i="16"/>
  <c r="F1228" i="16"/>
  <c r="E1228" i="16"/>
  <c r="H1228" i="16"/>
  <c r="I1228" i="16"/>
  <c r="F886" i="16"/>
  <c r="D886" i="16"/>
  <c r="U886" i="16" s="1"/>
  <c r="J1463" i="16"/>
  <c r="D1463" i="16"/>
  <c r="H1463" i="16"/>
  <c r="I1463" i="16"/>
  <c r="G1463" i="16"/>
  <c r="H1575" i="16"/>
  <c r="I1575" i="16"/>
  <c r="G1575" i="16"/>
  <c r="F1575" i="16"/>
  <c r="D1575" i="16"/>
  <c r="H2017" i="16"/>
  <c r="F2017" i="16"/>
  <c r="I2017" i="16"/>
  <c r="G2017" i="16"/>
  <c r="D2017" i="16"/>
  <c r="J2017" i="16"/>
  <c r="D784" i="16"/>
  <c r="I784" i="16"/>
  <c r="J784" i="16"/>
  <c r="E784" i="16"/>
  <c r="F784" i="16"/>
  <c r="H784" i="16"/>
  <c r="I2135" i="16"/>
  <c r="G2135" i="16"/>
  <c r="E2135" i="16"/>
  <c r="J2135" i="16"/>
  <c r="D2135" i="16"/>
  <c r="H2135" i="16"/>
  <c r="F2135" i="16"/>
  <c r="D1491" i="16"/>
  <c r="E1491" i="16"/>
  <c r="H2489" i="16"/>
  <c r="J2489" i="16"/>
  <c r="I2489" i="16"/>
  <c r="F2489" i="16"/>
  <c r="F2351" i="16"/>
  <c r="D2351" i="16"/>
  <c r="H2351" i="16"/>
  <c r="E2351" i="16"/>
  <c r="J2351" i="16"/>
  <c r="F2211" i="16"/>
  <c r="G2211" i="16"/>
  <c r="H2211" i="16"/>
  <c r="J2211" i="16"/>
  <c r="J1187" i="16"/>
  <c r="H1187" i="16"/>
  <c r="F1187" i="16"/>
  <c r="G1187" i="16"/>
  <c r="E1187" i="16"/>
  <c r="I1187" i="16"/>
  <c r="J1167" i="16"/>
  <c r="G1167" i="16"/>
  <c r="D1167" i="16"/>
  <c r="E1167" i="16"/>
  <c r="I1167" i="16"/>
  <c r="F1167" i="16"/>
  <c r="H1167" i="16"/>
  <c r="G1156" i="16"/>
  <c r="D1156" i="16"/>
  <c r="I1156" i="16"/>
  <c r="H1156" i="16"/>
  <c r="J1156" i="16"/>
  <c r="E1156" i="16"/>
  <c r="D1107" i="16"/>
  <c r="J1107" i="16"/>
  <c r="E1107" i="16"/>
  <c r="H1107" i="16"/>
  <c r="G1107" i="16"/>
  <c r="E1096" i="16"/>
  <c r="F1096" i="16"/>
  <c r="G1096" i="16"/>
  <c r="H1096" i="16"/>
  <c r="J1096" i="16"/>
  <c r="I1096" i="16"/>
  <c r="D1096" i="16"/>
  <c r="E1087" i="16"/>
  <c r="I1087" i="16"/>
  <c r="H1087" i="16"/>
  <c r="D1087" i="16"/>
  <c r="J1087" i="16"/>
  <c r="G1087" i="16"/>
  <c r="J1044" i="16"/>
  <c r="I1044" i="16"/>
  <c r="H1044" i="16"/>
  <c r="D1044" i="16"/>
  <c r="F1044" i="16"/>
  <c r="E1044" i="16"/>
  <c r="G1044" i="16"/>
  <c r="I1031" i="16"/>
  <c r="F1031" i="16"/>
  <c r="J1031" i="16"/>
  <c r="H1031" i="16"/>
  <c r="G1031" i="16"/>
  <c r="E1031" i="16"/>
  <c r="D1031" i="16"/>
  <c r="F911" i="16"/>
  <c r="D911" i="16"/>
  <c r="H911" i="16"/>
  <c r="E911" i="16"/>
  <c r="J911" i="16"/>
  <c r="I911" i="16"/>
  <c r="E603" i="16"/>
  <c r="G603" i="16"/>
  <c r="I603" i="16"/>
  <c r="D603" i="16"/>
  <c r="J603" i="16"/>
  <c r="H603" i="16"/>
  <c r="F603" i="16"/>
  <c r="E597" i="16"/>
  <c r="J584" i="16"/>
  <c r="G584" i="16"/>
  <c r="F584" i="16"/>
  <c r="E584" i="16"/>
  <c r="H563" i="16"/>
  <c r="I563" i="16"/>
  <c r="E563" i="16"/>
  <c r="G563" i="16"/>
  <c r="J526" i="16"/>
  <c r="H526" i="16"/>
  <c r="D482" i="16"/>
  <c r="H482" i="16"/>
  <c r="F501" i="16"/>
  <c r="H501" i="16"/>
  <c r="H397" i="16"/>
  <c r="J397" i="16"/>
  <c r="E377" i="16"/>
  <c r="G1957" i="16"/>
  <c r="F475" i="16"/>
  <c r="E461" i="16"/>
  <c r="D406" i="16"/>
  <c r="E413" i="16"/>
  <c r="F502" i="16"/>
  <c r="G418" i="16"/>
  <c r="E345" i="16"/>
  <c r="J379" i="16"/>
  <c r="D379" i="16"/>
  <c r="G406" i="16"/>
  <c r="F1592" i="16"/>
  <c r="G328" i="16"/>
  <c r="E328" i="16"/>
  <c r="E2123" i="16"/>
  <c r="J1771" i="16"/>
  <c r="D1247" i="16"/>
  <c r="E1237" i="16"/>
  <c r="J539" i="16"/>
  <c r="E2476" i="16"/>
  <c r="I2476" i="16"/>
  <c r="D436" i="16"/>
  <c r="D466" i="16"/>
  <c r="H2224" i="16"/>
  <c r="I2224" i="16"/>
  <c r="J1379" i="16"/>
  <c r="E1779" i="16"/>
  <c r="J1662" i="16"/>
  <c r="J557" i="16"/>
  <c r="D310" i="16"/>
  <c r="G2356" i="16"/>
  <c r="H1914" i="16"/>
  <c r="I1914" i="16"/>
  <c r="D1744" i="16"/>
  <c r="E547" i="16"/>
  <c r="F1554" i="16"/>
  <c r="J1332" i="16"/>
  <c r="I2356" i="16"/>
  <c r="J2278" i="16"/>
  <c r="F292" i="16"/>
  <c r="J2084" i="16"/>
  <c r="F1938" i="16"/>
  <c r="G1877" i="16"/>
  <c r="J1828" i="16"/>
  <c r="I868" i="16"/>
  <c r="D1877" i="16"/>
  <c r="H1519" i="16"/>
  <c r="E938" i="16"/>
  <c r="U938" i="16"/>
  <c r="H2074" i="16"/>
  <c r="F1624" i="16"/>
  <c r="J2042" i="16"/>
  <c r="H1911" i="16"/>
  <c r="G1644" i="16"/>
  <c r="J1644" i="16"/>
  <c r="D1821" i="16"/>
  <c r="E1821" i="16"/>
  <c r="G1969" i="16"/>
  <c r="H1969" i="16"/>
  <c r="J1969" i="16"/>
  <c r="J1984" i="16"/>
  <c r="F1984" i="16"/>
  <c r="G520" i="16"/>
  <c r="E520" i="16"/>
  <c r="D1828" i="16"/>
  <c r="U1828" i="16" s="1"/>
  <c r="J901" i="16"/>
  <c r="G566" i="16"/>
  <c r="F566" i="16"/>
  <c r="J566" i="16"/>
  <c r="E586" i="16"/>
  <c r="F586" i="16"/>
  <c r="F594" i="16"/>
  <c r="E594" i="16"/>
  <c r="G1315" i="16"/>
  <c r="J1315" i="16"/>
  <c r="J1747" i="16"/>
  <c r="I2211" i="16"/>
  <c r="E901" i="16"/>
  <c r="D584" i="16"/>
  <c r="H554" i="16"/>
  <c r="I554" i="16"/>
  <c r="D563" i="16"/>
  <c r="G1174" i="16"/>
  <c r="J1174" i="16"/>
  <c r="F1174" i="16"/>
  <c r="H1630" i="16"/>
  <c r="F1630" i="16"/>
  <c r="G830" i="16"/>
  <c r="J830" i="16"/>
  <c r="E830" i="16"/>
  <c r="I830" i="16"/>
  <c r="H920" i="16"/>
  <c r="D920" i="16"/>
  <c r="G920" i="16"/>
  <c r="F920" i="16"/>
  <c r="D960" i="16"/>
  <c r="I960" i="16"/>
  <c r="H960" i="16"/>
  <c r="J1430" i="16"/>
  <c r="D1430" i="16"/>
  <c r="E1430" i="16"/>
  <c r="U1430" i="16" s="1"/>
  <c r="H1450" i="16"/>
  <c r="E1450" i="16"/>
  <c r="D1450" i="16"/>
  <c r="I1503" i="16"/>
  <c r="D1503" i="16"/>
  <c r="H1656" i="16"/>
  <c r="E1656" i="16"/>
  <c r="G1656" i="16"/>
  <c r="F1850" i="16"/>
  <c r="J1850" i="16"/>
  <c r="J1858" i="16"/>
  <c r="G614" i="16"/>
  <c r="I614" i="16"/>
  <c r="J1027" i="16"/>
  <c r="F1027" i="16"/>
  <c r="G1027" i="16"/>
  <c r="D1027" i="16"/>
  <c r="U1027" i="16" s="1"/>
  <c r="G1153" i="16"/>
  <c r="J1153" i="16"/>
  <c r="F1153" i="16"/>
  <c r="H1153" i="16"/>
  <c r="G1628" i="16"/>
  <c r="I1628" i="16"/>
  <c r="E1628" i="16"/>
  <c r="U1628" i="16" s="1"/>
  <c r="D1628" i="16"/>
  <c r="J2048" i="16"/>
  <c r="H2048" i="16"/>
  <c r="F2048" i="16"/>
  <c r="J385" i="16"/>
  <c r="G913" i="16"/>
  <c r="E2017" i="16"/>
  <c r="F302" i="16"/>
  <c r="J833" i="16"/>
  <c r="H833" i="16"/>
  <c r="G833" i="16"/>
  <c r="F833" i="16"/>
  <c r="J691" i="16"/>
  <c r="I691" i="16"/>
  <c r="H691" i="16"/>
  <c r="F691" i="16"/>
  <c r="E691" i="16"/>
  <c r="F1087" i="16"/>
  <c r="I1395" i="16"/>
  <c r="D1395" i="16"/>
  <c r="G1395" i="16"/>
  <c r="J1395" i="16"/>
  <c r="F1395" i="16"/>
  <c r="J1890" i="16"/>
  <c r="E1890" i="16"/>
  <c r="I1890" i="16"/>
  <c r="D1890" i="16"/>
  <c r="G1890" i="16"/>
  <c r="F1890" i="16"/>
  <c r="G1710" i="16"/>
  <c r="F1710" i="16"/>
  <c r="J1710" i="16"/>
  <c r="D1710" i="16"/>
  <c r="I1710" i="16"/>
  <c r="E2432" i="16"/>
  <c r="D2432" i="16"/>
  <c r="I2432" i="16"/>
  <c r="H2432" i="16"/>
  <c r="G2432" i="16"/>
  <c r="J2432" i="16"/>
  <c r="J2306" i="16"/>
  <c r="I2306" i="16"/>
  <c r="G2306" i="16"/>
  <c r="D2306" i="16"/>
  <c r="H2306" i="16"/>
  <c r="E2484" i="16"/>
  <c r="I2484" i="16"/>
  <c r="H2484" i="16"/>
  <c r="J2484" i="16"/>
  <c r="D2484" i="16"/>
  <c r="G483" i="16"/>
  <c r="F483" i="16"/>
  <c r="H483" i="16"/>
  <c r="D483" i="16"/>
  <c r="J483" i="16"/>
  <c r="F303" i="16"/>
  <c r="H303" i="16"/>
  <c r="J303" i="16"/>
  <c r="E303" i="16"/>
  <c r="G303" i="16"/>
  <c r="H588" i="16"/>
  <c r="F588" i="16"/>
  <c r="J588" i="16"/>
  <c r="D588" i="16"/>
  <c r="G588" i="16"/>
  <c r="I588" i="16"/>
  <c r="G617" i="16"/>
  <c r="I646" i="16"/>
  <c r="H646" i="16"/>
  <c r="E646" i="16"/>
  <c r="G646" i="16"/>
  <c r="J646" i="16"/>
  <c r="J1378" i="16"/>
  <c r="D1378" i="16"/>
  <c r="H1378" i="16"/>
  <c r="G536" i="16"/>
  <c r="F536" i="16"/>
  <c r="I536" i="16"/>
  <c r="E536" i="16"/>
  <c r="E1348" i="16"/>
  <c r="U1348" i="16" s="1"/>
  <c r="J1348" i="16"/>
  <c r="D1348" i="16"/>
  <c r="G1348" i="16"/>
  <c r="F1348" i="16"/>
  <c r="G1470" i="16"/>
  <c r="E1470" i="16"/>
  <c r="H1470" i="16"/>
  <c r="J1470" i="16"/>
  <c r="H1549" i="16"/>
  <c r="G1549" i="16"/>
  <c r="F1549" i="16"/>
  <c r="G1613" i="16"/>
  <c r="J1613" i="16"/>
  <c r="H1613" i="16"/>
  <c r="I1613" i="16"/>
  <c r="D1613" i="16"/>
  <c r="U1613" i="16" s="1"/>
  <c r="D1187" i="16"/>
  <c r="F1107" i="16"/>
  <c r="G760" i="16"/>
  <c r="H760" i="16"/>
  <c r="E760" i="16"/>
  <c r="J1257" i="16"/>
  <c r="I1257" i="16"/>
  <c r="D1862" i="16"/>
  <c r="U1862" i="16" s="1"/>
  <c r="H1862" i="16"/>
  <c r="G1862" i="16"/>
  <c r="E746" i="16"/>
  <c r="J746" i="16"/>
  <c r="D746" i="16"/>
  <c r="F793" i="16"/>
  <c r="J793" i="16"/>
  <c r="E793" i="16"/>
  <c r="U793" i="16" s="1"/>
  <c r="G793" i="16"/>
  <c r="H868" i="16"/>
  <c r="F868" i="16"/>
  <c r="E868" i="16"/>
  <c r="G1866" i="16"/>
  <c r="J1866" i="16"/>
  <c r="D1866" i="16"/>
  <c r="E1866" i="16"/>
  <c r="E1877" i="16"/>
  <c r="J1877" i="16"/>
  <c r="F1877" i="16"/>
  <c r="G1930" i="16"/>
  <c r="D1930" i="16"/>
  <c r="H1930" i="16"/>
  <c r="F1930" i="16"/>
  <c r="E1938" i="16"/>
  <c r="D1938" i="16"/>
  <c r="G1938" i="16"/>
  <c r="E1942" i="16"/>
  <c r="I1942" i="16"/>
  <c r="F1942" i="16"/>
  <c r="J2022" i="16"/>
  <c r="H2022" i="16"/>
  <c r="D2022" i="16"/>
  <c r="I2377" i="16"/>
  <c r="I393" i="16"/>
  <c r="H393" i="16"/>
  <c r="E730" i="16"/>
  <c r="G730" i="16"/>
  <c r="H730" i="16"/>
  <c r="F730" i="16"/>
  <c r="G914" i="16"/>
  <c r="E914" i="16"/>
  <c r="I914" i="16"/>
  <c r="D914" i="16"/>
  <c r="I934" i="16"/>
  <c r="D934" i="16"/>
  <c r="E934" i="16"/>
  <c r="H950" i="16"/>
  <c r="F1019" i="16"/>
  <c r="D1019" i="16"/>
  <c r="J1019" i="16"/>
  <c r="G1078" i="16"/>
  <c r="D1078" i="16"/>
  <c r="E1078" i="16"/>
  <c r="J1078" i="16"/>
  <c r="G1620" i="16"/>
  <c r="H1620" i="16"/>
  <c r="J1620" i="16"/>
  <c r="E2158" i="16"/>
  <c r="I2158" i="16"/>
  <c r="H2158" i="16"/>
  <c r="G2158" i="16"/>
  <c r="F2364" i="16"/>
  <c r="J2364" i="16"/>
  <c r="F2372" i="16"/>
  <c r="D2372" i="16"/>
  <c r="H2372" i="16"/>
  <c r="G2372" i="16"/>
  <c r="D913" i="16"/>
  <c r="H913" i="16"/>
  <c r="J913" i="16"/>
  <c r="F913" i="16"/>
  <c r="D2164" i="16"/>
  <c r="H2164" i="16"/>
  <c r="E2164" i="16"/>
  <c r="F2157" i="16"/>
  <c r="D2157" i="16"/>
  <c r="J2157" i="16"/>
  <c r="I2157" i="16"/>
  <c r="E2157" i="16"/>
  <c r="H2157" i="16"/>
  <c r="H2204" i="16"/>
  <c r="J2204" i="16"/>
  <c r="F2204" i="16"/>
  <c r="G2204" i="16"/>
  <c r="I2204" i="16"/>
  <c r="D2204" i="16"/>
  <c r="G421" i="16"/>
  <c r="F421" i="16"/>
  <c r="H421" i="16"/>
  <c r="J421" i="16"/>
  <c r="J719" i="16"/>
  <c r="E719" i="16"/>
  <c r="G719" i="16"/>
  <c r="I719" i="16"/>
  <c r="H719" i="16"/>
  <c r="D719" i="16"/>
  <c r="J893" i="16"/>
  <c r="H893" i="16"/>
  <c r="G893" i="16"/>
  <c r="F893" i="16"/>
  <c r="E893" i="16"/>
  <c r="G1252" i="16"/>
  <c r="F1252" i="16"/>
  <c r="J1252" i="16"/>
  <c r="I1252" i="16"/>
  <c r="E1252" i="16"/>
  <c r="U1252" i="16" s="1"/>
  <c r="H1252" i="16"/>
  <c r="G1248" i="16"/>
  <c r="E1248" i="16"/>
  <c r="H1248" i="16"/>
  <c r="D1248" i="16"/>
  <c r="J1248" i="16"/>
  <c r="F1248" i="16"/>
  <c r="I1331" i="16"/>
  <c r="G1331" i="16"/>
  <c r="D2404" i="16"/>
  <c r="H2404" i="16"/>
  <c r="E2404" i="16"/>
  <c r="G2404" i="16"/>
  <c r="J2404" i="16"/>
  <c r="H894" i="16"/>
  <c r="F894" i="16"/>
  <c r="J894" i="16"/>
  <c r="D1021" i="16"/>
  <c r="F1021" i="16"/>
  <c r="E1021" i="16"/>
  <c r="H302" i="16"/>
  <c r="E302" i="16"/>
  <c r="I302" i="16"/>
  <c r="G302" i="16"/>
  <c r="J302" i="16"/>
  <c r="H1979" i="16"/>
  <c r="J1979" i="16"/>
  <c r="F1979" i="16"/>
  <c r="G1979" i="16"/>
  <c r="E1979" i="16"/>
  <c r="U1979" i="16"/>
  <c r="I1979" i="16"/>
  <c r="D578" i="16"/>
  <c r="I578" i="16"/>
  <c r="H578" i="16"/>
  <c r="F578" i="16"/>
  <c r="J578" i="16"/>
  <c r="G578" i="16"/>
  <c r="E672" i="16"/>
  <c r="G672" i="16"/>
  <c r="F2303" i="16"/>
  <c r="G2303" i="16"/>
  <c r="J2303" i="16"/>
  <c r="D2303" i="16"/>
  <c r="H2303" i="16"/>
  <c r="E2303" i="16"/>
  <c r="E2419" i="16"/>
  <c r="H2419" i="16"/>
  <c r="G2419" i="16"/>
  <c r="I2419" i="16"/>
  <c r="F2419" i="16"/>
  <c r="J530" i="16"/>
  <c r="D501" i="16"/>
  <c r="I397" i="16"/>
  <c r="J377" i="16"/>
  <c r="H377" i="16"/>
  <c r="E1957" i="16"/>
  <c r="E502" i="16"/>
  <c r="J760" i="16"/>
  <c r="I1592" i="16"/>
  <c r="I328" i="16"/>
  <c r="F2123" i="16"/>
  <c r="I2123" i="16"/>
  <c r="I1771" i="16"/>
  <c r="H1771" i="16"/>
  <c r="G1257" i="16"/>
  <c r="I1247" i="16"/>
  <c r="I1237" i="16"/>
  <c r="F539" i="16"/>
  <c r="F2476" i="16"/>
  <c r="I436" i="16"/>
  <c r="J466" i="16"/>
  <c r="J2224" i="16"/>
  <c r="D1379" i="16"/>
  <c r="D1662" i="16"/>
  <c r="H1662" i="16"/>
  <c r="I557" i="16"/>
  <c r="J310" i="16"/>
  <c r="E1914" i="16"/>
  <c r="E1744" i="16"/>
  <c r="F1257" i="16"/>
  <c r="I547" i="16"/>
  <c r="F535" i="16"/>
  <c r="D1332" i="16"/>
  <c r="H2278" i="16"/>
  <c r="J292" i="16"/>
  <c r="J1696" i="16"/>
  <c r="F409" i="16"/>
  <c r="F2022" i="16"/>
  <c r="J1942" i="16"/>
  <c r="J1938" i="16"/>
  <c r="F746" i="16"/>
  <c r="F1862" i="16"/>
  <c r="D1922" i="16"/>
  <c r="H1078" i="16"/>
  <c r="H1019" i="16"/>
  <c r="F934" i="16"/>
  <c r="D730" i="16"/>
  <c r="I1866" i="16"/>
  <c r="H838" i="16"/>
  <c r="H938" i="16"/>
  <c r="D2158" i="16"/>
  <c r="D1023" i="16"/>
  <c r="J2090" i="16"/>
  <c r="D2074" i="16"/>
  <c r="I1922" i="16"/>
  <c r="E2372" i="16"/>
  <c r="D2364" i="16"/>
  <c r="H2042" i="16"/>
  <c r="J1911" i="16"/>
  <c r="J660" i="16"/>
  <c r="G2489" i="16"/>
  <c r="J2108" i="16"/>
  <c r="E2108" i="16"/>
  <c r="E1930" i="16"/>
  <c r="G553" i="16"/>
  <c r="H553" i="16"/>
  <c r="E1246" i="16"/>
  <c r="D1246" i="16"/>
  <c r="I1246" i="16"/>
  <c r="G1246" i="16"/>
  <c r="G1599" i="16"/>
  <c r="I1599" i="16"/>
  <c r="F1599" i="16"/>
  <c r="E1636" i="16"/>
  <c r="D1636" i="16"/>
  <c r="H1636" i="16"/>
  <c r="D1763" i="16"/>
  <c r="H1763" i="16"/>
  <c r="G2351" i="16"/>
  <c r="F2404" i="16"/>
  <c r="I584" i="16"/>
  <c r="H2447" i="16"/>
  <c r="E2447" i="16"/>
  <c r="D1620" i="16"/>
  <c r="E550" i="16"/>
  <c r="H570" i="16"/>
  <c r="J570" i="16"/>
  <c r="G744" i="16"/>
  <c r="D744" i="16"/>
  <c r="U744" i="16" s="1"/>
  <c r="G1243" i="16"/>
  <c r="D1243" i="16"/>
  <c r="E1243" i="16"/>
  <c r="G1278" i="16"/>
  <c r="J1278" i="16"/>
  <c r="D868" i="16"/>
  <c r="I894" i="16"/>
  <c r="G849" i="16"/>
  <c r="E849" i="16"/>
  <c r="D849" i="16"/>
  <c r="H849" i="16"/>
  <c r="D1581" i="16"/>
  <c r="F1581" i="16"/>
  <c r="J1581" i="16"/>
  <c r="H1581" i="16"/>
  <c r="E1581" i="16"/>
  <c r="I1610" i="16"/>
  <c r="J1610" i="16"/>
  <c r="H1610" i="16"/>
  <c r="F1618" i="16"/>
  <c r="J1618" i="16"/>
  <c r="I1618" i="16"/>
  <c r="G1618" i="16"/>
  <c r="E1618" i="16"/>
  <c r="E1839" i="16"/>
  <c r="D1839" i="16"/>
  <c r="J1839" i="16"/>
  <c r="F1839" i="16"/>
  <c r="G662" i="16"/>
  <c r="E662" i="16"/>
  <c r="I662" i="16"/>
  <c r="D662" i="16"/>
  <c r="F1035" i="16"/>
  <c r="I1035" i="16"/>
  <c r="H1035" i="16"/>
  <c r="D1035" i="16"/>
  <c r="D1074" i="16"/>
  <c r="H1323" i="16"/>
  <c r="J1323" i="16"/>
  <c r="E1323" i="16"/>
  <c r="G1323" i="16"/>
  <c r="H1475" i="16"/>
  <c r="J1475" i="16"/>
  <c r="F1475" i="16"/>
  <c r="G1475" i="16"/>
  <c r="D1632" i="16"/>
  <c r="G1632" i="16"/>
  <c r="H1632" i="16"/>
  <c r="I913" i="16"/>
  <c r="E1193" i="16"/>
  <c r="J666" i="16"/>
  <c r="J1020" i="16"/>
  <c r="F1463" i="16"/>
  <c r="E2204" i="16"/>
  <c r="E1463" i="16"/>
  <c r="D817" i="16"/>
  <c r="H817" i="16"/>
  <c r="E817" i="16"/>
  <c r="J817" i="16"/>
  <c r="G817" i="16"/>
  <c r="I1107" i="16"/>
  <c r="D1351" i="16"/>
  <c r="J1351" i="16"/>
  <c r="F1351" i="16"/>
  <c r="I1351" i="16"/>
  <c r="E1351" i="16"/>
  <c r="H1351" i="16"/>
  <c r="J1842" i="16"/>
  <c r="I1842" i="16"/>
  <c r="D1842" i="16"/>
  <c r="H1842" i="16"/>
  <c r="F1842" i="16"/>
  <c r="H2263" i="16"/>
  <c r="I2263" i="16"/>
  <c r="F2263" i="16"/>
  <c r="E2263" i="16"/>
  <c r="J2263" i="16"/>
  <c r="D2263" i="16"/>
  <c r="H2470" i="16"/>
  <c r="E2470" i="16"/>
  <c r="D2470" i="16"/>
  <c r="I2470" i="16"/>
  <c r="G2470" i="16"/>
  <c r="G1312" i="16"/>
  <c r="J1342" i="16"/>
  <c r="H2220" i="16"/>
  <c r="J2220" i="16"/>
  <c r="E2220" i="16"/>
  <c r="I2220" i="16"/>
  <c r="E2334" i="16"/>
  <c r="J2334" i="16"/>
  <c r="F2334" i="16"/>
  <c r="D2334" i="16"/>
  <c r="H2334" i="16"/>
  <c r="G2334" i="16"/>
  <c r="I2334" i="16"/>
  <c r="G394" i="16"/>
  <c r="F394" i="16"/>
  <c r="H394" i="16"/>
  <c r="E580" i="16"/>
  <c r="F580" i="16"/>
  <c r="I580" i="16"/>
  <c r="J642" i="16"/>
  <c r="D642" i="16"/>
  <c r="H642" i="16"/>
  <c r="E642" i="16"/>
  <c r="G1760" i="16"/>
  <c r="J1760" i="16"/>
  <c r="D1760" i="16"/>
  <c r="H1760" i="16"/>
  <c r="F1760" i="16"/>
  <c r="E1760" i="16"/>
  <c r="D2154" i="16"/>
  <c r="J2154" i="16"/>
  <c r="I2154" i="16"/>
  <c r="G2154" i="16"/>
  <c r="E2154" i="16"/>
  <c r="I2248" i="16"/>
  <c r="J2248" i="16"/>
  <c r="E2248" i="16"/>
  <c r="G2248" i="16"/>
  <c r="F2248" i="16"/>
  <c r="G626" i="16"/>
  <c r="J626" i="16"/>
  <c r="E626" i="16"/>
  <c r="H626" i="16"/>
  <c r="D626" i="16"/>
  <c r="G1117" i="16"/>
  <c r="I1117" i="16"/>
  <c r="F1117" i="16"/>
  <c r="H1117" i="16"/>
  <c r="J1117" i="16"/>
  <c r="D1117" i="16"/>
  <c r="E1117" i="16"/>
  <c r="G1374" i="16"/>
  <c r="H1374" i="16"/>
  <c r="E1374" i="16"/>
  <c r="F1374" i="16"/>
  <c r="D1374" i="16"/>
  <c r="I1374" i="16"/>
  <c r="D1391" i="16"/>
  <c r="G1391" i="16"/>
  <c r="E1391" i="16"/>
  <c r="J1391" i="16"/>
  <c r="I1406" i="16"/>
  <c r="F1406" i="16"/>
  <c r="G1406" i="16"/>
  <c r="J1406" i="16"/>
  <c r="H1406" i="16"/>
  <c r="E1406" i="16"/>
  <c r="E1433" i="16"/>
  <c r="G1433" i="16"/>
  <c r="D1433" i="16"/>
  <c r="J1433" i="16"/>
  <c r="E533" i="16"/>
  <c r="H533" i="16"/>
  <c r="G533" i="16"/>
  <c r="J533" i="16"/>
  <c r="I533" i="16"/>
  <c r="F533" i="16"/>
  <c r="G1532" i="16"/>
  <c r="J1532" i="16"/>
  <c r="I1532" i="16"/>
  <c r="F1532" i="16"/>
  <c r="H1532" i="16"/>
  <c r="J1978" i="16"/>
  <c r="E1978" i="16"/>
  <c r="H1978" i="16"/>
  <c r="D1978" i="16"/>
  <c r="F1978" i="16"/>
  <c r="F2281" i="16"/>
  <c r="J2281" i="16"/>
  <c r="G2281" i="16"/>
  <c r="H2281" i="16"/>
  <c r="D2281" i="16"/>
  <c r="G1951" i="16"/>
  <c r="E2435" i="16"/>
  <c r="I2435" i="16"/>
  <c r="D2435" i="16"/>
  <c r="U2435" i="16" s="1"/>
  <c r="H2435" i="16"/>
  <c r="G324" i="16"/>
  <c r="H324" i="16"/>
  <c r="J324" i="16"/>
  <c r="I324" i="16"/>
  <c r="D1962" i="16"/>
  <c r="F1962" i="16"/>
  <c r="H1962" i="16"/>
  <c r="E1962" i="16"/>
  <c r="D2062" i="16"/>
  <c r="H2062" i="16"/>
  <c r="D795" i="16"/>
  <c r="I795" i="16"/>
  <c r="G795" i="16"/>
  <c r="H1011" i="16"/>
  <c r="D1011" i="16"/>
  <c r="G1011" i="16"/>
  <c r="E1011" i="16"/>
  <c r="I1341" i="16"/>
  <c r="H1341" i="16"/>
  <c r="F1341" i="16"/>
  <c r="E1341" i="16"/>
  <c r="D1341" i="16"/>
  <c r="H1469" i="16"/>
  <c r="D1469" i="16"/>
  <c r="G1469" i="16"/>
  <c r="F1469" i="16"/>
  <c r="D2249" i="16"/>
  <c r="G2249" i="16"/>
  <c r="E2249" i="16"/>
  <c r="F2249" i="16"/>
  <c r="E2321" i="16"/>
  <c r="F2321" i="16"/>
  <c r="J2321" i="16"/>
  <c r="E688" i="16"/>
  <c r="G688" i="16"/>
  <c r="F688" i="16"/>
  <c r="F601" i="16"/>
  <c r="G601" i="16"/>
  <c r="J601" i="16"/>
  <c r="E601" i="16"/>
  <c r="D601" i="16"/>
  <c r="I601" i="16"/>
  <c r="E1994" i="16"/>
  <c r="I1994" i="16"/>
  <c r="H1994" i="16"/>
  <c r="D1994" i="16"/>
  <c r="J1318" i="16"/>
  <c r="G1318" i="16"/>
  <c r="I1318" i="16"/>
  <c r="F1318" i="16"/>
  <c r="H1318" i="16"/>
  <c r="E1318" i="16"/>
  <c r="I1829" i="16"/>
  <c r="F1829" i="16"/>
  <c r="D1829" i="16"/>
  <c r="G2332" i="16"/>
  <c r="E2332" i="16"/>
  <c r="H2332" i="16"/>
  <c r="I2332" i="16"/>
  <c r="D2332" i="16"/>
  <c r="D1861" i="16"/>
  <c r="E1861" i="16"/>
  <c r="I1861" i="16"/>
  <c r="J1861" i="16"/>
  <c r="H1861" i="16"/>
  <c r="F2120" i="16"/>
  <c r="I2120" i="16"/>
  <c r="G2284" i="16"/>
  <c r="H2284" i="16"/>
  <c r="D969" i="16"/>
  <c r="I969" i="16"/>
  <c r="J969" i="16"/>
  <c r="H969" i="16"/>
  <c r="F969" i="16"/>
  <c r="G969" i="16"/>
  <c r="G1017" i="16"/>
  <c r="E1017" i="16"/>
  <c r="F1017" i="16"/>
  <c r="D1423" i="16"/>
  <c r="I1423" i="16"/>
  <c r="J1423" i="16"/>
  <c r="H1423" i="16"/>
  <c r="E1423" i="16"/>
  <c r="F1423" i="16"/>
  <c r="G1443" i="16"/>
  <c r="F1443" i="16"/>
  <c r="H1443" i="16"/>
  <c r="D1490" i="16"/>
  <c r="E1490" i="16"/>
  <c r="F1490" i="16"/>
  <c r="I1490" i="16"/>
  <c r="F1726" i="16"/>
  <c r="H1726" i="16"/>
  <c r="G1726" i="16"/>
  <c r="F2010" i="16"/>
  <c r="I2010" i="16"/>
  <c r="G2010" i="16"/>
  <c r="D899" i="16"/>
  <c r="I899" i="16"/>
  <c r="H899" i="16"/>
  <c r="G899" i="16"/>
  <c r="G1191" i="16"/>
  <c r="E1191" i="16"/>
  <c r="F1191" i="16"/>
  <c r="D1191" i="16"/>
  <c r="F1428" i="16"/>
  <c r="H1428" i="16"/>
  <c r="I1428" i="16"/>
  <c r="D1428" i="16"/>
  <c r="J1428" i="16"/>
  <c r="I904" i="16"/>
  <c r="D904" i="16"/>
  <c r="J904" i="16"/>
  <c r="G1376" i="16"/>
  <c r="F1376" i="16"/>
  <c r="H1376" i="16"/>
  <c r="J1376" i="16"/>
  <c r="D1376" i="16"/>
  <c r="E668" i="16"/>
  <c r="H668" i="16"/>
  <c r="G668" i="16"/>
  <c r="F668" i="16"/>
  <c r="D668" i="16"/>
  <c r="F736" i="16"/>
  <c r="I736" i="16"/>
  <c r="G1056" i="16"/>
  <c r="E1056" i="16"/>
  <c r="H1056" i="16"/>
  <c r="J1056" i="16"/>
  <c r="F1056" i="16"/>
  <c r="G2440" i="16"/>
  <c r="H2440" i="16"/>
  <c r="E2440" i="16"/>
  <c r="F2440" i="16"/>
  <c r="G460" i="16"/>
  <c r="I460" i="16"/>
  <c r="H1421" i="16"/>
  <c r="D1421" i="16"/>
  <c r="G2282" i="16"/>
  <c r="J2282" i="16"/>
  <c r="E2259" i="16"/>
  <c r="J2259" i="16"/>
  <c r="G518" i="16"/>
  <c r="H518" i="16"/>
  <c r="E518" i="16"/>
  <c r="E1941" i="16"/>
  <c r="D1941" i="16"/>
  <c r="H2386" i="16"/>
  <c r="G2386" i="16"/>
  <c r="F2349" i="16"/>
  <c r="E2349" i="16"/>
  <c r="J2341" i="16"/>
  <c r="E2341" i="16"/>
  <c r="D2341" i="16"/>
  <c r="H1619" i="16"/>
  <c r="D1901" i="16"/>
  <c r="H1901" i="16"/>
  <c r="H289" i="16"/>
  <c r="J289" i="16"/>
  <c r="I1126" i="16"/>
  <c r="D1126" i="16"/>
  <c r="G1362" i="16"/>
  <c r="E1362" i="16"/>
  <c r="J1362" i="16"/>
  <c r="G1749" i="16"/>
  <c r="I1749" i="16"/>
  <c r="F1871" i="16"/>
  <c r="I1871" i="16"/>
  <c r="G1981" i="16"/>
  <c r="J1981" i="16"/>
  <c r="J1383" i="16"/>
  <c r="F1383" i="16"/>
  <c r="I2330" i="16"/>
  <c r="J2330" i="16"/>
  <c r="G2330" i="16"/>
  <c r="E1097" i="16"/>
  <c r="I1097" i="16"/>
  <c r="D1547" i="16"/>
  <c r="U1547" i="16" s="1"/>
  <c r="G1547" i="16"/>
  <c r="F1007" i="16"/>
  <c r="J1007" i="16"/>
  <c r="G1582" i="16"/>
  <c r="H1582" i="16"/>
  <c r="I1582" i="16"/>
  <c r="G2434" i="16"/>
  <c r="F2434" i="16"/>
  <c r="H564" i="16"/>
  <c r="D564" i="16"/>
  <c r="I564" i="16"/>
  <c r="D1708" i="16"/>
  <c r="I1708" i="16"/>
  <c r="G1933" i="16"/>
  <c r="H1933" i="16"/>
  <c r="G2452" i="16"/>
  <c r="E2452" i="16"/>
  <c r="F2452" i="16"/>
  <c r="F1693" i="16"/>
  <c r="E2325" i="16"/>
  <c r="H2325" i="16"/>
  <c r="J2325" i="16"/>
  <c r="I1564" i="16"/>
  <c r="E1564" i="16"/>
  <c r="G1564" i="16"/>
  <c r="E1663" i="16"/>
  <c r="G1663" i="16"/>
  <c r="F1793" i="16"/>
  <c r="G1793" i="16"/>
  <c r="F2270" i="16"/>
  <c r="H2270" i="16"/>
  <c r="G568" i="16"/>
  <c r="D568" i="16"/>
  <c r="D843" i="16"/>
  <c r="U843" i="16" s="1"/>
  <c r="H843" i="16"/>
  <c r="I2215" i="16"/>
  <c r="F2215" i="16"/>
  <c r="D2215" i="16"/>
  <c r="U2215" i="16" s="1"/>
  <c r="G2215" i="16"/>
  <c r="G748" i="16"/>
  <c r="D748" i="16"/>
  <c r="G2088" i="16"/>
  <c r="D2088" i="16"/>
  <c r="E355" i="16"/>
  <c r="D355" i="16"/>
  <c r="I1073" i="16"/>
  <c r="E1073" i="16"/>
  <c r="G1073" i="16"/>
  <c r="D1304" i="16"/>
  <c r="F1304" i="16"/>
  <c r="J1304" i="16"/>
  <c r="J446" i="16"/>
  <c r="E446" i="16"/>
  <c r="F446" i="16"/>
  <c r="J2162" i="16"/>
  <c r="F2162" i="16"/>
  <c r="I2162" i="16"/>
  <c r="H2230" i="16"/>
  <c r="F2230" i="16"/>
  <c r="I1602" i="16"/>
  <c r="G1602" i="16"/>
  <c r="E452" i="16"/>
  <c r="U452" i="16" s="1"/>
  <c r="G452" i="16"/>
  <c r="F452" i="16"/>
  <c r="I1181" i="16"/>
  <c r="D1181" i="16"/>
  <c r="J1181" i="16"/>
  <c r="F1163" i="16"/>
  <c r="G1163" i="16"/>
  <c r="J532" i="16"/>
  <c r="G532" i="16"/>
  <c r="F532" i="16"/>
  <c r="H532" i="16"/>
  <c r="F971" i="16"/>
  <c r="E971" i="16"/>
  <c r="G374" i="16"/>
  <c r="D429" i="16"/>
  <c r="U429" i="16" s="1"/>
  <c r="I429" i="16"/>
  <c r="F429" i="16"/>
  <c r="H2301" i="16"/>
  <c r="D2301" i="16"/>
  <c r="I2301" i="16"/>
  <c r="F2301" i="16"/>
  <c r="E2301" i="16"/>
  <c r="E2291" i="16"/>
  <c r="D2291" i="16"/>
  <c r="H2291" i="16"/>
  <c r="I2291" i="16"/>
  <c r="J2291" i="16"/>
  <c r="D2279" i="16"/>
  <c r="F2279" i="16"/>
  <c r="H2279" i="16"/>
  <c r="J2276" i="16"/>
  <c r="D2276" i="16"/>
  <c r="E2237" i="16"/>
  <c r="U2237" i="16" s="1"/>
  <c r="J2237" i="16"/>
  <c r="D2237" i="16"/>
  <c r="I2237" i="16"/>
  <c r="H2189" i="16"/>
  <c r="I2189" i="16"/>
  <c r="F2189" i="16"/>
  <c r="E2080" i="16"/>
  <c r="D2059" i="16"/>
  <c r="E2059" i="16"/>
  <c r="J2059" i="16"/>
  <c r="I2059" i="16"/>
  <c r="F2059" i="16"/>
  <c r="I1661" i="16"/>
  <c r="G1661" i="16"/>
  <c r="D1661" i="16"/>
  <c r="E1661" i="16"/>
  <c r="H1661" i="16"/>
  <c r="G1658" i="16"/>
  <c r="I1533" i="16"/>
  <c r="F1533" i="16"/>
  <c r="H1533" i="16"/>
  <c r="G1533" i="16"/>
  <c r="E1533" i="16"/>
  <c r="U1533" i="16" s="1"/>
  <c r="J1533" i="16"/>
  <c r="E1457" i="16"/>
  <c r="G1457" i="16"/>
  <c r="H1283" i="16"/>
  <c r="J1283" i="16"/>
  <c r="G1220" i="16"/>
  <c r="E1220" i="16"/>
  <c r="F1220" i="16"/>
  <c r="I1220" i="16"/>
  <c r="D1220" i="16"/>
  <c r="G670" i="16"/>
  <c r="H670" i="16"/>
  <c r="I670" i="16"/>
  <c r="D670" i="16"/>
  <c r="J670" i="16"/>
  <c r="G627" i="16"/>
  <c r="H627" i="16"/>
  <c r="I627" i="16"/>
  <c r="E627" i="16"/>
  <c r="J627" i="16"/>
  <c r="F627" i="16"/>
  <c r="J1026" i="16"/>
  <c r="I1026" i="16"/>
  <c r="D1525" i="16"/>
  <c r="U1525" i="16" s="1"/>
  <c r="H1525" i="16"/>
  <c r="F2268" i="16"/>
  <c r="G2268" i="16"/>
  <c r="E987" i="16"/>
  <c r="G987" i="16"/>
  <c r="G1673" i="16"/>
  <c r="D1673" i="16"/>
  <c r="G1789" i="16"/>
  <c r="D1789" i="16"/>
  <c r="F1789" i="16"/>
  <c r="F2266" i="16"/>
  <c r="E2266" i="16"/>
  <c r="D2266" i="16"/>
  <c r="F1580" i="16"/>
  <c r="E1580" i="16"/>
  <c r="H1580" i="16"/>
  <c r="H1894" i="16"/>
  <c r="J1894" i="16"/>
  <c r="I1894" i="16"/>
  <c r="F1795" i="16"/>
  <c r="G1795" i="16"/>
  <c r="J1795" i="16"/>
  <c r="G1264" i="16"/>
  <c r="J1264" i="16"/>
  <c r="H1558" i="16"/>
  <c r="F1583" i="16"/>
  <c r="J1583" i="16"/>
  <c r="I1975" i="16"/>
  <c r="F1975" i="16"/>
  <c r="H1975" i="16"/>
  <c r="F2206" i="16"/>
  <c r="I2206" i="16"/>
  <c r="J687" i="16"/>
  <c r="E587" i="16"/>
  <c r="H587" i="16"/>
  <c r="D587" i="16"/>
  <c r="E449" i="16"/>
  <c r="H449" i="16"/>
  <c r="G1537" i="16"/>
  <c r="E1537" i="16"/>
  <c r="D1496" i="16"/>
  <c r="J1496" i="16"/>
  <c r="G770" i="16"/>
  <c r="J770" i="16"/>
  <c r="G683" i="16"/>
  <c r="J683" i="16"/>
  <c r="H683" i="16"/>
  <c r="J1495" i="16"/>
  <c r="H1495" i="16"/>
  <c r="I1495" i="16"/>
  <c r="F2357" i="16"/>
  <c r="H2357" i="16"/>
  <c r="D2357" i="16"/>
  <c r="I1099" i="16"/>
  <c r="D1936" i="16"/>
  <c r="F1936" i="16"/>
  <c r="J1913" i="16"/>
  <c r="G1913" i="16"/>
  <c r="J1937" i="16"/>
  <c r="G1937" i="16"/>
  <c r="H537" i="16"/>
  <c r="D537" i="16"/>
  <c r="E537" i="16"/>
  <c r="I1949" i="16"/>
  <c r="G1949" i="16"/>
  <c r="D731" i="16"/>
  <c r="J731" i="16"/>
  <c r="E731" i="16"/>
  <c r="I731" i="16"/>
  <c r="G2024" i="16"/>
  <c r="I2024" i="16"/>
  <c r="E2024" i="16"/>
  <c r="D1114" i="16"/>
  <c r="F1114" i="16"/>
  <c r="J1114" i="16"/>
  <c r="H1388" i="16"/>
  <c r="J1388" i="16"/>
  <c r="J1717" i="16"/>
  <c r="D1717" i="16"/>
  <c r="I1717" i="16"/>
  <c r="I2460" i="16"/>
  <c r="H2460" i="16"/>
  <c r="G701" i="16"/>
  <c r="F701" i="16"/>
  <c r="I701" i="16"/>
  <c r="F2315" i="16"/>
  <c r="J2315" i="16"/>
  <c r="I1730" i="16"/>
  <c r="F1730" i="16"/>
  <c r="E2286" i="16"/>
  <c r="G2286" i="16"/>
  <c r="D2286" i="16"/>
  <c r="J2339" i="16"/>
  <c r="F2464" i="16"/>
  <c r="H2464" i="16"/>
  <c r="H695" i="16"/>
  <c r="J695" i="16"/>
  <c r="G1465" i="16"/>
  <c r="D1465" i="16"/>
  <c r="H1465" i="16"/>
  <c r="D1142" i="16"/>
  <c r="G1142" i="16"/>
  <c r="E1086" i="16"/>
  <c r="D1086" i="16"/>
  <c r="I1653" i="16"/>
  <c r="G1653" i="16"/>
  <c r="F1653" i="16"/>
  <c r="G1361" i="16"/>
  <c r="E1361" i="16"/>
  <c r="F885" i="16"/>
  <c r="D885" i="16"/>
  <c r="H1249" i="16"/>
  <c r="J1249" i="16"/>
  <c r="J718" i="16"/>
  <c r="G718" i="16"/>
  <c r="F1594" i="16"/>
  <c r="I1594" i="16"/>
  <c r="E1999" i="16"/>
  <c r="H1999" i="16"/>
  <c r="G1999" i="16"/>
  <c r="J1999" i="16"/>
  <c r="F1999" i="16"/>
  <c r="G1071" i="16"/>
  <c r="I1071" i="16"/>
  <c r="D1071" i="16"/>
  <c r="F1071" i="16"/>
  <c r="F2113" i="16"/>
  <c r="H2113" i="16"/>
  <c r="J2113" i="16"/>
  <c r="I2113" i="16"/>
  <c r="E2113" i="16"/>
  <c r="I2066" i="16"/>
  <c r="E1617" i="16"/>
  <c r="J1617" i="16"/>
  <c r="F1617" i="16"/>
  <c r="G1617" i="16"/>
  <c r="I1346" i="16"/>
  <c r="F1339" i="16"/>
  <c r="H1339" i="16"/>
  <c r="G1339" i="16"/>
  <c r="D1339" i="16"/>
  <c r="D1314" i="16"/>
  <c r="E1314" i="16"/>
  <c r="G1314" i="16"/>
  <c r="I1314" i="16"/>
  <c r="G1311" i="16"/>
  <c r="J1311" i="16"/>
  <c r="H1311" i="16"/>
  <c r="E1311" i="16"/>
  <c r="F1311" i="16"/>
  <c r="D1298" i="16"/>
  <c r="J1298" i="16"/>
  <c r="E1298" i="16"/>
  <c r="H1298" i="16"/>
  <c r="G1298" i="16"/>
  <c r="E1282" i="16"/>
  <c r="U1282" i="16" s="1"/>
  <c r="I1282" i="16"/>
  <c r="G1282" i="16"/>
  <c r="D1282" i="16"/>
  <c r="E1241" i="16"/>
  <c r="D1241" i="16"/>
  <c r="I1241" i="16"/>
  <c r="G1241" i="16"/>
  <c r="I818" i="16"/>
  <c r="F739" i="16"/>
  <c r="I739" i="16"/>
  <c r="D1560" i="16"/>
  <c r="G1560" i="16"/>
  <c r="I1560" i="16"/>
  <c r="E1065" i="16"/>
  <c r="D1065" i="16"/>
  <c r="D284" i="16"/>
  <c r="F284" i="16"/>
  <c r="F581" i="16"/>
  <c r="G581" i="16"/>
  <c r="I581" i="16"/>
  <c r="D1963" i="16"/>
  <c r="I2159" i="16"/>
  <c r="F2159" i="16"/>
  <c r="H2227" i="16"/>
  <c r="I2227" i="16"/>
  <c r="D472" i="16"/>
  <c r="F472" i="16"/>
  <c r="D1939" i="16"/>
  <c r="F1939" i="16"/>
  <c r="I1939" i="16"/>
  <c r="G1939" i="16"/>
  <c r="F1803" i="16"/>
  <c r="H1803" i="16"/>
  <c r="G1803" i="16"/>
  <c r="G1784" i="16"/>
  <c r="J1784" i="16"/>
  <c r="H1784" i="16"/>
  <c r="I1781" i="16"/>
  <c r="F1781" i="16"/>
  <c r="J1781" i="16"/>
  <c r="E1689" i="16"/>
  <c r="I998" i="16"/>
  <c r="I763" i="16"/>
  <c r="E763" i="16"/>
  <c r="D1884" i="16"/>
  <c r="G1884" i="16"/>
  <c r="D2274" i="16"/>
  <c r="F2274" i="16"/>
  <c r="G2346" i="16"/>
  <c r="H2346" i="16"/>
  <c r="I2486" i="16"/>
  <c r="F2486" i="16"/>
  <c r="I2439" i="16"/>
  <c r="D2439" i="16"/>
  <c r="U2439" i="16"/>
  <c r="D2179" i="16"/>
  <c r="E420" i="16"/>
  <c r="G420" i="16"/>
  <c r="J1985" i="16"/>
  <c r="D1985" i="16"/>
  <c r="E1385" i="16"/>
  <c r="J1385" i="16"/>
  <c r="H1210" i="16"/>
  <c r="H1194" i="16"/>
  <c r="J1194" i="16"/>
  <c r="F1082" i="16"/>
  <c r="E1082" i="16"/>
  <c r="D1082" i="16"/>
  <c r="H823" i="16"/>
  <c r="D823" i="16"/>
  <c r="G823" i="16"/>
  <c r="E823" i="16"/>
  <c r="G710" i="16"/>
  <c r="H710" i="16"/>
  <c r="D710" i="16"/>
  <c r="I444" i="16"/>
  <c r="H444" i="16"/>
  <c r="J1687" i="16"/>
  <c r="H1687" i="16"/>
  <c r="D1579" i="16"/>
  <c r="I1579" i="16"/>
  <c r="J1330" i="16"/>
  <c r="F1330" i="16"/>
  <c r="H2437" i="16"/>
  <c r="I2437" i="16"/>
  <c r="F1226" i="16"/>
  <c r="D1226" i="16"/>
  <c r="A40" i="2"/>
  <c r="C22" i="3"/>
  <c r="B10" i="3"/>
  <c r="B4" i="3"/>
  <c r="B4" i="4"/>
  <c r="A7" i="2"/>
  <c r="A64" i="2"/>
  <c r="J17" i="10"/>
  <c r="J6" i="10"/>
  <c r="I10" i="10"/>
  <c r="C10" i="10" s="1"/>
  <c r="B1001" i="11"/>
  <c r="B13" i="4"/>
  <c r="I6" i="10"/>
  <c r="I4" i="16"/>
  <c r="I27" i="10"/>
  <c r="A4" i="14"/>
  <c r="B24" i="4"/>
  <c r="B11" i="3"/>
  <c r="A28" i="2"/>
  <c r="J48" i="10"/>
  <c r="J50" i="10"/>
  <c r="I35" i="10"/>
  <c r="N4" i="16"/>
  <c r="I18" i="10"/>
  <c r="C18" i="10" s="1"/>
  <c r="I52" i="10"/>
  <c r="I47" i="10"/>
  <c r="B9" i="3"/>
  <c r="A61" i="2"/>
  <c r="I9" i="10"/>
  <c r="C9" i="10" s="1"/>
  <c r="J43" i="10"/>
  <c r="B20" i="4"/>
  <c r="A11" i="10" s="1"/>
  <c r="B24" i="3"/>
  <c r="B14" i="3"/>
  <c r="I26" i="10"/>
  <c r="B22" i="3"/>
  <c r="J63" i="10"/>
  <c r="B19" i="3"/>
  <c r="C7" i="3"/>
  <c r="B2" i="3"/>
  <c r="A15" i="2"/>
  <c r="A41" i="2"/>
  <c r="C4" i="16"/>
  <c r="B5" i="11"/>
  <c r="B22" i="4"/>
  <c r="A13" i="10" s="1"/>
  <c r="J51" i="10"/>
  <c r="I50" i="10"/>
  <c r="B26" i="4"/>
  <c r="B32" i="4"/>
  <c r="A20" i="10" s="1"/>
  <c r="D4" i="14"/>
  <c r="A57" i="2"/>
  <c r="C25" i="3"/>
  <c r="B9" i="4"/>
  <c r="A5" i="10" s="1"/>
  <c r="A29" i="2"/>
  <c r="L62" i="10"/>
  <c r="I7" i="10"/>
  <c r="C7" i="10" s="1"/>
  <c r="A39" i="2"/>
  <c r="A34" i="2"/>
  <c r="Q4" i="16"/>
  <c r="I12" i="10"/>
  <c r="C12" i="10" s="1"/>
  <c r="C16" i="3"/>
  <c r="A51" i="2"/>
  <c r="A79" i="2"/>
  <c r="I38" i="10"/>
  <c r="C31" i="3"/>
  <c r="J65" i="10"/>
  <c r="A8" i="2"/>
  <c r="E4" i="16"/>
  <c r="A12" i="2"/>
  <c r="J28" i="10"/>
  <c r="A3" i="2"/>
  <c r="J22" i="10"/>
  <c r="A20" i="2"/>
  <c r="A4" i="16"/>
  <c r="A13" i="2"/>
  <c r="A30" i="2"/>
  <c r="I42" i="10"/>
  <c r="B8" i="4"/>
  <c r="A4" i="10" s="1"/>
  <c r="A11" i="2"/>
  <c r="O4" i="16"/>
  <c r="B68" i="4"/>
  <c r="A49" i="10" s="1"/>
  <c r="C14" i="3"/>
  <c r="A76" i="2"/>
  <c r="A60" i="2"/>
  <c r="B18" i="3"/>
  <c r="I65" i="10"/>
  <c r="A33" i="2"/>
  <c r="J41" i="10"/>
  <c r="I36" i="10"/>
  <c r="C18" i="3"/>
  <c r="A65" i="2"/>
  <c r="J21" i="10"/>
  <c r="B10" i="4"/>
  <c r="A6" i="10"/>
  <c r="J54" i="10"/>
  <c r="H68" i="4"/>
  <c r="D455" i="16"/>
  <c r="J455" i="16"/>
  <c r="D1050" i="16"/>
  <c r="H1050" i="16"/>
  <c r="J1050" i="16"/>
  <c r="E1700" i="16"/>
  <c r="F1700" i="16"/>
  <c r="D443" i="16"/>
  <c r="J443" i="16"/>
  <c r="I443" i="16"/>
  <c r="E1569" i="16"/>
  <c r="I1569" i="16"/>
  <c r="D1569" i="16"/>
  <c r="H1963" i="16"/>
  <c r="J994" i="16"/>
  <c r="J1504" i="16"/>
  <c r="I514" i="16"/>
  <c r="J1759" i="16"/>
  <c r="H427" i="16"/>
  <c r="F1294" i="16"/>
  <c r="E1573" i="16"/>
  <c r="G1573" i="16"/>
  <c r="E455" i="16"/>
  <c r="G385" i="16"/>
  <c r="G577" i="16"/>
  <c r="H556" i="16"/>
  <c r="E1506" i="16"/>
  <c r="D2425" i="16"/>
  <c r="F1800" i="16"/>
  <c r="E679" i="16"/>
  <c r="H679" i="16"/>
  <c r="I1043" i="16"/>
  <c r="J1043" i="16"/>
  <c r="F1043" i="16"/>
  <c r="D1043" i="16"/>
  <c r="E1043" i="16"/>
  <c r="H1043" i="16"/>
  <c r="E1302" i="16"/>
  <c r="F1302" i="16"/>
  <c r="I1302" i="16"/>
  <c r="I1296" i="16"/>
  <c r="E1448" i="16"/>
  <c r="D818" i="16"/>
  <c r="J2141" i="16"/>
  <c r="F2358" i="16"/>
  <c r="E994" i="16"/>
  <c r="F2269" i="16"/>
  <c r="I1619" i="16"/>
  <c r="G2425" i="16"/>
  <c r="D514" i="16"/>
  <c r="F1312" i="16"/>
  <c r="J1312" i="16"/>
  <c r="H1074" i="16"/>
  <c r="D530" i="16"/>
  <c r="G725" i="16"/>
  <c r="J2395" i="16"/>
  <c r="E1378" i="16"/>
  <c r="H617" i="16"/>
  <c r="D617" i="16"/>
  <c r="I311" i="16"/>
  <c r="I427" i="16"/>
  <c r="G1294" i="16"/>
  <c r="E2127" i="16"/>
  <c r="J545" i="16"/>
  <c r="G1655" i="16"/>
  <c r="H2128" i="16"/>
  <c r="D850" i="16"/>
  <c r="D2069" i="16"/>
  <c r="J2069" i="16"/>
  <c r="F480" i="16"/>
  <c r="G1947" i="16"/>
  <c r="F747" i="16"/>
  <c r="F553" i="16"/>
  <c r="F1511" i="16"/>
  <c r="F675" i="16"/>
  <c r="G675" i="16"/>
  <c r="E1634" i="16"/>
  <c r="J818" i="16"/>
  <c r="E1346" i="16"/>
  <c r="H2141" i="16"/>
  <c r="F1647" i="16"/>
  <c r="H1312" i="16"/>
  <c r="D1312" i="16"/>
  <c r="E1074" i="16"/>
  <c r="G530" i="16"/>
  <c r="J725" i="16"/>
  <c r="F1378" i="16"/>
  <c r="I1378" i="16"/>
  <c r="I617" i="16"/>
  <c r="G427" i="16"/>
  <c r="I2176" i="16"/>
  <c r="I1294" i="16"/>
  <c r="I1103" i="16"/>
  <c r="G2128" i="16"/>
  <c r="E1947" i="16"/>
  <c r="E553" i="16"/>
  <c r="E834" i="16"/>
  <c r="F1074" i="16"/>
  <c r="I1573" i="16"/>
  <c r="I834" i="16"/>
  <c r="D858" i="16"/>
  <c r="I706" i="16"/>
  <c r="I963" i="16"/>
  <c r="J1302" i="16"/>
  <c r="F1327" i="16"/>
  <c r="G2066" i="16"/>
  <c r="F545" i="16"/>
  <c r="F1619" i="16"/>
  <c r="G1448" i="16"/>
  <c r="E1461" i="16"/>
  <c r="G818" i="16"/>
  <c r="I1844" i="16"/>
  <c r="H351" i="16"/>
  <c r="F524" i="16"/>
  <c r="H759" i="16"/>
  <c r="H1569" i="16"/>
  <c r="F498" i="16"/>
  <c r="I806" i="16"/>
  <c r="J1685" i="16"/>
  <c r="F661" i="16"/>
  <c r="I1655" i="16"/>
  <c r="J2053" i="16"/>
  <c r="I923" i="16"/>
  <c r="E1050" i="16"/>
  <c r="I1538" i="16"/>
  <c r="J1058" i="16"/>
  <c r="I2069" i="16"/>
  <c r="E1770" i="16"/>
  <c r="H2155" i="16"/>
  <c r="E1886" i="16"/>
  <c r="J1963" i="16"/>
  <c r="I577" i="16"/>
  <c r="G1534" i="16"/>
  <c r="E1326" i="16"/>
  <c r="U1326" i="16" s="1"/>
  <c r="F2128" i="16"/>
  <c r="G1119" i="16"/>
  <c r="J1655" i="16"/>
  <c r="F617" i="16"/>
  <c r="I661" i="16"/>
  <c r="E964" i="16"/>
  <c r="H964" i="16"/>
  <c r="H2132" i="16"/>
  <c r="F2132" i="16"/>
  <c r="E2132" i="16"/>
  <c r="D2132" i="16"/>
  <c r="D374" i="16"/>
  <c r="E1724" i="16"/>
  <c r="I1724" i="16"/>
  <c r="G706" i="16"/>
  <c r="D739" i="16"/>
  <c r="H1054" i="16"/>
  <c r="D1054" i="16"/>
  <c r="I1054" i="16"/>
  <c r="J1054" i="16"/>
  <c r="F1054" i="16"/>
  <c r="E1054" i="16"/>
  <c r="G443" i="16"/>
  <c r="G514" i="16"/>
  <c r="E440" i="16"/>
  <c r="H440" i="16"/>
  <c r="D440" i="16"/>
  <c r="J440" i="16"/>
  <c r="G679" i="16"/>
  <c r="G1569" i="16"/>
  <c r="D503" i="16"/>
  <c r="F503" i="16"/>
  <c r="H503" i="16"/>
  <c r="I503" i="16"/>
  <c r="E503" i="16"/>
  <c r="J672" i="16"/>
  <c r="I687" i="16"/>
  <c r="E687" i="16"/>
  <c r="D1290" i="16"/>
  <c r="F1290" i="16"/>
  <c r="H1290" i="16"/>
  <c r="I1290" i="16"/>
  <c r="J1290" i="16"/>
  <c r="E1290" i="16"/>
  <c r="I1514" i="16"/>
  <c r="F1514" i="16"/>
  <c r="E1514" i="16"/>
  <c r="H1886" i="16"/>
  <c r="F1886" i="16"/>
  <c r="D2397" i="16"/>
  <c r="H2238" i="16"/>
  <c r="E2238" i="16"/>
  <c r="I556" i="16"/>
  <c r="D653" i="16"/>
  <c r="I653" i="16"/>
  <c r="J653" i="16"/>
  <c r="H653" i="16"/>
  <c r="F653" i="16"/>
  <c r="E653" i="16"/>
  <c r="F1306" i="16"/>
  <c r="D1306" i="16"/>
  <c r="J1306" i="16"/>
  <c r="H1306" i="16"/>
  <c r="E1306" i="16"/>
  <c r="I1306" i="16"/>
  <c r="H2425" i="16"/>
  <c r="I1312" i="16"/>
  <c r="D1294" i="16"/>
  <c r="E427" i="16"/>
  <c r="I530" i="16"/>
  <c r="E617" i="16"/>
  <c r="D706" i="16"/>
  <c r="U706" i="16" s="1"/>
  <c r="E1464" i="16"/>
  <c r="F994" i="16"/>
  <c r="F1573" i="16"/>
  <c r="I1963" i="16"/>
  <c r="J963" i="16"/>
  <c r="D1327" i="16"/>
  <c r="G1327" i="16"/>
  <c r="G1844" i="16"/>
  <c r="F1569" i="16"/>
  <c r="E514" i="16"/>
  <c r="J514" i="16"/>
  <c r="F427" i="16"/>
  <c r="F2425" i="16"/>
  <c r="F577" i="16"/>
  <c r="I1506" i="16"/>
  <c r="D649" i="16"/>
  <c r="J649" i="16"/>
  <c r="H649" i="16"/>
  <c r="H735" i="16"/>
  <c r="J735" i="16"/>
  <c r="I735" i="16"/>
  <c r="I1086" i="16"/>
  <c r="F1086" i="16"/>
  <c r="J1086" i="16"/>
  <c r="J582" i="16"/>
  <c r="D582" i="16"/>
  <c r="F582" i="16"/>
  <c r="I582" i="16"/>
  <c r="I1326" i="16"/>
  <c r="H1326" i="16"/>
  <c r="D1573" i="16"/>
  <c r="U1573" i="16"/>
  <c r="J834" i="16"/>
  <c r="E351" i="16"/>
  <c r="F706" i="16"/>
  <c r="J1327" i="16"/>
  <c r="E1327" i="16"/>
  <c r="J553" i="16"/>
  <c r="H1461" i="16"/>
  <c r="F818" i="16"/>
  <c r="J1569" i="16"/>
  <c r="I2269" i="16"/>
  <c r="D806" i="16"/>
  <c r="E806" i="16"/>
  <c r="E1058" i="16"/>
  <c r="I2053" i="16"/>
  <c r="F1050" i="16"/>
  <c r="D735" i="16"/>
  <c r="G1886" i="16"/>
  <c r="I2425" i="16"/>
  <c r="E735" i="16"/>
  <c r="H2069" i="16"/>
  <c r="G1511" i="16"/>
  <c r="F735" i="16"/>
  <c r="F1963" i="16"/>
  <c r="J1886" i="16"/>
  <c r="I392" i="16"/>
  <c r="D1326" i="16"/>
  <c r="D1506" i="16"/>
  <c r="J2128" i="16"/>
  <c r="J392" i="16"/>
  <c r="J889" i="16"/>
  <c r="H889" i="16"/>
  <c r="F889" i="16"/>
  <c r="I956" i="16"/>
  <c r="E956" i="16"/>
  <c r="J956" i="16"/>
  <c r="F1952" i="16"/>
  <c r="D1919" i="16"/>
  <c r="J1919" i="16"/>
  <c r="H1919" i="16"/>
  <c r="G1919" i="16"/>
  <c r="E1919" i="16"/>
  <c r="I1919" i="16"/>
  <c r="F1919" i="16"/>
  <c r="D2203" i="16"/>
  <c r="F2203" i="16"/>
  <c r="H2203" i="16"/>
  <c r="G1700" i="16"/>
  <c r="D1704" i="16"/>
  <c r="D1728" i="16"/>
  <c r="E1728" i="16"/>
  <c r="J1728" i="16"/>
  <c r="H1728" i="16"/>
  <c r="F1751" i="16"/>
  <c r="I1751" i="16"/>
  <c r="D1751" i="16"/>
  <c r="J404" i="16"/>
  <c r="H404" i="16"/>
  <c r="I404" i="16"/>
  <c r="F404" i="16"/>
  <c r="E404" i="16"/>
  <c r="D404" i="16"/>
  <c r="J633" i="16"/>
  <c r="D633" i="16"/>
  <c r="E633" i="16"/>
  <c r="F1078" i="16"/>
  <c r="I1078" i="16"/>
  <c r="G582" i="16"/>
  <c r="G1506" i="16"/>
  <c r="G1729" i="16"/>
  <c r="J1729" i="16"/>
  <c r="I1775" i="16"/>
  <c r="E1775" i="16"/>
  <c r="U1775" i="16" s="1"/>
  <c r="D1775" i="16"/>
  <c r="H1820" i="16"/>
  <c r="G1820" i="16"/>
  <c r="H2190" i="16"/>
  <c r="D2190" i="16"/>
  <c r="F709" i="16"/>
  <c r="D709" i="16"/>
  <c r="F527" i="16"/>
  <c r="G761" i="16"/>
  <c r="G1272" i="16"/>
  <c r="D1272" i="16"/>
  <c r="H981" i="16"/>
  <c r="J1272" i="16"/>
  <c r="D1139" i="16"/>
  <c r="J2006" i="16"/>
  <c r="J998" i="16"/>
  <c r="D2103" i="16"/>
  <c r="E2103" i="16"/>
  <c r="E527" i="16"/>
  <c r="H527" i="16"/>
  <c r="J527" i="16"/>
  <c r="H612" i="16"/>
  <c r="I612" i="16"/>
  <c r="E612" i="16"/>
  <c r="G527" i="16"/>
  <c r="F1288" i="16"/>
  <c r="G1288" i="16"/>
  <c r="F1820" i="16"/>
  <c r="F1729" i="16"/>
  <c r="G311" i="16"/>
  <c r="I1272" i="16"/>
  <c r="J1775" i="16"/>
  <c r="D527" i="16"/>
  <c r="G562" i="16"/>
  <c r="F562" i="16"/>
  <c r="J1183" i="16"/>
  <c r="E1935" i="16"/>
  <c r="E2339" i="16"/>
  <c r="G2339" i="16"/>
  <c r="F2339" i="16"/>
  <c r="H2339" i="16"/>
  <c r="I2339" i="16"/>
  <c r="D2339" i="16"/>
  <c r="I1123" i="16"/>
  <c r="J1123" i="16"/>
  <c r="F1123" i="16"/>
  <c r="G1123" i="16"/>
  <c r="E1123" i="16"/>
  <c r="E1099" i="16"/>
  <c r="H1099" i="16"/>
  <c r="J1099" i="16"/>
  <c r="F1099" i="16"/>
  <c r="H1366" i="16"/>
  <c r="D1366" i="16"/>
  <c r="G1366" i="16"/>
  <c r="E1429" i="16"/>
  <c r="J1429" i="16"/>
  <c r="F1531" i="16"/>
  <c r="E1550" i="16"/>
  <c r="I674" i="16"/>
  <c r="G1804" i="16"/>
  <c r="J2151" i="16"/>
  <c r="E1497" i="16"/>
  <c r="H963" i="16"/>
  <c r="H1413" i="16"/>
  <c r="E963" i="16"/>
  <c r="E1357" i="16"/>
  <c r="E2163" i="16"/>
  <c r="G2140" i="16"/>
  <c r="H788" i="16"/>
  <c r="G788" i="16"/>
  <c r="I2151" i="16"/>
  <c r="I1143" i="16"/>
  <c r="J1018" i="16"/>
  <c r="F1402" i="16"/>
  <c r="E818" i="16"/>
  <c r="E2176" i="16"/>
  <c r="G1950" i="16"/>
  <c r="F1966" i="16"/>
  <c r="D1143" i="16"/>
  <c r="G2163" i="16"/>
  <c r="D963" i="16"/>
  <c r="U963" i="16"/>
  <c r="J1357" i="16"/>
  <c r="H2163" i="16"/>
  <c r="I2163" i="16"/>
  <c r="E2140" i="16"/>
  <c r="F1146" i="16"/>
  <c r="I1307" i="16"/>
  <c r="H2061" i="16"/>
  <c r="F2061" i="16"/>
  <c r="J2061" i="16"/>
  <c r="I2061" i="16"/>
  <c r="H583" i="16"/>
  <c r="G2096" i="16"/>
  <c r="J2103" i="16"/>
  <c r="F2103" i="16"/>
  <c r="H2103" i="16"/>
  <c r="G1165" i="16"/>
  <c r="F1380" i="16"/>
  <c r="J1380" i="16"/>
  <c r="D1380" i="16"/>
  <c r="I1380" i="16"/>
  <c r="H1380" i="16"/>
  <c r="D1753" i="16"/>
  <c r="J1753" i="16"/>
  <c r="F1753" i="16"/>
  <c r="I523" i="16"/>
  <c r="J523" i="16"/>
  <c r="G595" i="16"/>
  <c r="E595" i="16"/>
  <c r="J1538" i="16"/>
  <c r="D1538" i="16"/>
  <c r="H1538" i="16"/>
  <c r="F1538" i="16"/>
  <c r="E1538" i="16"/>
  <c r="J1715" i="16"/>
  <c r="H1715" i="16"/>
  <c r="E1715" i="16"/>
  <c r="D1715" i="16"/>
  <c r="H2115" i="16"/>
  <c r="F2115" i="16"/>
  <c r="G2115" i="16"/>
  <c r="E2115" i="16"/>
  <c r="J2115" i="16"/>
  <c r="D2371" i="16"/>
  <c r="F2371" i="16"/>
  <c r="E2371" i="16"/>
  <c r="J2371" i="16"/>
  <c r="H2371" i="16"/>
  <c r="I2371" i="16"/>
  <c r="G2371" i="16"/>
  <c r="D398" i="16"/>
  <c r="E398" i="16"/>
  <c r="J398" i="16"/>
  <c r="H398" i="16"/>
  <c r="G398" i="16"/>
  <c r="I398" i="16"/>
  <c r="G1235" i="16"/>
  <c r="H1235" i="16"/>
  <c r="I1235" i="16"/>
  <c r="E1235" i="16"/>
  <c r="D1235" i="16"/>
  <c r="F1235" i="16"/>
  <c r="J1235" i="16"/>
  <c r="E800" i="16"/>
  <c r="H800" i="16"/>
  <c r="J800" i="16"/>
  <c r="E875" i="16"/>
  <c r="F875" i="16"/>
  <c r="I875" i="16"/>
  <c r="D875" i="16"/>
  <c r="J875" i="16"/>
  <c r="H875" i="16"/>
  <c r="G875" i="16"/>
  <c r="J946" i="16"/>
  <c r="H970" i="16"/>
  <c r="I970" i="16"/>
  <c r="J970" i="16"/>
  <c r="D970" i="16"/>
  <c r="G1022" i="16"/>
  <c r="I1022" i="16"/>
  <c r="F1091" i="16"/>
  <c r="D1091" i="16"/>
  <c r="J1091" i="16"/>
  <c r="E1091" i="16"/>
  <c r="I1091" i="16"/>
  <c r="H1091" i="16"/>
  <c r="H1268" i="16"/>
  <c r="F1268" i="16"/>
  <c r="D1268" i="16"/>
  <c r="E1268" i="16"/>
  <c r="J1268" i="16"/>
  <c r="I1268" i="16"/>
  <c r="G1268" i="16"/>
  <c r="J1276" i="16"/>
  <c r="D1276" i="16"/>
  <c r="I1276" i="16"/>
  <c r="E1276" i="16"/>
  <c r="H1276" i="16"/>
  <c r="F1276" i="16"/>
  <c r="G1276" i="16"/>
  <c r="J1284" i="16"/>
  <c r="F1284" i="16"/>
  <c r="E1284" i="16"/>
  <c r="I1292" i="16"/>
  <c r="G1292" i="16"/>
  <c r="D1292" i="16"/>
  <c r="F1292" i="16"/>
  <c r="J1647" i="16"/>
  <c r="I1647" i="16"/>
  <c r="H1647" i="16"/>
  <c r="G1647" i="16"/>
  <c r="I1943" i="16"/>
  <c r="J1943" i="16"/>
  <c r="H1943" i="16"/>
  <c r="E1943" i="16"/>
  <c r="D1943" i="16"/>
  <c r="F1943" i="16"/>
  <c r="I1967" i="16"/>
  <c r="E2077" i="16"/>
  <c r="E970" i="16"/>
  <c r="H1165" i="16"/>
  <c r="J2096" i="16"/>
  <c r="E523" i="16"/>
  <c r="I2115" i="16"/>
  <c r="H1753" i="16"/>
  <c r="F800" i="16"/>
  <c r="I2103" i="16"/>
  <c r="J2190" i="16"/>
  <c r="F398" i="16"/>
  <c r="G2361" i="16"/>
  <c r="I2361" i="16"/>
  <c r="J2361" i="16"/>
  <c r="G1316" i="16"/>
  <c r="G1782" i="16"/>
  <c r="J1782" i="16"/>
  <c r="G2319" i="16"/>
  <c r="G648" i="16"/>
  <c r="D648" i="16"/>
  <c r="G1215" i="16"/>
  <c r="H1215" i="16"/>
  <c r="I595" i="16"/>
  <c r="I1090" i="16"/>
  <c r="D1090" i="16"/>
  <c r="E1090" i="16"/>
  <c r="G1090" i="16"/>
  <c r="J1090" i="16"/>
  <c r="D1122" i="16"/>
  <c r="H1122" i="16"/>
  <c r="F1122" i="16"/>
  <c r="G1122" i="16"/>
  <c r="J1122" i="16"/>
  <c r="G1436" i="16"/>
  <c r="D2083" i="16"/>
  <c r="G2083" i="16"/>
  <c r="E2083" i="16"/>
  <c r="I2083" i="16"/>
  <c r="F1147" i="16"/>
  <c r="I1147" i="16"/>
  <c r="H1147" i="16"/>
  <c r="J1147" i="16"/>
  <c r="E1147" i="16"/>
  <c r="E745" i="16"/>
  <c r="F745" i="16"/>
  <c r="J745" i="16"/>
  <c r="D745" i="16"/>
  <c r="H745" i="16"/>
  <c r="I745" i="16"/>
  <c r="F761" i="16"/>
  <c r="D761" i="16"/>
  <c r="E761" i="16"/>
  <c r="J761" i="16"/>
  <c r="F824" i="16"/>
  <c r="E824" i="16"/>
  <c r="G824" i="16"/>
  <c r="H824" i="16"/>
  <c r="J824" i="16"/>
  <c r="D824" i="16"/>
  <c r="E860" i="16"/>
  <c r="F860" i="16"/>
  <c r="J860" i="16"/>
  <c r="D860" i="16"/>
  <c r="I927" i="16"/>
  <c r="H927" i="16"/>
  <c r="G927" i="16"/>
  <c r="J927" i="16"/>
  <c r="I966" i="16"/>
  <c r="F966" i="16"/>
  <c r="D966" i="16"/>
  <c r="G1280" i="16"/>
  <c r="D1280" i="16"/>
  <c r="E1280" i="16"/>
  <c r="F1280" i="16"/>
  <c r="I1280" i="16"/>
  <c r="J1280" i="16"/>
  <c r="H1280" i="16"/>
  <c r="H1611" i="16"/>
  <c r="E1611" i="16"/>
  <c r="F1611" i="16"/>
  <c r="I1611" i="16"/>
  <c r="G1611" i="16"/>
  <c r="D1611" i="16"/>
  <c r="J1611" i="16"/>
  <c r="F2011" i="16"/>
  <c r="J2011" i="16"/>
  <c r="H2011" i="16"/>
  <c r="E2011" i="16"/>
  <c r="D2011" i="16"/>
  <c r="I2019" i="16"/>
  <c r="E2019" i="16"/>
  <c r="G2019" i="16"/>
  <c r="F2019" i="16"/>
  <c r="H2019" i="16"/>
  <c r="G2030" i="16"/>
  <c r="F2030" i="16"/>
  <c r="E2030" i="16"/>
  <c r="J2049" i="16"/>
  <c r="E2049" i="16"/>
  <c r="F2049" i="16"/>
  <c r="D2049" i="16"/>
  <c r="U2049" i="16" s="1"/>
  <c r="H2171" i="16"/>
  <c r="I2171" i="16"/>
  <c r="F2171" i="16"/>
  <c r="E2171" i="16"/>
  <c r="I643" i="16"/>
  <c r="F1090" i="16"/>
  <c r="F970" i="16"/>
  <c r="E2061" i="16"/>
  <c r="I761" i="16"/>
  <c r="F1715" i="16"/>
  <c r="E1380" i="16"/>
  <c r="E927" i="16"/>
  <c r="E840" i="16"/>
  <c r="J2083" i="16"/>
  <c r="D1665" i="16"/>
  <c r="D1165" i="16"/>
  <c r="E2236" i="16"/>
  <c r="D2096" i="16"/>
  <c r="D1147" i="16"/>
  <c r="D523" i="16"/>
  <c r="D2115" i="16"/>
  <c r="J840" i="16"/>
  <c r="J611" i="16"/>
  <c r="J966" i="16"/>
  <c r="I1753" i="16"/>
  <c r="I800" i="16"/>
  <c r="H2361" i="16"/>
  <c r="I1284" i="16"/>
  <c r="J1292" i="16"/>
  <c r="D1047" i="16"/>
  <c r="F1047" i="16"/>
  <c r="G1047" i="16"/>
  <c r="E1047" i="16"/>
  <c r="J1047" i="16"/>
  <c r="D555" i="16"/>
  <c r="F555" i="16"/>
  <c r="G2121" i="16"/>
  <c r="J2121" i="16"/>
  <c r="D2121" i="16"/>
  <c r="H860" i="16"/>
  <c r="I360" i="16"/>
  <c r="D360" i="16"/>
  <c r="G360" i="16"/>
  <c r="E360" i="16"/>
  <c r="I2030" i="16"/>
  <c r="G2190" i="16"/>
  <c r="H595" i="16"/>
  <c r="D1240" i="16"/>
  <c r="U1240" i="16" s="1"/>
  <c r="H1240" i="16"/>
  <c r="I1460" i="16"/>
  <c r="G1460" i="16"/>
  <c r="E1460" i="16"/>
  <c r="D1460" i="16"/>
  <c r="J1460" i="16"/>
  <c r="J531" i="16"/>
  <c r="J595" i="16"/>
  <c r="J798" i="16"/>
  <c r="E798" i="16"/>
  <c r="G2062" i="16"/>
  <c r="J2062" i="16"/>
  <c r="F2062" i="16"/>
  <c r="H498" i="16"/>
  <c r="D498" i="16"/>
  <c r="E498" i="16"/>
  <c r="G498" i="16"/>
  <c r="H678" i="16"/>
  <c r="D678" i="16"/>
  <c r="I678" i="16"/>
  <c r="F678" i="16"/>
  <c r="J678" i="16"/>
  <c r="E678" i="16"/>
  <c r="G678" i="16"/>
  <c r="D728" i="16"/>
  <c r="G728" i="16"/>
  <c r="I728" i="16"/>
  <c r="H728" i="16"/>
  <c r="F728" i="16"/>
  <c r="I981" i="16"/>
  <c r="H1291" i="16"/>
  <c r="D1291" i="16"/>
  <c r="I1291" i="16"/>
  <c r="E1291" i="16"/>
  <c r="F1291" i="16"/>
  <c r="J1291" i="16"/>
  <c r="G970" i="16"/>
  <c r="H524" i="16"/>
  <c r="I524" i="16"/>
  <c r="G524" i="16"/>
  <c r="J524" i="16"/>
  <c r="D524" i="16"/>
  <c r="F903" i="16"/>
  <c r="E903" i="16"/>
  <c r="J903" i="16"/>
  <c r="I903" i="16"/>
  <c r="D903" i="16"/>
  <c r="H903" i="16"/>
  <c r="G903" i="16"/>
  <c r="H915" i="16"/>
  <c r="J915" i="16"/>
  <c r="D915" i="16"/>
  <c r="F915" i="16"/>
  <c r="E915" i="16"/>
  <c r="I915" i="16"/>
  <c r="G915" i="16"/>
  <c r="H1127" i="16"/>
  <c r="I1139" i="16"/>
  <c r="F1139" i="16"/>
  <c r="H1139" i="16"/>
  <c r="F1342" i="16"/>
  <c r="E1342" i="16"/>
  <c r="G1342" i="16"/>
  <c r="D1342" i="16"/>
  <c r="U1342" i="16" s="1"/>
  <c r="I1342" i="16"/>
  <c r="E1366" i="16"/>
  <c r="F1366" i="16"/>
  <c r="I1366" i="16"/>
  <c r="J1366" i="16"/>
  <c r="F1429" i="16"/>
  <c r="I1429" i="16"/>
  <c r="H1429" i="16"/>
  <c r="G1429" i="16"/>
  <c r="D1429" i="16"/>
  <c r="E1531" i="16"/>
  <c r="J1531" i="16"/>
  <c r="H1531" i="16"/>
  <c r="G1531" i="16"/>
  <c r="I1531" i="16"/>
  <c r="D1550" i="16"/>
  <c r="F1550" i="16"/>
  <c r="H1550" i="16"/>
  <c r="I1550" i="16"/>
  <c r="D1627" i="16"/>
  <c r="I1627" i="16"/>
  <c r="G1627" i="16"/>
  <c r="J1627" i="16"/>
  <c r="H1627" i="16"/>
  <c r="E1627" i="16"/>
  <c r="E1971" i="16"/>
  <c r="H1971" i="16"/>
  <c r="F1971" i="16"/>
  <c r="I1971" i="16"/>
  <c r="J1971" i="16"/>
  <c r="D1971" i="16"/>
  <c r="G1971" i="16"/>
  <c r="G2049" i="16"/>
  <c r="H2080" i="16"/>
  <c r="F2080" i="16"/>
  <c r="D2080" i="16"/>
  <c r="I2080" i="16"/>
  <c r="G2080" i="16"/>
  <c r="D1284" i="16"/>
  <c r="H1292" i="16"/>
  <c r="H1013" i="16"/>
  <c r="G1013" i="16"/>
  <c r="I1013" i="16"/>
  <c r="G1307" i="16"/>
  <c r="E1307" i="16"/>
  <c r="J1307" i="16"/>
  <c r="F1307" i="16"/>
  <c r="F1396" i="16"/>
  <c r="I1396" i="16"/>
  <c r="G2393" i="16"/>
  <c r="E794" i="16"/>
  <c r="I794" i="16"/>
  <c r="I1812" i="16"/>
  <c r="H1812" i="16"/>
  <c r="D1812" i="16"/>
  <c r="J1812" i="16"/>
  <c r="H1973" i="16"/>
  <c r="F1973" i="16"/>
  <c r="D1973" i="16"/>
  <c r="E2107" i="16"/>
  <c r="H2107" i="16"/>
  <c r="D2107" i="16"/>
  <c r="J1491" i="16"/>
  <c r="G1491" i="16"/>
  <c r="I1491" i="16"/>
  <c r="F1491" i="16"/>
  <c r="F432" i="16"/>
  <c r="H432" i="16"/>
  <c r="D432" i="16"/>
  <c r="J432" i="16"/>
  <c r="G432" i="16"/>
  <c r="E432" i="16"/>
  <c r="D998" i="16"/>
  <c r="E998" i="16"/>
  <c r="F998" i="16"/>
  <c r="H998" i="16"/>
  <c r="H643" i="16"/>
  <c r="H1090" i="16"/>
  <c r="G800" i="16"/>
  <c r="G2061" i="16"/>
  <c r="E1647" i="16"/>
  <c r="G1715" i="16"/>
  <c r="G1380" i="16"/>
  <c r="H1491" i="16"/>
  <c r="I2127" i="16"/>
  <c r="D840" i="16"/>
  <c r="J1165" i="16"/>
  <c r="E1013" i="16"/>
  <c r="E1753" i="16"/>
  <c r="I2096" i="16"/>
  <c r="F1316" i="16"/>
  <c r="F2107" i="16"/>
  <c r="H1307" i="16"/>
  <c r="G966" i="16"/>
  <c r="D2030" i="16"/>
  <c r="H2030" i="16"/>
  <c r="E2361" i="16"/>
  <c r="H1284" i="16"/>
  <c r="I1973" i="16"/>
  <c r="G2103" i="16"/>
  <c r="G1396" i="16"/>
  <c r="G1812" i="16"/>
  <c r="D1642" i="16"/>
  <c r="E1642" i="16"/>
  <c r="F2006" i="16"/>
  <c r="G2006" i="16"/>
  <c r="D1651" i="16"/>
  <c r="H1651" i="16"/>
  <c r="J2358" i="16"/>
  <c r="I2358" i="16"/>
  <c r="I860" i="16"/>
  <c r="J334" i="16"/>
  <c r="E334" i="16"/>
  <c r="E1804" i="16"/>
  <c r="H1804" i="16"/>
  <c r="D2171" i="16"/>
  <c r="H385" i="16"/>
  <c r="F385" i="16"/>
  <c r="H535" i="16"/>
  <c r="J535" i="16"/>
  <c r="E966" i="16"/>
  <c r="I1122" i="16"/>
  <c r="J2171" i="16"/>
  <c r="G1353" i="16"/>
  <c r="I702" i="16"/>
  <c r="F702" i="16"/>
  <c r="H702" i="16"/>
  <c r="F715" i="16"/>
  <c r="D725" i="16"/>
  <c r="E725" i="16"/>
  <c r="I725" i="16"/>
  <c r="I1183" i="16"/>
  <c r="H1183" i="16"/>
  <c r="D1183" i="16"/>
  <c r="J311" i="16"/>
  <c r="E311" i="16"/>
  <c r="F311" i="16"/>
  <c r="H311" i="16"/>
  <c r="H332" i="16"/>
  <c r="E332" i="16"/>
  <c r="G332" i="16"/>
  <c r="F332" i="16"/>
  <c r="I332" i="16"/>
  <c r="G523" i="16"/>
  <c r="E674" i="16"/>
  <c r="U674" i="16" s="1"/>
  <c r="H674" i="16"/>
  <c r="D674" i="16"/>
  <c r="F674" i="16"/>
  <c r="J674" i="16"/>
  <c r="H890" i="16"/>
  <c r="D890" i="16"/>
  <c r="J890" i="16"/>
  <c r="F890" i="16"/>
  <c r="I890" i="16"/>
  <c r="G890" i="16"/>
  <c r="E890" i="16"/>
  <c r="E2467" i="16"/>
  <c r="H2467" i="16"/>
  <c r="I2467" i="16"/>
  <c r="F2467" i="16"/>
  <c r="D2467" i="16"/>
  <c r="J2467" i="16"/>
  <c r="G2467" i="16"/>
  <c r="G883" i="16"/>
  <c r="E883" i="16"/>
  <c r="I883" i="16"/>
  <c r="F883" i="16"/>
  <c r="J883" i="16"/>
  <c r="D883" i="16"/>
  <c r="U883" i="16" s="1"/>
  <c r="H883" i="16"/>
  <c r="H1010" i="16"/>
  <c r="F1010" i="16"/>
  <c r="J1010" i="16"/>
  <c r="E1010" i="16"/>
  <c r="D1010" i="16"/>
  <c r="I1010" i="16"/>
  <c r="D1030" i="16"/>
  <c r="G1030" i="16"/>
  <c r="E1030" i="16"/>
  <c r="F1030" i="16"/>
  <c r="E1060" i="16"/>
  <c r="J1060" i="16"/>
  <c r="I1060" i="16"/>
  <c r="G1091" i="16"/>
  <c r="G1111" i="16"/>
  <c r="J1143" i="16"/>
  <c r="E1143" i="16"/>
  <c r="H1143" i="16"/>
  <c r="G1143" i="16"/>
  <c r="I1328" i="16"/>
  <c r="J1328" i="16"/>
  <c r="E1328" i="16"/>
  <c r="F1328" i="16"/>
  <c r="D1328" i="16"/>
  <c r="H1328" i="16"/>
  <c r="G1328" i="16"/>
  <c r="D1402" i="16"/>
  <c r="G1402" i="16"/>
  <c r="I1402" i="16"/>
  <c r="J1402" i="16"/>
  <c r="E1441" i="16"/>
  <c r="D1441" i="16"/>
  <c r="F1441" i="16"/>
  <c r="I1441" i="16"/>
  <c r="H1441" i="16"/>
  <c r="J1441" i="16"/>
  <c r="F1461" i="16"/>
  <c r="J1461" i="16"/>
  <c r="I1461" i="16"/>
  <c r="D1527" i="16"/>
  <c r="H1527" i="16"/>
  <c r="J1527" i="16"/>
  <c r="E1527" i="16"/>
  <c r="U1527" i="16" s="1"/>
  <c r="G1527" i="16"/>
  <c r="F1527" i="16"/>
  <c r="I1527" i="16"/>
  <c r="E1631" i="16"/>
  <c r="F1631" i="16"/>
  <c r="J1631" i="16"/>
  <c r="H1685" i="16"/>
  <c r="G1685" i="16"/>
  <c r="D1685" i="16"/>
  <c r="G1943" i="16"/>
  <c r="F732" i="16"/>
  <c r="E732" i="16"/>
  <c r="H741" i="16"/>
  <c r="I741" i="16"/>
  <c r="I773" i="16"/>
  <c r="E773" i="16"/>
  <c r="H773" i="16"/>
  <c r="F773" i="16"/>
  <c r="D773" i="16"/>
  <c r="J773" i="16"/>
  <c r="I788" i="16"/>
  <c r="D788" i="16"/>
  <c r="I820" i="16"/>
  <c r="J820" i="16"/>
  <c r="F820" i="16"/>
  <c r="D820" i="16"/>
  <c r="I871" i="16"/>
  <c r="H871" i="16"/>
  <c r="F907" i="16"/>
  <c r="D907" i="16"/>
  <c r="E923" i="16"/>
  <c r="J931" i="16"/>
  <c r="E931" i="16"/>
  <c r="U931" i="16" s="1"/>
  <c r="H931" i="16"/>
  <c r="D931" i="16"/>
  <c r="I931" i="16"/>
  <c r="F931" i="16"/>
  <c r="H1002" i="16"/>
  <c r="J1002" i="16"/>
  <c r="I1002" i="16"/>
  <c r="E1002" i="16"/>
  <c r="F1038" i="16"/>
  <c r="H1052" i="16"/>
  <c r="E1052" i="16"/>
  <c r="F1052" i="16"/>
  <c r="J1052" i="16"/>
  <c r="D1052" i="16"/>
  <c r="I1052" i="16"/>
  <c r="D1064" i="16"/>
  <c r="I1064" i="16"/>
  <c r="J1064" i="16"/>
  <c r="H1064" i="16"/>
  <c r="F1064" i="16"/>
  <c r="E1103" i="16"/>
  <c r="F1103" i="16"/>
  <c r="H1103" i="16"/>
  <c r="J1103" i="16"/>
  <c r="D1115" i="16"/>
  <c r="J1115" i="16"/>
  <c r="E1115" i="16"/>
  <c r="I1115" i="16"/>
  <c r="I1119" i="16"/>
  <c r="F1119" i="16"/>
  <c r="D1119" i="16"/>
  <c r="D1135" i="16"/>
  <c r="J1135" i="16"/>
  <c r="I1135" i="16"/>
  <c r="H1135" i="16"/>
  <c r="E1135" i="16"/>
  <c r="F1135" i="16"/>
  <c r="D1308" i="16"/>
  <c r="J1308" i="16"/>
  <c r="F1308" i="16"/>
  <c r="E1308" i="16"/>
  <c r="H1308" i="16"/>
  <c r="I1308" i="16"/>
  <c r="F1338" i="16"/>
  <c r="H1338" i="16"/>
  <c r="E1338" i="16"/>
  <c r="J1338" i="16"/>
  <c r="I1338" i="16"/>
  <c r="D1338" i="16"/>
  <c r="I1370" i="16"/>
  <c r="J1370" i="16"/>
  <c r="E1370" i="16"/>
  <c r="F1370" i="16"/>
  <c r="D1370" i="16"/>
  <c r="U1370" i="16" s="1"/>
  <c r="H1370" i="16"/>
  <c r="J1539" i="16"/>
  <c r="F1539" i="16"/>
  <c r="E1539" i="16"/>
  <c r="H1539" i="16"/>
  <c r="D1539" i="16"/>
  <c r="I1539" i="16"/>
  <c r="E1558" i="16"/>
  <c r="J1584" i="16"/>
  <c r="H1595" i="16"/>
  <c r="E1595" i="16"/>
  <c r="D1595" i="16"/>
  <c r="F1615" i="16"/>
  <c r="D1615" i="16"/>
  <c r="E1615" i="16"/>
  <c r="J1615" i="16"/>
  <c r="H1615" i="16"/>
  <c r="I1615" i="16"/>
  <c r="E2007" i="16"/>
  <c r="J2007" i="16"/>
  <c r="H2007" i="16"/>
  <c r="D2007" i="16"/>
  <c r="F2007" i="16"/>
  <c r="I2007" i="16"/>
  <c r="F2147" i="16"/>
  <c r="D2147" i="16"/>
  <c r="J2147" i="16"/>
  <c r="H2147" i="16"/>
  <c r="E2147" i="16"/>
  <c r="I2147" i="16"/>
  <c r="F2151" i="16"/>
  <c r="D2151" i="16"/>
  <c r="J1219" i="16"/>
  <c r="D1779" i="16"/>
  <c r="H1331" i="16"/>
  <c r="E1331" i="16"/>
  <c r="J2176" i="16"/>
  <c r="J2034" i="16"/>
  <c r="I732" i="16"/>
  <c r="D1103" i="16"/>
  <c r="I1966" i="16"/>
  <c r="I1931" i="16"/>
  <c r="E1272" i="16"/>
  <c r="F1775" i="16"/>
  <c r="F1219" i="16"/>
  <c r="H1546" i="16"/>
  <c r="I1357" i="16"/>
  <c r="F1546" i="16"/>
  <c r="J1146" i="16"/>
  <c r="G1146" i="16"/>
  <c r="F788" i="16"/>
  <c r="E2426" i="16"/>
  <c r="D2426" i="16"/>
  <c r="E1064" i="16"/>
  <c r="J1595" i="16"/>
  <c r="F871" i="16"/>
  <c r="G906" i="16"/>
  <c r="E2151" i="16"/>
  <c r="H1119" i="16"/>
  <c r="H906" i="16"/>
  <c r="F727" i="16"/>
  <c r="H1734" i="16"/>
  <c r="F1734" i="16"/>
  <c r="F2374" i="16"/>
  <c r="H2374" i="16"/>
  <c r="D2374" i="16"/>
  <c r="I2374" i="16"/>
  <c r="J2374" i="16"/>
  <c r="E2374" i="16"/>
  <c r="E457" i="16"/>
  <c r="F457" i="16"/>
  <c r="D457" i="16"/>
  <c r="I457" i="16"/>
  <c r="J457" i="16"/>
  <c r="H457" i="16"/>
  <c r="D902" i="16"/>
  <c r="H902" i="16"/>
  <c r="J902" i="16"/>
  <c r="F902" i="16"/>
  <c r="E922" i="16"/>
  <c r="D922" i="16"/>
  <c r="H922" i="16"/>
  <c r="J922" i="16"/>
  <c r="J1198" i="16"/>
  <c r="I1198" i="16"/>
  <c r="H1198" i="16"/>
  <c r="F1198" i="16"/>
  <c r="E1198" i="16"/>
  <c r="G1287" i="16"/>
  <c r="I1287" i="16"/>
  <c r="F1287" i="16"/>
  <c r="E1287" i="16"/>
  <c r="J1287" i="16"/>
  <c r="H1287" i="16"/>
  <c r="D1287" i="16"/>
  <c r="G1464" i="16"/>
  <c r="J1534" i="16"/>
  <c r="F1534" i="16"/>
  <c r="H1534" i="16"/>
  <c r="D1534" i="16"/>
  <c r="E1534" i="16"/>
  <c r="D1995" i="16"/>
  <c r="J1995" i="16"/>
  <c r="F1995" i="16"/>
  <c r="I1995" i="16"/>
  <c r="E1995" i="16"/>
  <c r="H1995" i="16"/>
  <c r="G1370" i="16"/>
  <c r="D765" i="16"/>
  <c r="I765" i="16"/>
  <c r="J765" i="16"/>
  <c r="E765" i="16"/>
  <c r="F879" i="16"/>
  <c r="H879" i="16"/>
  <c r="I879" i="16"/>
  <c r="J879" i="16"/>
  <c r="G1002" i="16"/>
  <c r="E1018" i="16"/>
  <c r="H1018" i="16"/>
  <c r="E1048" i="16"/>
  <c r="H1048" i="16"/>
  <c r="J1048" i="16"/>
  <c r="D1048" i="16"/>
  <c r="I1048" i="16"/>
  <c r="F1048" i="16"/>
  <c r="F1076" i="16"/>
  <c r="I1076" i="16"/>
  <c r="H1131" i="16"/>
  <c r="F1131" i="16"/>
  <c r="D1131" i="16"/>
  <c r="E1131" i="16"/>
  <c r="J1131" i="16"/>
  <c r="I1131" i="16"/>
  <c r="D1242" i="16"/>
  <c r="D1457" i="16"/>
  <c r="U1457" i="16" s="1"/>
  <c r="H1457" i="16"/>
  <c r="F1457" i="16"/>
  <c r="J1457" i="16"/>
  <c r="I1457" i="16"/>
  <c r="J1469" i="16"/>
  <c r="I1469" i="16"/>
  <c r="E1469" i="16"/>
  <c r="F1503" i="16"/>
  <c r="J1503" i="16"/>
  <c r="H1503" i="16"/>
  <c r="E1503" i="16"/>
  <c r="I1591" i="16"/>
  <c r="D1591" i="16"/>
  <c r="H1591" i="16"/>
  <c r="J1591" i="16"/>
  <c r="D1689" i="16"/>
  <c r="F1689" i="16"/>
  <c r="I1689" i="16"/>
  <c r="J1689" i="16"/>
  <c r="D1947" i="16"/>
  <c r="F1947" i="16"/>
  <c r="H2053" i="16"/>
  <c r="D2053" i="16"/>
  <c r="E2053" i="16"/>
  <c r="G2147" i="16"/>
  <c r="E2155" i="16"/>
  <c r="D2155" i="16"/>
  <c r="G2155" i="16"/>
  <c r="F1515" i="16"/>
  <c r="D597" i="16"/>
  <c r="G597" i="16"/>
  <c r="J597" i="16"/>
  <c r="F832" i="16"/>
  <c r="E977" i="16"/>
  <c r="F1455" i="16"/>
  <c r="J1455" i="16"/>
  <c r="G1455" i="16"/>
  <c r="D1455" i="16"/>
  <c r="E1455" i="16"/>
  <c r="I1455" i="16"/>
  <c r="H1455" i="16"/>
  <c r="D2023" i="16"/>
  <c r="E2023" i="16"/>
  <c r="F2023" i="16"/>
  <c r="I2023" i="16"/>
  <c r="H2023" i="16"/>
  <c r="E1159" i="16"/>
  <c r="H1159" i="16"/>
  <c r="I1159" i="16"/>
  <c r="D1159" i="16"/>
  <c r="F1159" i="16"/>
  <c r="J1159" i="16"/>
  <c r="G1159" i="16"/>
  <c r="F2311" i="16"/>
  <c r="G2311" i="16"/>
  <c r="E2311" i="16"/>
  <c r="D2311" i="16"/>
  <c r="I2387" i="16"/>
  <c r="F2387" i="16"/>
  <c r="G2387" i="16"/>
  <c r="J2387" i="16"/>
  <c r="D2387" i="16"/>
  <c r="J1748" i="16"/>
  <c r="D1748" i="16"/>
  <c r="E1748" i="16"/>
  <c r="F1748" i="16"/>
  <c r="I1748" i="16"/>
  <c r="H1748" i="16"/>
  <c r="G1748" i="16"/>
  <c r="E1767" i="16"/>
  <c r="J1767" i="16"/>
  <c r="F1767" i="16"/>
  <c r="I1767" i="16"/>
  <c r="G1767" i="16"/>
  <c r="D1767" i="16"/>
  <c r="H1767" i="16"/>
  <c r="E2243" i="16"/>
  <c r="I2243" i="16"/>
  <c r="E2422" i="16"/>
  <c r="H2422" i="16"/>
  <c r="I798" i="16"/>
  <c r="D798" i="16"/>
  <c r="G798" i="16"/>
  <c r="H798" i="16"/>
  <c r="F798" i="16"/>
  <c r="I814" i="16"/>
  <c r="F814" i="16"/>
  <c r="J826" i="16"/>
  <c r="E826" i="16"/>
  <c r="F416" i="16"/>
  <c r="G416" i="16"/>
  <c r="H416" i="16"/>
  <c r="I416" i="16"/>
  <c r="D814" i="16"/>
  <c r="F597" i="16"/>
  <c r="H2311" i="16"/>
  <c r="E2387" i="16"/>
  <c r="J416" i="16"/>
  <c r="J814" i="16"/>
  <c r="G729" i="16"/>
  <c r="D729" i="16"/>
  <c r="H729" i="16"/>
  <c r="F729" i="16"/>
  <c r="I729" i="16"/>
  <c r="J729" i="16"/>
  <c r="E729" i="16"/>
  <c r="J1634" i="16"/>
  <c r="I1634" i="16"/>
  <c r="H1634" i="16"/>
  <c r="G1634" i="16"/>
  <c r="D2322" i="16"/>
  <c r="J2322" i="16"/>
  <c r="E2322" i="16"/>
  <c r="D2453" i="16"/>
  <c r="G2453" i="16"/>
  <c r="H2453" i="16"/>
  <c r="F2453" i="16"/>
  <c r="I2453" i="16"/>
  <c r="E2296" i="16"/>
  <c r="F2296" i="16"/>
  <c r="I2296" i="16"/>
  <c r="G2296" i="16"/>
  <c r="I1222" i="16"/>
  <c r="E1222" i="16"/>
  <c r="F611" i="16"/>
  <c r="E611" i="16"/>
  <c r="H611" i="16"/>
  <c r="G611" i="16"/>
  <c r="D611" i="16"/>
  <c r="E1472" i="16"/>
  <c r="D1472" i="16"/>
  <c r="F1472" i="16"/>
  <c r="G1472" i="16"/>
  <c r="I1504" i="16"/>
  <c r="E1504" i="16"/>
  <c r="H1504" i="16"/>
  <c r="G1504" i="16"/>
  <c r="G2236" i="16"/>
  <c r="D2236" i="16"/>
  <c r="H2236" i="16"/>
  <c r="J2236" i="16"/>
  <c r="F2236" i="16"/>
  <c r="J1175" i="16"/>
  <c r="D1175" i="16"/>
  <c r="H1175" i="16"/>
  <c r="F1175" i="16"/>
  <c r="I1175" i="16"/>
  <c r="E1175" i="16"/>
  <c r="G1175" i="16"/>
  <c r="I2077" i="16"/>
  <c r="J2077" i="16"/>
  <c r="F2077" i="16"/>
  <c r="H2077" i="16"/>
  <c r="D2148" i="16"/>
  <c r="F2148" i="16"/>
  <c r="J2148" i="16"/>
  <c r="H2148" i="16"/>
  <c r="I2148" i="16"/>
  <c r="E2148" i="16"/>
  <c r="G2148" i="16"/>
  <c r="D1274" i="16"/>
  <c r="H1274" i="16"/>
  <c r="F1274" i="16"/>
  <c r="I1398" i="16"/>
  <c r="F1398" i="16"/>
  <c r="H1398" i="16"/>
  <c r="G1398" i="16"/>
  <c r="J1398" i="16"/>
  <c r="J1935" i="16"/>
  <c r="I1935" i="16"/>
  <c r="D1935" i="16"/>
  <c r="G1935" i="16"/>
  <c r="F1935" i="16"/>
  <c r="G2077" i="16"/>
  <c r="I597" i="16"/>
  <c r="I2311" i="16"/>
  <c r="E996" i="16"/>
  <c r="H2387" i="16"/>
  <c r="D1515" i="16"/>
  <c r="E416" i="16"/>
  <c r="U416" i="16" s="1"/>
  <c r="G1222" i="16"/>
  <c r="E2358" i="16"/>
  <c r="H2358" i="16"/>
  <c r="G2358" i="16"/>
  <c r="H1448" i="16"/>
  <c r="D1448" i="16"/>
  <c r="U1448" i="16" s="1"/>
  <c r="F1448" i="16"/>
  <c r="F2323" i="16"/>
  <c r="J2323" i="16"/>
  <c r="D2323" i="16"/>
  <c r="I2323" i="16"/>
  <c r="H2323" i="16"/>
  <c r="I1182" i="16"/>
  <c r="J1182" i="16"/>
  <c r="H1182" i="16"/>
  <c r="F1182" i="16"/>
  <c r="D1182" i="16"/>
  <c r="E1182" i="16"/>
  <c r="G1182" i="16"/>
  <c r="I1985" i="16"/>
  <c r="F1985" i="16"/>
  <c r="E1985" i="16"/>
  <c r="G1985" i="16"/>
  <c r="F2012" i="16"/>
  <c r="I2012" i="16"/>
  <c r="D2012" i="16"/>
  <c r="E2012" i="16"/>
  <c r="G2012" i="16"/>
  <c r="J2012" i="16"/>
  <c r="H2012" i="16"/>
  <c r="F2194" i="16"/>
  <c r="J2194" i="16"/>
  <c r="I2194" i="16"/>
  <c r="D2194" i="16"/>
  <c r="G2194" i="16"/>
  <c r="E2327" i="16"/>
  <c r="I2327" i="16"/>
  <c r="D2327" i="16"/>
  <c r="H2327" i="16"/>
  <c r="E767" i="16"/>
  <c r="D767" i="16"/>
  <c r="E1759" i="16"/>
  <c r="H1759" i="16"/>
  <c r="F1759" i="16"/>
  <c r="I1759" i="16"/>
  <c r="G1759" i="16"/>
  <c r="J1820" i="16"/>
  <c r="D1820" i="16"/>
  <c r="E1820" i="16"/>
  <c r="I1820" i="16"/>
  <c r="D2273" i="16"/>
  <c r="I2273" i="16"/>
  <c r="H2273" i="16"/>
  <c r="E2273" i="16"/>
  <c r="J2273" i="16"/>
  <c r="F2273" i="16"/>
  <c r="G2273" i="16"/>
  <c r="H546" i="16"/>
  <c r="J546" i="16"/>
  <c r="I546" i="16"/>
  <c r="E546" i="16"/>
  <c r="F546" i="16"/>
  <c r="D546" i="16"/>
  <c r="U546" i="16"/>
  <c r="G546" i="16"/>
  <c r="D2176" i="16"/>
  <c r="G2176" i="16"/>
  <c r="I1642" i="16"/>
  <c r="H1642" i="16"/>
  <c r="G1642" i="16"/>
  <c r="J1642" i="16"/>
  <c r="F1642" i="16"/>
  <c r="D1944" i="16"/>
  <c r="F1944" i="16"/>
  <c r="H1944" i="16"/>
  <c r="I1944" i="16"/>
  <c r="G1944" i="16"/>
  <c r="J1944" i="16"/>
  <c r="E1944" i="16"/>
  <c r="I2006" i="16"/>
  <c r="D2006" i="16"/>
  <c r="E2006" i="16"/>
  <c r="D1013" i="16"/>
  <c r="J1013" i="16"/>
  <c r="D562" i="16"/>
  <c r="H562" i="16"/>
  <c r="J562" i="16"/>
  <c r="I1005" i="16"/>
  <c r="E1005" i="16"/>
  <c r="D1005" i="16"/>
  <c r="F1005" i="16"/>
  <c r="H1005" i="16"/>
  <c r="J1005" i="16"/>
  <c r="J1623" i="16"/>
  <c r="F1623" i="16"/>
  <c r="E1859" i="16"/>
  <c r="G1859" i="16"/>
  <c r="I1859" i="16"/>
  <c r="J2127" i="16"/>
  <c r="F2127" i="16"/>
  <c r="H2127" i="16"/>
  <c r="F1334" i="16"/>
  <c r="D1334" i="16"/>
  <c r="I1334" i="16"/>
  <c r="J1334" i="16"/>
  <c r="E1334" i="16"/>
  <c r="H1334" i="16"/>
  <c r="F794" i="16"/>
  <c r="H794" i="16"/>
  <c r="D1345" i="16"/>
  <c r="E1345" i="16"/>
  <c r="J1345" i="16"/>
  <c r="I1345" i="16"/>
  <c r="H334" i="16"/>
  <c r="D334" i="16"/>
  <c r="F1804" i="16"/>
  <c r="D1804" i="16"/>
  <c r="D437" i="16"/>
  <c r="D1158" i="16"/>
  <c r="H1158" i="16"/>
  <c r="F1158" i="16"/>
  <c r="G1158" i="16"/>
  <c r="I1158" i="16"/>
  <c r="E1158" i="16"/>
  <c r="U1158" i="16" s="1"/>
  <c r="J1158" i="16"/>
  <c r="H1966" i="16"/>
  <c r="J1966" i="16"/>
  <c r="E1966" i="16"/>
  <c r="G2180" i="16"/>
  <c r="J2180" i="16"/>
  <c r="D2180" i="16"/>
  <c r="I2180" i="16"/>
  <c r="E2180" i="16"/>
  <c r="H2180" i="16"/>
  <c r="F2180" i="16"/>
  <c r="G677" i="16"/>
  <c r="F677" i="16"/>
  <c r="D677" i="16"/>
  <c r="E677" i="16"/>
  <c r="H677" i="16"/>
  <c r="I677" i="16"/>
  <c r="J677" i="16"/>
  <c r="G1240" i="16"/>
  <c r="F1240" i="16"/>
  <c r="J1295" i="16"/>
  <c r="E1295" i="16"/>
  <c r="I1295" i="16"/>
  <c r="H1295" i="16"/>
  <c r="F1295" i="16"/>
  <c r="D1295" i="16"/>
  <c r="U1295" i="16" s="1"/>
  <c r="I1316" i="16"/>
  <c r="F1365" i="16"/>
  <c r="J1365" i="16"/>
  <c r="G1365" i="16"/>
  <c r="I1365" i="16"/>
  <c r="D1365" i="16"/>
  <c r="J1432" i="16"/>
  <c r="F1432" i="16"/>
  <c r="I1432" i="16"/>
  <c r="F1440" i="16"/>
  <c r="D1440" i="16"/>
  <c r="E1440" i="16"/>
  <c r="I1440" i="16"/>
  <c r="H1729" i="16"/>
  <c r="D1729" i="16"/>
  <c r="E1729" i="16"/>
  <c r="I1729" i="16"/>
  <c r="F1782" i="16"/>
  <c r="D1782" i="16"/>
  <c r="E1782" i="16"/>
  <c r="D1950" i="16"/>
  <c r="I1950" i="16"/>
  <c r="F1950" i="16"/>
  <c r="J1950" i="16"/>
  <c r="E1950" i="16"/>
  <c r="G2008" i="16"/>
  <c r="J2008" i="16"/>
  <c r="H2008" i="16"/>
  <c r="I2008" i="16"/>
  <c r="D2008" i="16"/>
  <c r="F2008" i="16"/>
  <c r="E2008" i="16"/>
  <c r="H2370" i="16"/>
  <c r="F2370" i="16"/>
  <c r="J2370" i="16"/>
  <c r="D2370" i="16"/>
  <c r="I2370" i="16"/>
  <c r="E2370" i="16"/>
  <c r="D751" i="16"/>
  <c r="J2164" i="16"/>
  <c r="F2164" i="16"/>
  <c r="F2435" i="16"/>
  <c r="J2435" i="16"/>
  <c r="D337" i="16"/>
  <c r="H337" i="16"/>
  <c r="E567" i="16"/>
  <c r="F567" i="16"/>
  <c r="H567" i="16"/>
  <c r="J567" i="16"/>
  <c r="D567" i="16"/>
  <c r="I567" i="16"/>
  <c r="I664" i="16"/>
  <c r="F664" i="16"/>
  <c r="E664" i="16"/>
  <c r="D722" i="16"/>
  <c r="I722" i="16"/>
  <c r="F722" i="16"/>
  <c r="J722" i="16"/>
  <c r="H722" i="16"/>
  <c r="E722" i="16"/>
  <c r="E802" i="16"/>
  <c r="J802" i="16"/>
  <c r="F802" i="16"/>
  <c r="F1207" i="16"/>
  <c r="J1413" i="16"/>
  <c r="F1413" i="16"/>
  <c r="E1413" i="16"/>
  <c r="I1413" i="16"/>
  <c r="D1413" i="16"/>
  <c r="U1413" i="16" s="1"/>
  <c r="F2088" i="16"/>
  <c r="E2088" i="16"/>
  <c r="I2088" i="16"/>
  <c r="H2088" i="16"/>
  <c r="F2251" i="16"/>
  <c r="I2251" i="16"/>
  <c r="H2251" i="16"/>
  <c r="D2251" i="16"/>
  <c r="E2251" i="16"/>
  <c r="J2251" i="16"/>
  <c r="G2251" i="16"/>
  <c r="E2383" i="16"/>
  <c r="D2383" i="16"/>
  <c r="G1141" i="16"/>
  <c r="D1141" i="16"/>
  <c r="I1141" i="16"/>
  <c r="H1141" i="16"/>
  <c r="F1141" i="16"/>
  <c r="E1141" i="16"/>
  <c r="J1141" i="16"/>
  <c r="J2114" i="16"/>
  <c r="H2114" i="16"/>
  <c r="E2114" i="16"/>
  <c r="G2114" i="16"/>
  <c r="F2114" i="16"/>
  <c r="D2114" i="16"/>
  <c r="I2114" i="16"/>
  <c r="H544" i="16"/>
  <c r="F544" i="16"/>
  <c r="I544" i="16"/>
  <c r="D544" i="16"/>
  <c r="J544" i="16"/>
  <c r="G544" i="16"/>
  <c r="E544" i="16"/>
  <c r="F610" i="16"/>
  <c r="F816" i="16"/>
  <c r="D816" i="16"/>
  <c r="J816" i="16"/>
  <c r="H816" i="16"/>
  <c r="I816" i="16"/>
  <c r="F840" i="16"/>
  <c r="H840" i="16"/>
  <c r="G1001" i="16"/>
  <c r="H1001" i="16"/>
  <c r="F1001" i="16"/>
  <c r="E1001" i="16"/>
  <c r="I1001" i="16"/>
  <c r="J1001" i="16"/>
  <c r="D1001" i="16"/>
  <c r="F1009" i="16"/>
  <c r="E1009" i="16"/>
  <c r="J1009" i="16"/>
  <c r="D1009" i="16"/>
  <c r="H1009" i="16"/>
  <c r="I1009" i="16"/>
  <c r="H1478" i="16"/>
  <c r="F1478" i="16"/>
  <c r="I1478" i="16"/>
  <c r="D1478" i="16"/>
  <c r="G1478" i="16"/>
  <c r="E1478" i="16"/>
  <c r="J1478" i="16"/>
  <c r="F1651" i="16"/>
  <c r="J1651" i="16"/>
  <c r="I2121" i="16"/>
  <c r="F2121" i="16"/>
  <c r="H2121" i="16"/>
  <c r="E2121" i="16"/>
  <c r="F2361" i="16"/>
  <c r="D2361" i="16"/>
  <c r="U2361" i="16" s="1"/>
  <c r="E401" i="16"/>
  <c r="U401" i="16" s="1"/>
  <c r="D401" i="16"/>
  <c r="J401" i="16"/>
  <c r="H401" i="16"/>
  <c r="G401" i="16"/>
  <c r="I401" i="16"/>
  <c r="F401" i="16"/>
  <c r="I623" i="16"/>
  <c r="D623" i="16"/>
  <c r="U623" i="16" s="1"/>
  <c r="E623" i="16"/>
  <c r="F623" i="16"/>
  <c r="H623" i="16"/>
  <c r="J623" i="16"/>
  <c r="D492" i="16"/>
  <c r="I492" i="16"/>
  <c r="H492" i="16"/>
  <c r="J492" i="16"/>
  <c r="I491" i="16"/>
  <c r="H491" i="16"/>
  <c r="E491" i="16"/>
  <c r="F491" i="16"/>
  <c r="D491" i="16"/>
  <c r="J491" i="16"/>
  <c r="J1152" i="16"/>
  <c r="F1152" i="16"/>
  <c r="D1152" i="16"/>
  <c r="H1152" i="16"/>
  <c r="E1152" i="16"/>
  <c r="I1152" i="16"/>
  <c r="H1390" i="16"/>
  <c r="I1390" i="16"/>
  <c r="D1390" i="16"/>
  <c r="J1390" i="16"/>
  <c r="F1390" i="16"/>
  <c r="E1390" i="16"/>
  <c r="I822" i="16"/>
  <c r="J822" i="16"/>
  <c r="E822" i="16"/>
  <c r="H822" i="16"/>
  <c r="F822" i="16"/>
  <c r="D822" i="16"/>
  <c r="U822" i="16" s="1"/>
  <c r="F615" i="16"/>
  <c r="J615" i="16"/>
  <c r="H615" i="16"/>
  <c r="D615" i="16"/>
  <c r="E615" i="16"/>
  <c r="I615" i="16"/>
  <c r="G623" i="16"/>
  <c r="G1345" i="16"/>
  <c r="H1353" i="16"/>
  <c r="I1353" i="16"/>
  <c r="I1497" i="16"/>
  <c r="J1497" i="16"/>
  <c r="G1775" i="16"/>
  <c r="D1808" i="16"/>
  <c r="J1808" i="16"/>
  <c r="I1808" i="16"/>
  <c r="E1808" i="16"/>
  <c r="H1808" i="16"/>
  <c r="G1946" i="16"/>
  <c r="E1946" i="16"/>
  <c r="F1946" i="16"/>
  <c r="D1946" i="16"/>
  <c r="U1946" i="16" s="1"/>
  <c r="J1946" i="16"/>
  <c r="I1946" i="16"/>
  <c r="H1946" i="16"/>
  <c r="E2190" i="16"/>
  <c r="I2190" i="16"/>
  <c r="F2190" i="16"/>
  <c r="F2239" i="16"/>
  <c r="J2239" i="16"/>
  <c r="E2239" i="16"/>
  <c r="U2239" i="16" s="1"/>
  <c r="I2239" i="16"/>
  <c r="D2239" i="16"/>
  <c r="H2239" i="16"/>
  <c r="D2362" i="16"/>
  <c r="E2362" i="16"/>
  <c r="F2362" i="16"/>
  <c r="G2362" i="16"/>
  <c r="D1171" i="16"/>
  <c r="F1171" i="16"/>
  <c r="J1171" i="16"/>
  <c r="H1171" i="16"/>
  <c r="I1171" i="16"/>
  <c r="E1171" i="16"/>
  <c r="G1171" i="16"/>
  <c r="H2379" i="16"/>
  <c r="D2379" i="16"/>
  <c r="I2379" i="16"/>
  <c r="J2379" i="16"/>
  <c r="F2379" i="16"/>
  <c r="E2379" i="16"/>
  <c r="F755" i="16"/>
  <c r="H755" i="16"/>
  <c r="E755" i="16"/>
  <c r="I755" i="16"/>
  <c r="D755" i="16"/>
  <c r="J755" i="16"/>
  <c r="F763" i="16"/>
  <c r="H763" i="16"/>
  <c r="J763" i="16"/>
  <c r="J790" i="16"/>
  <c r="H790" i="16"/>
  <c r="D790" i="16"/>
  <c r="F790" i="16"/>
  <c r="I790" i="16"/>
  <c r="E790" i="16"/>
  <c r="J1223" i="16"/>
  <c r="D1223" i="16"/>
  <c r="I1223" i="16"/>
  <c r="H1223" i="16"/>
  <c r="H1296" i="16"/>
  <c r="F1296" i="16"/>
  <c r="D1296" i="16"/>
  <c r="E1296" i="16"/>
  <c r="D1394" i="16"/>
  <c r="H1394" i="16"/>
  <c r="J1394" i="16"/>
  <c r="E1394" i="16"/>
  <c r="F1394" i="16"/>
  <c r="I1394" i="16"/>
  <c r="H2066" i="16"/>
  <c r="J2066" i="16"/>
  <c r="G2172" i="16"/>
  <c r="E2172" i="16"/>
  <c r="J2172" i="16"/>
  <c r="F2172" i="16"/>
  <c r="H2172" i="16"/>
  <c r="D2172" i="16"/>
  <c r="U2172" i="16" s="1"/>
  <c r="I2172" i="16"/>
  <c r="F2399" i="16"/>
  <c r="I2399" i="16"/>
  <c r="H2399" i="16"/>
  <c r="F447" i="16"/>
  <c r="D447" i="16"/>
  <c r="I447" i="16"/>
  <c r="H447" i="16"/>
  <c r="J447" i="16"/>
  <c r="E447" i="16"/>
  <c r="D516" i="16"/>
  <c r="E516" i="16"/>
  <c r="H516" i="16"/>
  <c r="I516" i="16"/>
  <c r="J516" i="16"/>
  <c r="F516" i="16"/>
  <c r="I1676" i="16"/>
  <c r="G1676" i="16"/>
  <c r="E1676" i="16"/>
  <c r="I2420" i="16"/>
  <c r="H2420" i="16"/>
  <c r="D445" i="16"/>
  <c r="I445" i="16"/>
  <c r="E445" i="16"/>
  <c r="H445" i="16"/>
  <c r="F445" i="16"/>
  <c r="G445" i="16"/>
  <c r="J445" i="16"/>
  <c r="D2429" i="16"/>
  <c r="H555" i="16"/>
  <c r="I555" i="16"/>
  <c r="J555" i="16"/>
  <c r="E555" i="16"/>
  <c r="E1396" i="16"/>
  <c r="D1396" i="16"/>
  <c r="F1639" i="16"/>
  <c r="I1665" i="16"/>
  <c r="J1665" i="16"/>
  <c r="E1665" i="16"/>
  <c r="H1665" i="16"/>
  <c r="G1665" i="16"/>
  <c r="I2079" i="16"/>
  <c r="D2079" i="16"/>
  <c r="E2079" i="16"/>
  <c r="H2079" i="16"/>
  <c r="J2079" i="16"/>
  <c r="F2079" i="16"/>
  <c r="E287" i="16"/>
  <c r="I287" i="16"/>
  <c r="H287" i="16"/>
  <c r="D287" i="16"/>
  <c r="J287" i="16"/>
  <c r="F287" i="16"/>
  <c r="E783" i="16"/>
  <c r="D783" i="16"/>
  <c r="I783" i="16"/>
  <c r="F783" i="16"/>
  <c r="G783" i="16"/>
  <c r="E509" i="16"/>
  <c r="F509" i="16"/>
  <c r="I509" i="16"/>
  <c r="D591" i="16"/>
  <c r="D385" i="16"/>
  <c r="E385" i="16"/>
  <c r="J360" i="16"/>
  <c r="F360" i="16"/>
  <c r="H360" i="16"/>
  <c r="F1190" i="16"/>
  <c r="I1190" i="16"/>
  <c r="J1190" i="16"/>
  <c r="E1190" i="16"/>
  <c r="D1190" i="16"/>
  <c r="H1190" i="16"/>
  <c r="I2418" i="16"/>
  <c r="E2418" i="16"/>
  <c r="H2418" i="16"/>
  <c r="J2418" i="16"/>
  <c r="D2418" i="16"/>
  <c r="F2418" i="16"/>
  <c r="D1958" i="16"/>
  <c r="E1261" i="16"/>
  <c r="H1261" i="16"/>
  <c r="J1261" i="16"/>
  <c r="F1261" i="16"/>
  <c r="I1261" i="16"/>
  <c r="D1261" i="16"/>
  <c r="D685" i="16"/>
  <c r="I685" i="16"/>
  <c r="H685" i="16"/>
  <c r="F685" i="16"/>
  <c r="J685" i="16"/>
  <c r="E685" i="16"/>
  <c r="H1236" i="16"/>
  <c r="J1424" i="16"/>
  <c r="D1424" i="16"/>
  <c r="I1424" i="16"/>
  <c r="H1424" i="16"/>
  <c r="F1424" i="16"/>
  <c r="E1424" i="16"/>
  <c r="E1452" i="16"/>
  <c r="D1452" i="16"/>
  <c r="I1452" i="16"/>
  <c r="H1452" i="16"/>
  <c r="J1452" i="16"/>
  <c r="F1452" i="16"/>
  <c r="J2406" i="16"/>
  <c r="F2406" i="16"/>
  <c r="H2406" i="16"/>
  <c r="E2406" i="16"/>
  <c r="G492" i="16"/>
  <c r="G334" i="16"/>
  <c r="I2375" i="16"/>
  <c r="J2375" i="16"/>
  <c r="F2375" i="16"/>
  <c r="H2375" i="16"/>
  <c r="D2375" i="16"/>
  <c r="E2375" i="16"/>
  <c r="E648" i="16"/>
  <c r="I648" i="16"/>
  <c r="F648" i="16"/>
  <c r="H648" i="16"/>
  <c r="D1215" i="16"/>
  <c r="F1215" i="16"/>
  <c r="E1215" i="16"/>
  <c r="E636" i="16"/>
  <c r="J636" i="16"/>
  <c r="H636" i="16"/>
  <c r="I636" i="16"/>
  <c r="D636" i="16"/>
  <c r="U636" i="16"/>
  <c r="F636" i="16"/>
  <c r="E779" i="16"/>
  <c r="J779" i="16"/>
  <c r="I779" i="16"/>
  <c r="D779" i="16"/>
  <c r="E2062" i="16"/>
  <c r="I2062" i="16"/>
  <c r="G2127" i="16"/>
  <c r="J2244" i="16"/>
  <c r="H2244" i="16"/>
  <c r="D2244" i="16"/>
  <c r="I2244" i="16"/>
  <c r="F2244" i="16"/>
  <c r="E2244" i="16"/>
  <c r="G2379" i="16"/>
  <c r="G2395" i="16"/>
  <c r="I2395" i="16"/>
  <c r="F643" i="16"/>
  <c r="H1476" i="16"/>
  <c r="I996" i="16"/>
  <c r="G996" i="16"/>
  <c r="J2428" i="16"/>
  <c r="G2428" i="16"/>
  <c r="E2428" i="16"/>
  <c r="F2428" i="16"/>
  <c r="F1476" i="16"/>
  <c r="D1476" i="16"/>
  <c r="G1476" i="16"/>
  <c r="J408" i="16"/>
  <c r="H995" i="16"/>
  <c r="D995" i="16"/>
  <c r="F995" i="16"/>
  <c r="G995" i="16"/>
  <c r="I995" i="16"/>
  <c r="E995" i="16"/>
  <c r="J995" i="16"/>
  <c r="D1916" i="16"/>
  <c r="F1916" i="16"/>
  <c r="E1916" i="16"/>
  <c r="H1916" i="16"/>
  <c r="D1409" i="16"/>
  <c r="J1409" i="16"/>
  <c r="E1409" i="16"/>
  <c r="H1409" i="16"/>
  <c r="G1409" i="16"/>
  <c r="F929" i="16"/>
  <c r="H929" i="16"/>
  <c r="G929" i="16"/>
  <c r="J929" i="16"/>
  <c r="E967" i="16"/>
  <c r="H967" i="16"/>
  <c r="I967" i="16"/>
  <c r="F967" i="16"/>
  <c r="J967" i="16"/>
  <c r="D967" i="16"/>
  <c r="E1080" i="16"/>
  <c r="J1080" i="16"/>
  <c r="I1080" i="16"/>
  <c r="F1080" i="16"/>
  <c r="H1080" i="16"/>
  <c r="D1080" i="16"/>
  <c r="H1367" i="16"/>
  <c r="I1367" i="16"/>
  <c r="F1367" i="16"/>
  <c r="J1367" i="16"/>
  <c r="E1367" i="16"/>
  <c r="D1367" i="16"/>
  <c r="E312" i="16"/>
  <c r="U312" i="16" s="1"/>
  <c r="D312" i="16"/>
  <c r="F312" i="16"/>
  <c r="J312" i="16"/>
  <c r="I2382" i="16"/>
  <c r="H2382" i="16"/>
  <c r="G2382" i="16"/>
  <c r="J2382" i="16"/>
  <c r="E2382" i="16"/>
  <c r="E372" i="16"/>
  <c r="J372" i="16"/>
  <c r="H372" i="16"/>
  <c r="F372" i="16"/>
  <c r="I372" i="16"/>
  <c r="D372" i="16"/>
  <c r="G372" i="16"/>
  <c r="E1476" i="16"/>
  <c r="J1476" i="16"/>
  <c r="J1329" i="16"/>
  <c r="D1329" i="16"/>
  <c r="G1329" i="16"/>
  <c r="F1329" i="16"/>
  <c r="D512" i="16"/>
  <c r="G1702" i="16"/>
  <c r="F1702" i="16"/>
  <c r="J1702" i="16"/>
  <c r="E1702" i="16"/>
  <c r="G1961" i="16"/>
  <c r="F1961" i="16"/>
  <c r="I1961" i="16"/>
  <c r="E1961" i="16"/>
  <c r="E384" i="16"/>
  <c r="I384" i="16"/>
  <c r="D384" i="16"/>
  <c r="G1578" i="16"/>
  <c r="E1578" i="16"/>
  <c r="U1578" i="16" s="1"/>
  <c r="J1578" i="16"/>
  <c r="D1578" i="16"/>
  <c r="H1578" i="16"/>
  <c r="F1578" i="16"/>
  <c r="I1578" i="16"/>
  <c r="J1990" i="16"/>
  <c r="E1990" i="16"/>
  <c r="G1990" i="16"/>
  <c r="H1990" i="16"/>
  <c r="I1990" i="16"/>
  <c r="D458" i="16"/>
  <c r="G458" i="16"/>
  <c r="I476" i="16"/>
  <c r="G476" i="16"/>
  <c r="E476" i="16"/>
  <c r="H476" i="16"/>
  <c r="J476" i="16"/>
  <c r="F476" i="16"/>
  <c r="D476" i="16"/>
  <c r="I408" i="16"/>
  <c r="D408" i="16"/>
  <c r="E408" i="16"/>
  <c r="H408" i="16"/>
  <c r="D929" i="16"/>
  <c r="E1557" i="16"/>
  <c r="H1557" i="16"/>
  <c r="D1557" i="16"/>
  <c r="U1557" i="16" s="1"/>
  <c r="I1557" i="16"/>
  <c r="E1645" i="16"/>
  <c r="G1645" i="16"/>
  <c r="H1645" i="16"/>
  <c r="D1645" i="16"/>
  <c r="I1645" i="16"/>
  <c r="J1709" i="16"/>
  <c r="H1709" i="16"/>
  <c r="D1709" i="16"/>
  <c r="E1709" i="16"/>
  <c r="D2041" i="16"/>
  <c r="J2041" i="16"/>
  <c r="H2041" i="16"/>
  <c r="E2041" i="16"/>
  <c r="I2041" i="16"/>
  <c r="F2041" i="16"/>
  <c r="D643" i="16"/>
  <c r="E643" i="16"/>
  <c r="J643" i="16"/>
  <c r="J1371" i="16"/>
  <c r="D1371" i="16"/>
  <c r="E1371" i="16"/>
  <c r="F1371" i="16"/>
  <c r="I1371" i="16"/>
  <c r="H1371" i="16"/>
  <c r="I353" i="16"/>
  <c r="J469" i="16"/>
  <c r="E469" i="16"/>
  <c r="I469" i="16"/>
  <c r="D469" i="16"/>
  <c r="F469" i="16"/>
  <c r="H469" i="16"/>
  <c r="G512" i="16"/>
  <c r="I2072" i="16"/>
  <c r="E458" i="16"/>
  <c r="F458" i="16"/>
  <c r="J458" i="16"/>
  <c r="H458" i="16"/>
  <c r="I458" i="16"/>
  <c r="I512" i="16"/>
  <c r="J512" i="16"/>
  <c r="E512" i="16"/>
  <c r="H512" i="16"/>
  <c r="F512" i="16"/>
  <c r="J583" i="16"/>
  <c r="D583" i="16"/>
  <c r="F583" i="16"/>
  <c r="G583" i="16"/>
  <c r="I583" i="16"/>
  <c r="E583" i="16"/>
  <c r="E2393" i="16"/>
  <c r="D2393" i="16"/>
  <c r="J2393" i="16"/>
  <c r="H2393" i="16"/>
  <c r="I2393" i="16"/>
  <c r="F2393" i="16"/>
  <c r="G591" i="16"/>
  <c r="I591" i="16"/>
  <c r="E591" i="16"/>
  <c r="J591" i="16"/>
  <c r="H591" i="16"/>
  <c r="G437" i="16"/>
  <c r="E437" i="16"/>
  <c r="F437" i="16"/>
  <c r="J437" i="16"/>
  <c r="I437" i="16"/>
  <c r="H437" i="16"/>
  <c r="G1236" i="16"/>
  <c r="F1236" i="16"/>
  <c r="D1236" i="16"/>
  <c r="I1236" i="16"/>
  <c r="J1236" i="16"/>
  <c r="E1236" i="16"/>
  <c r="J1967" i="16"/>
  <c r="E1967" i="16"/>
  <c r="F1967" i="16"/>
  <c r="H1967" i="16"/>
  <c r="D1967" i="16"/>
  <c r="G1967" i="16"/>
  <c r="G1800" i="16"/>
  <c r="H1800" i="16"/>
  <c r="D1800" i="16"/>
  <c r="J1800" i="16"/>
  <c r="I1800" i="16"/>
  <c r="G425" i="16"/>
  <c r="H425" i="16"/>
  <c r="D425" i="16"/>
  <c r="J425" i="16"/>
  <c r="I425" i="16"/>
  <c r="F425" i="16"/>
  <c r="E425" i="16"/>
  <c r="E711" i="16"/>
  <c r="G711" i="16"/>
  <c r="D711" i="16"/>
  <c r="J711" i="16"/>
  <c r="H711" i="16"/>
  <c r="I756" i="16"/>
  <c r="H756" i="16"/>
  <c r="G756" i="16"/>
  <c r="E756" i="16"/>
  <c r="D756" i="16"/>
  <c r="F756" i="16"/>
  <c r="J2052" i="16"/>
  <c r="H2052" i="16"/>
  <c r="D2052" i="16"/>
  <c r="G2052" i="16"/>
  <c r="I2052" i="16"/>
  <c r="D2174" i="16"/>
  <c r="H2174" i="16"/>
  <c r="E2174" i="16"/>
  <c r="F2174" i="16"/>
  <c r="G2174" i="16"/>
  <c r="J2174" i="16"/>
  <c r="I2174" i="16"/>
  <c r="G1084" i="16"/>
  <c r="D1084" i="16"/>
  <c r="F1084" i="16"/>
  <c r="H1084" i="16"/>
  <c r="J1084" i="16"/>
  <c r="I2429" i="16"/>
  <c r="H2429" i="16"/>
  <c r="E2429" i="16"/>
  <c r="J2429" i="16"/>
  <c r="F2429" i="16"/>
  <c r="D832" i="16"/>
  <c r="E832" i="16"/>
  <c r="I832" i="16"/>
  <c r="H832" i="16"/>
  <c r="J832" i="16"/>
  <c r="G1384" i="16"/>
  <c r="D1384" i="16"/>
  <c r="H1384" i="16"/>
  <c r="E1384" i="16"/>
  <c r="F1384" i="16"/>
  <c r="I1384" i="16"/>
  <c r="E1639" i="16"/>
  <c r="D1639" i="16"/>
  <c r="J1639" i="16"/>
  <c r="G1639" i="16"/>
  <c r="H1639" i="16"/>
  <c r="G751" i="16"/>
  <c r="J751" i="16"/>
  <c r="E751" i="16"/>
  <c r="I751" i="16"/>
  <c r="F751" i="16"/>
  <c r="H751" i="16"/>
  <c r="G808" i="16"/>
  <c r="I808" i="16"/>
  <c r="E808" i="16"/>
  <c r="J808" i="16"/>
  <c r="D808" i="16"/>
  <c r="F808" i="16"/>
  <c r="H828" i="16"/>
  <c r="E828" i="16"/>
  <c r="D828" i="16"/>
  <c r="I828" i="16"/>
  <c r="G828" i="16"/>
  <c r="J828" i="16"/>
  <c r="J609" i="16"/>
  <c r="H609" i="16"/>
  <c r="I609" i="16"/>
  <c r="F609" i="16"/>
  <c r="G609" i="16"/>
  <c r="G1234" i="16"/>
  <c r="E1234" i="16"/>
  <c r="D1234" i="16"/>
  <c r="J1234" i="16"/>
  <c r="I1234" i="16"/>
  <c r="H1234" i="16"/>
  <c r="F1234" i="16"/>
  <c r="F1856" i="16"/>
  <c r="I1856" i="16"/>
  <c r="J1856" i="16"/>
  <c r="E1856" i="16"/>
  <c r="H1856" i="16"/>
  <c r="D1856" i="16"/>
  <c r="G1856" i="16"/>
  <c r="D474" i="16"/>
  <c r="E474" i="16"/>
  <c r="J474" i="16"/>
  <c r="I474" i="16"/>
  <c r="G474" i="16"/>
  <c r="H474" i="16"/>
  <c r="F474" i="16"/>
  <c r="G364" i="16"/>
  <c r="J364" i="16"/>
  <c r="I364" i="16"/>
  <c r="F364" i="16"/>
  <c r="H364" i="16"/>
  <c r="E364" i="16"/>
  <c r="I462" i="16"/>
  <c r="J462" i="16"/>
  <c r="D462" i="16"/>
  <c r="E462" i="16"/>
  <c r="F462" i="16"/>
  <c r="I415" i="16"/>
  <c r="D415" i="16"/>
  <c r="H415" i="16"/>
  <c r="E415" i="16"/>
  <c r="F415" i="16"/>
  <c r="G415" i="16"/>
  <c r="H2253" i="16"/>
  <c r="J2253" i="16"/>
  <c r="I2253" i="16"/>
  <c r="D2253" i="16"/>
  <c r="F2253" i="16"/>
  <c r="G2253" i="16"/>
  <c r="E2253" i="16"/>
  <c r="G2221" i="16"/>
  <c r="J2221" i="16"/>
  <c r="F2221" i="16"/>
  <c r="H2221" i="16"/>
  <c r="D2221" i="16"/>
  <c r="E2221" i="16"/>
  <c r="F2218" i="16"/>
  <c r="G2218" i="16"/>
  <c r="H2218" i="16"/>
  <c r="I2218" i="16"/>
  <c r="E2218" i="16"/>
  <c r="J2218" i="16"/>
  <c r="D2218" i="16"/>
  <c r="G2213" i="16"/>
  <c r="F2213" i="16"/>
  <c r="I2213" i="16"/>
  <c r="H2213" i="16"/>
  <c r="J2213" i="16"/>
  <c r="E2213" i="16"/>
  <c r="F2187" i="16"/>
  <c r="E2187" i="16"/>
  <c r="J2187" i="16"/>
  <c r="D2187" i="16"/>
  <c r="H2187" i="16"/>
  <c r="I2187" i="16"/>
  <c r="E2175" i="16"/>
  <c r="G2175" i="16"/>
  <c r="I2175" i="16"/>
  <c r="H2175" i="16"/>
  <c r="J2175" i="16"/>
  <c r="D2175" i="16"/>
  <c r="E2075" i="16"/>
  <c r="H2075" i="16"/>
  <c r="I2075" i="16"/>
  <c r="D2075" i="16"/>
  <c r="F2075" i="16"/>
  <c r="J2075" i="16"/>
  <c r="G2075" i="16"/>
  <c r="H2072" i="16"/>
  <c r="J2072" i="16"/>
  <c r="F2072" i="16"/>
  <c r="E2072" i="16"/>
  <c r="U2072" i="16" s="1"/>
  <c r="G2072" i="16"/>
  <c r="E2070" i="16"/>
  <c r="F2070" i="16"/>
  <c r="H2070" i="16"/>
  <c r="J2070" i="16"/>
  <c r="I2070" i="16"/>
  <c r="D2070" i="16"/>
  <c r="D2037" i="16"/>
  <c r="E2037" i="16"/>
  <c r="G2037" i="16"/>
  <c r="J2037" i="16"/>
  <c r="H2037" i="16"/>
  <c r="G2021" i="16"/>
  <c r="H2021" i="16"/>
  <c r="J2021" i="16"/>
  <c r="I2021" i="16"/>
  <c r="F2021" i="16"/>
  <c r="D2021" i="16"/>
  <c r="U2021" i="16" s="1"/>
  <c r="E2001" i="16"/>
  <c r="D2001" i="16"/>
  <c r="J2001" i="16"/>
  <c r="G2001" i="16"/>
  <c r="F2001" i="16"/>
  <c r="H2001" i="16"/>
  <c r="I2001" i="16"/>
  <c r="I1965" i="16"/>
  <c r="F1965" i="16"/>
  <c r="D1965" i="16"/>
  <c r="G1965" i="16"/>
  <c r="E1965" i="16"/>
  <c r="I1951" i="16"/>
  <c r="J1951" i="16"/>
  <c r="D1951" i="16"/>
  <c r="F1951" i="16"/>
  <c r="G1927" i="16"/>
  <c r="J1927" i="16"/>
  <c r="H1927" i="16"/>
  <c r="F1927" i="16"/>
  <c r="E1927" i="16"/>
  <c r="D1927" i="16"/>
  <c r="D1925" i="16"/>
  <c r="J1925" i="16"/>
  <c r="E1925" i="16"/>
  <c r="F1925" i="16"/>
  <c r="G1925" i="16"/>
  <c r="H1925" i="16"/>
  <c r="I1925" i="16"/>
  <c r="F1902" i="16"/>
  <c r="I1902" i="16"/>
  <c r="D1902" i="16"/>
  <c r="E1902" i="16"/>
  <c r="H1902" i="16"/>
  <c r="J1902" i="16"/>
  <c r="G1902" i="16"/>
  <c r="J1677" i="16"/>
  <c r="F1677" i="16"/>
  <c r="I1677" i="16"/>
  <c r="E1677" i="16"/>
  <c r="D1677" i="16"/>
  <c r="G1677" i="16"/>
  <c r="H1677" i="16"/>
  <c r="H1658" i="16"/>
  <c r="D1658" i="16"/>
  <c r="E1658" i="16"/>
  <c r="F1658" i="16"/>
  <c r="J1658" i="16"/>
  <c r="I1658" i="16"/>
  <c r="G1638" i="16"/>
  <c r="F1638" i="16"/>
  <c r="J1638" i="16"/>
  <c r="H1638" i="16"/>
  <c r="I1638" i="16"/>
  <c r="E1638" i="16"/>
  <c r="F712" i="16"/>
  <c r="E712" i="16"/>
  <c r="J712" i="16"/>
  <c r="G712" i="16"/>
  <c r="H712" i="16"/>
  <c r="E703" i="16"/>
  <c r="I703" i="16"/>
  <c r="D703" i="16"/>
  <c r="U703" i="16" s="1"/>
  <c r="F703" i="16"/>
  <c r="H703" i="16"/>
  <c r="G703" i="16"/>
  <c r="J703" i="16"/>
  <c r="H700" i="16"/>
  <c r="F700" i="16"/>
  <c r="I700" i="16"/>
  <c r="E700" i="16"/>
  <c r="D700" i="16"/>
  <c r="J700" i="16"/>
  <c r="J608" i="16"/>
  <c r="I608" i="16"/>
  <c r="D608" i="16"/>
  <c r="F608" i="16"/>
  <c r="H608" i="16"/>
  <c r="E608" i="16"/>
  <c r="H592" i="16"/>
  <c r="D592" i="16"/>
  <c r="F592" i="16"/>
  <c r="G592" i="16"/>
  <c r="J592" i="16"/>
  <c r="I592" i="16"/>
  <c r="D589" i="16"/>
  <c r="J589" i="16"/>
  <c r="G589" i="16"/>
  <c r="H589" i="16"/>
  <c r="E589" i="16"/>
  <c r="F589" i="16"/>
  <c r="I589" i="16"/>
  <c r="G525" i="16"/>
  <c r="D525" i="16"/>
  <c r="I525" i="16"/>
  <c r="H525" i="16"/>
  <c r="E525" i="16"/>
  <c r="J525" i="16"/>
  <c r="J1384" i="16"/>
  <c r="G832" i="16"/>
  <c r="H808" i="16"/>
  <c r="I712" i="16"/>
  <c r="E609" i="16"/>
  <c r="F525" i="16"/>
  <c r="G2187" i="16"/>
  <c r="E592" i="16"/>
  <c r="G529" i="16"/>
  <c r="D529" i="16"/>
  <c r="H529" i="16"/>
  <c r="I529" i="16"/>
  <c r="E529" i="16"/>
  <c r="D610" i="16"/>
  <c r="J610" i="16"/>
  <c r="I610" i="16"/>
  <c r="G610" i="16"/>
  <c r="E610" i="16"/>
  <c r="H610" i="16"/>
  <c r="G340" i="16"/>
  <c r="J340" i="16"/>
  <c r="H340" i="16"/>
  <c r="F340" i="16"/>
  <c r="I340" i="16"/>
  <c r="D1931" i="16"/>
  <c r="E1931" i="16"/>
  <c r="G1931" i="16"/>
  <c r="H1931" i="16"/>
  <c r="J1931" i="16"/>
  <c r="F1931" i="16"/>
  <c r="G1958" i="16"/>
  <c r="E1958" i="16"/>
  <c r="H1958" i="16"/>
  <c r="F1958" i="16"/>
  <c r="I1958" i="16"/>
  <c r="H1316" i="16"/>
  <c r="J1316" i="16"/>
  <c r="D1316" i="16"/>
  <c r="E1316" i="16"/>
  <c r="H1816" i="16"/>
  <c r="E1816" i="16"/>
  <c r="F1816" i="16"/>
  <c r="J1816" i="16"/>
  <c r="G1816" i="16"/>
  <c r="H709" i="16"/>
  <c r="I709" i="16"/>
  <c r="J709" i="16"/>
  <c r="G709" i="16"/>
  <c r="E709" i="16"/>
  <c r="U709" i="16" s="1"/>
  <c r="E759" i="16"/>
  <c r="F759" i="16"/>
  <c r="D759" i="16"/>
  <c r="U759" i="16" s="1"/>
  <c r="J759" i="16"/>
  <c r="G759" i="16"/>
  <c r="I759" i="16"/>
  <c r="H767" i="16"/>
  <c r="F767" i="16"/>
  <c r="I767" i="16"/>
  <c r="G767" i="16"/>
  <c r="J767" i="16"/>
  <c r="I1179" i="16"/>
  <c r="D1179" i="16"/>
  <c r="G1179" i="16"/>
  <c r="J1179" i="16"/>
  <c r="F1179" i="16"/>
  <c r="E1179" i="16"/>
  <c r="H1207" i="16"/>
  <c r="E1207" i="16"/>
  <c r="I1207" i="16"/>
  <c r="D1207" i="16"/>
  <c r="G1207" i="16"/>
  <c r="D1255" i="16"/>
  <c r="F1255" i="16"/>
  <c r="H1255" i="16"/>
  <c r="E1255" i="16"/>
  <c r="I1255" i="16"/>
  <c r="G1255" i="16"/>
  <c r="J1255" i="16"/>
  <c r="G2070" i="16"/>
  <c r="G1467" i="16"/>
  <c r="E1467" i="16"/>
  <c r="I1467" i="16"/>
  <c r="F1467" i="16"/>
  <c r="J1467" i="16"/>
  <c r="D2488" i="16"/>
  <c r="G2488" i="16"/>
  <c r="F2488" i="16"/>
  <c r="H2488" i="16"/>
  <c r="E2488" i="16"/>
  <c r="J981" i="16"/>
  <c r="D981" i="16"/>
  <c r="E981" i="16"/>
  <c r="F981" i="16"/>
  <c r="G981" i="16"/>
  <c r="D1436" i="16"/>
  <c r="E1436" i="16"/>
  <c r="I1436" i="16"/>
  <c r="H1436" i="16"/>
  <c r="F1436" i="16"/>
  <c r="J1436" i="16"/>
  <c r="I1987" i="16"/>
  <c r="G1987" i="16"/>
  <c r="F1987" i="16"/>
  <c r="E1987" i="16"/>
  <c r="H1987" i="16"/>
  <c r="D1987" i="16"/>
  <c r="H2003" i="16"/>
  <c r="D2003" i="16"/>
  <c r="I2003" i="16"/>
  <c r="G2003" i="16"/>
  <c r="E2003" i="16"/>
  <c r="H462" i="16"/>
  <c r="G422" i="16"/>
  <c r="H422" i="16"/>
  <c r="D422" i="16"/>
  <c r="E422" i="16"/>
  <c r="F422" i="16"/>
  <c r="I422" i="16"/>
  <c r="I1816" i="16"/>
  <c r="E340" i="16"/>
  <c r="J1207" i="16"/>
  <c r="H1467" i="16"/>
  <c r="I1084" i="16"/>
  <c r="D1816" i="16"/>
  <c r="D340" i="16"/>
  <c r="I1639" i="16"/>
  <c r="J529" i="16"/>
  <c r="H1179" i="16"/>
  <c r="J1987" i="16"/>
  <c r="I1927" i="16"/>
  <c r="D2213" i="16"/>
  <c r="U2213" i="16" s="1"/>
  <c r="D1638" i="16"/>
  <c r="H1951" i="16"/>
  <c r="G2429" i="16"/>
  <c r="J1958" i="16"/>
  <c r="J415" i="16"/>
  <c r="I2037" i="16"/>
  <c r="H1515" i="16"/>
  <c r="I1515" i="16"/>
  <c r="G1515" i="16"/>
  <c r="J1515" i="16"/>
  <c r="E1515" i="16"/>
  <c r="F2243" i="16"/>
  <c r="D2243" i="16"/>
  <c r="U2243" i="16" s="1"/>
  <c r="J2243" i="16"/>
  <c r="H2243" i="16"/>
  <c r="G2243" i="16"/>
  <c r="H2319" i="16"/>
  <c r="I2319" i="16"/>
  <c r="J2319" i="16"/>
  <c r="E2319" i="16"/>
  <c r="F2319" i="16"/>
  <c r="D2319" i="16"/>
  <c r="J2422" i="16"/>
  <c r="G2422" i="16"/>
  <c r="D2422" i="16"/>
  <c r="F2422" i="16"/>
  <c r="I2422" i="16"/>
  <c r="F531" i="16"/>
  <c r="G531" i="16"/>
  <c r="D531" i="16"/>
  <c r="E531" i="16"/>
  <c r="H531" i="16"/>
  <c r="I531" i="16"/>
  <c r="G608" i="16"/>
  <c r="E1951" i="16"/>
  <c r="I848" i="16"/>
  <c r="H848" i="16"/>
  <c r="D848" i="16"/>
  <c r="J848" i="16"/>
  <c r="G848" i="16"/>
  <c r="F848" i="16"/>
  <c r="G923" i="16"/>
  <c r="F923" i="16"/>
  <c r="D923" i="16"/>
  <c r="H923" i="16"/>
  <c r="J923" i="16"/>
  <c r="E946" i="16"/>
  <c r="D946" i="16"/>
  <c r="G946" i="16"/>
  <c r="I946" i="16"/>
  <c r="H946" i="16"/>
  <c r="F946" i="16"/>
  <c r="J1022" i="16"/>
  <c r="E1022" i="16"/>
  <c r="F1022" i="16"/>
  <c r="H1022" i="16"/>
  <c r="D1022" i="16"/>
  <c r="I1038" i="16"/>
  <c r="H1038" i="16"/>
  <c r="E1038" i="16"/>
  <c r="G1038" i="16"/>
  <c r="D1038" i="16"/>
  <c r="J1038" i="16"/>
  <c r="J1076" i="16"/>
  <c r="H1076" i="16"/>
  <c r="D1076" i="16"/>
  <c r="G1076" i="16"/>
  <c r="E1076" i="16"/>
  <c r="G1127" i="16"/>
  <c r="J1127" i="16"/>
  <c r="D1127" i="16"/>
  <c r="E1127" i="16"/>
  <c r="F1127" i="16"/>
  <c r="I1127" i="16"/>
  <c r="H1242" i="16"/>
  <c r="G1242" i="16"/>
  <c r="I1242" i="16"/>
  <c r="E1242" i="16"/>
  <c r="J1242" i="16"/>
  <c r="F1242" i="16"/>
  <c r="G1584" i="16"/>
  <c r="E1584" i="16"/>
  <c r="H1584" i="16"/>
  <c r="I1584" i="16"/>
  <c r="D1584" i="16"/>
  <c r="F1584" i="16"/>
  <c r="F1955" i="16"/>
  <c r="J576" i="16"/>
  <c r="G576" i="16"/>
  <c r="H576" i="16"/>
  <c r="F576" i="16"/>
  <c r="D576" i="16"/>
  <c r="I576" i="16"/>
  <c r="E576" i="16"/>
  <c r="J1666" i="16"/>
  <c r="H1666" i="16"/>
  <c r="F1666" i="16"/>
  <c r="E1666" i="16"/>
  <c r="D1666" i="16"/>
  <c r="H1747" i="16"/>
  <c r="F1747" i="16"/>
  <c r="I1747" i="16"/>
  <c r="E1747" i="16"/>
  <c r="G1747" i="16"/>
  <c r="D1747" i="16"/>
  <c r="U1747" i="16" s="1"/>
  <c r="I558" i="16"/>
  <c r="G558" i="16"/>
  <c r="E558" i="16"/>
  <c r="J558" i="16"/>
  <c r="D558" i="16"/>
  <c r="F558" i="16"/>
  <c r="H558" i="16"/>
  <c r="J1965" i="16"/>
  <c r="G444" i="16"/>
  <c r="D444" i="16"/>
  <c r="H715" i="16"/>
  <c r="J715" i="16"/>
  <c r="I727" i="16"/>
  <c r="J727" i="16"/>
  <c r="G907" i="16"/>
  <c r="H907" i="16"/>
  <c r="D1558" i="16"/>
  <c r="G1558" i="16"/>
  <c r="F964" i="16"/>
  <c r="G964" i="16"/>
  <c r="D964" i="16"/>
  <c r="I1952" i="16"/>
  <c r="J1952" i="16"/>
  <c r="D1843" i="16"/>
  <c r="J1843" i="16"/>
  <c r="G1843" i="16"/>
  <c r="H1843" i="16"/>
  <c r="F1843" i="16"/>
  <c r="F556" i="16"/>
  <c r="E556" i="16"/>
  <c r="U556" i="16" s="1"/>
  <c r="H392" i="16"/>
  <c r="G392" i="16"/>
  <c r="F482" i="16"/>
  <c r="I482" i="16"/>
  <c r="E482" i="16"/>
  <c r="G534" i="16"/>
  <c r="I534" i="16"/>
  <c r="J534" i="16"/>
  <c r="E534" i="16"/>
  <c r="J550" i="16"/>
  <c r="F550" i="16"/>
  <c r="H550" i="16"/>
  <c r="D550" i="16"/>
  <c r="E754" i="16"/>
  <c r="U754" i="16" s="1"/>
  <c r="J754" i="16"/>
  <c r="G754" i="16"/>
  <c r="I754" i="16"/>
  <c r="J864" i="16"/>
  <c r="F864" i="16"/>
  <c r="H864" i="16"/>
  <c r="I864" i="16"/>
  <c r="E864" i="16"/>
  <c r="G864" i="16"/>
  <c r="G928" i="16"/>
  <c r="I928" i="16"/>
  <c r="H928" i="16"/>
  <c r="D928" i="16"/>
  <c r="H1418" i="16"/>
  <c r="D1418" i="16"/>
  <c r="F1418" i="16"/>
  <c r="G1418" i="16"/>
  <c r="E1418" i="16"/>
  <c r="E2000" i="16"/>
  <c r="F2000" i="16"/>
  <c r="D2000" i="16"/>
  <c r="I2000" i="16"/>
  <c r="J2000" i="16"/>
  <c r="J614" i="16"/>
  <c r="F614" i="16"/>
  <c r="F1150" i="16"/>
  <c r="G1150" i="16"/>
  <c r="I1150" i="16"/>
  <c r="D1150" i="16"/>
  <c r="E1150" i="16"/>
  <c r="F2089" i="16"/>
  <c r="G2089" i="16"/>
  <c r="E2089" i="16"/>
  <c r="D2089" i="16"/>
  <c r="G1826" i="16"/>
  <c r="E1826" i="16"/>
  <c r="U1826" i="16" s="1"/>
  <c r="I1826" i="16"/>
  <c r="D1826" i="16"/>
  <c r="D1061" i="16"/>
  <c r="I1061" i="16"/>
  <c r="H1061" i="16"/>
  <c r="G1061" i="16"/>
  <c r="H2050" i="16"/>
  <c r="J2050" i="16"/>
  <c r="G2050" i="16"/>
  <c r="E1528" i="16"/>
  <c r="J1528" i="16"/>
  <c r="F1528" i="16"/>
  <c r="G1528" i="16"/>
  <c r="D1528" i="16"/>
  <c r="D1110" i="16"/>
  <c r="F1110" i="16"/>
  <c r="H1110" i="16"/>
  <c r="G1110" i="16"/>
  <c r="E1110" i="16"/>
  <c r="H2081" i="16"/>
  <c r="I2081" i="16"/>
  <c r="G2081" i="16"/>
  <c r="D2081" i="16"/>
  <c r="F2081" i="16"/>
  <c r="J2081" i="16"/>
  <c r="F1602" i="16"/>
  <c r="H1602" i="16"/>
  <c r="D1602" i="16"/>
  <c r="H1512" i="16"/>
  <c r="G1512" i="16"/>
  <c r="I1512" i="16"/>
  <c r="D1512" i="16"/>
  <c r="E1512" i="16"/>
  <c r="F925" i="16"/>
  <c r="G925" i="16"/>
  <c r="E925" i="16"/>
  <c r="I925" i="16"/>
  <c r="E1249" i="16"/>
  <c r="F1249" i="16"/>
  <c r="D1249" i="16"/>
  <c r="U1249" i="16" s="1"/>
  <c r="E293" i="16"/>
  <c r="F293" i="16"/>
  <c r="G293" i="16"/>
  <c r="D293" i="16"/>
  <c r="U293" i="16" s="1"/>
  <c r="H293" i="16"/>
  <c r="E2411" i="16"/>
  <c r="J2411" i="16"/>
  <c r="G2411" i="16"/>
  <c r="I2411" i="16"/>
  <c r="H2411" i="16"/>
  <c r="J493" i="16"/>
  <c r="F493" i="16"/>
  <c r="D493" i="16"/>
  <c r="E2391" i="16"/>
  <c r="I2391" i="16"/>
  <c r="H2391" i="16"/>
  <c r="D2391" i="16"/>
  <c r="I2337" i="16"/>
  <c r="G2337" i="16"/>
  <c r="F2337" i="16"/>
  <c r="H2337" i="16"/>
  <c r="G2312" i="16"/>
  <c r="F2312" i="16"/>
  <c r="J2312" i="16"/>
  <c r="D2312" i="16"/>
  <c r="E2312" i="16"/>
  <c r="D2262" i="16"/>
  <c r="U2262" i="16" s="1"/>
  <c r="H2262" i="16"/>
  <c r="G2262" i="16"/>
  <c r="F2262" i="16"/>
  <c r="I2260" i="16"/>
  <c r="F2260" i="16"/>
  <c r="H2260" i="16"/>
  <c r="D2260" i="16"/>
  <c r="U2260" i="16" s="1"/>
  <c r="E2260" i="16"/>
  <c r="G2260" i="16"/>
  <c r="D1577" i="16"/>
  <c r="U1577" i="16" s="1"/>
  <c r="G1577" i="16"/>
  <c r="F1577" i="16"/>
  <c r="J1577" i="16"/>
  <c r="D1571" i="16"/>
  <c r="J1571" i="16"/>
  <c r="F1571" i="16"/>
  <c r="G1571" i="16"/>
  <c r="D1568" i="16"/>
  <c r="G1568" i="16"/>
  <c r="I1568" i="16"/>
  <c r="H1568" i="16"/>
  <c r="F1568" i="16"/>
  <c r="H1535" i="16"/>
  <c r="F1535" i="16"/>
  <c r="G1535" i="16"/>
  <c r="I1535" i="16"/>
  <c r="D1425" i="16"/>
  <c r="U1425" i="16" s="1"/>
  <c r="J1425" i="16"/>
  <c r="I1425" i="16"/>
  <c r="D1386" i="16"/>
  <c r="I1386" i="16"/>
  <c r="G1386" i="16"/>
  <c r="F1386" i="16"/>
  <c r="E1358" i="16"/>
  <c r="G1358" i="16"/>
  <c r="D1358" i="16"/>
  <c r="E1258" i="16"/>
  <c r="H1258" i="16"/>
  <c r="J1258" i="16"/>
  <c r="I1258" i="16"/>
  <c r="G1258" i="16"/>
  <c r="E1210" i="16"/>
  <c r="F1210" i="16"/>
  <c r="G1210" i="16"/>
  <c r="I1210" i="16"/>
  <c r="I1151" i="16"/>
  <c r="F1151" i="16"/>
  <c r="D1151" i="16"/>
  <c r="U1151" i="16" s="1"/>
  <c r="J1151" i="16"/>
  <c r="J1149" i="16"/>
  <c r="E1149" i="16"/>
  <c r="H1149" i="16"/>
  <c r="D1138" i="16"/>
  <c r="I1138" i="16"/>
  <c r="F1138" i="16"/>
  <c r="H1138" i="16"/>
  <c r="F895" i="16"/>
  <c r="D895" i="16"/>
  <c r="I895" i="16"/>
  <c r="H895" i="16"/>
  <c r="E895" i="16"/>
  <c r="G895" i="16"/>
  <c r="H886" i="16"/>
  <c r="G886" i="16"/>
  <c r="E878" i="16"/>
  <c r="H878" i="16"/>
  <c r="I878" i="16"/>
  <c r="D878" i="16"/>
  <c r="G878" i="16"/>
  <c r="J878" i="16"/>
  <c r="F878" i="16"/>
  <c r="I853" i="16"/>
  <c r="H853" i="16"/>
  <c r="J853" i="16"/>
  <c r="F838" i="16"/>
  <c r="J838" i="16"/>
  <c r="G838" i="16"/>
  <c r="D777" i="16"/>
  <c r="F777" i="16"/>
  <c r="J777" i="16"/>
  <c r="I777" i="16"/>
  <c r="G777" i="16"/>
  <c r="E777" i="16"/>
  <c r="H736" i="16"/>
  <c r="G736" i="16"/>
  <c r="I724" i="16"/>
  <c r="E724" i="16"/>
  <c r="J724" i="16"/>
  <c r="G724" i="16"/>
  <c r="H724" i="16"/>
  <c r="D724" i="16"/>
  <c r="U724" i="16" s="1"/>
  <c r="F724" i="16"/>
  <c r="J721" i="16"/>
  <c r="F721" i="16"/>
  <c r="D721" i="16"/>
  <c r="U721" i="16" s="1"/>
  <c r="H721" i="16"/>
  <c r="I721" i="16"/>
  <c r="F676" i="16"/>
  <c r="I676" i="16"/>
  <c r="E676" i="16"/>
  <c r="J676" i="16"/>
  <c r="H676" i="16"/>
  <c r="G671" i="16"/>
  <c r="J671" i="16"/>
  <c r="D671" i="16"/>
  <c r="H671" i="16"/>
  <c r="J640" i="16"/>
  <c r="E640" i="16"/>
  <c r="U640" i="16" s="1"/>
  <c r="I640" i="16"/>
  <c r="F640" i="16"/>
  <c r="D637" i="16"/>
  <c r="J637" i="16"/>
  <c r="F637" i="16"/>
  <c r="H637" i="16"/>
  <c r="E637" i="16"/>
  <c r="F549" i="16"/>
  <c r="E549" i="16"/>
  <c r="G549" i="16"/>
  <c r="I549" i="16"/>
  <c r="F384" i="16"/>
  <c r="G384" i="16"/>
  <c r="J1961" i="16"/>
  <c r="H1961" i="16"/>
  <c r="H1329" i="16"/>
  <c r="I1329" i="16"/>
  <c r="J1916" i="16"/>
  <c r="I1916" i="16"/>
  <c r="D509" i="16"/>
  <c r="U509" i="16" s="1"/>
  <c r="H509" i="16"/>
  <c r="F1353" i="16"/>
  <c r="F2383" i="16"/>
  <c r="D802" i="16"/>
  <c r="D664" i="16"/>
  <c r="H1345" i="16"/>
  <c r="J2327" i="16"/>
  <c r="J996" i="16"/>
  <c r="H1472" i="16"/>
  <c r="I1472" i="16"/>
  <c r="F1222" i="16"/>
  <c r="I2322" i="16"/>
  <c r="F2322" i="16"/>
  <c r="F826" i="16"/>
  <c r="I826" i="16"/>
  <c r="E814" i="16"/>
  <c r="G741" i="16"/>
  <c r="I902" i="16"/>
  <c r="E727" i="16"/>
  <c r="I1558" i="16"/>
  <c r="I907" i="16"/>
  <c r="E741" i="16"/>
  <c r="G1631" i="16"/>
  <c r="G715" i="16"/>
  <c r="F595" i="16"/>
  <c r="F927" i="16"/>
  <c r="H523" i="16"/>
  <c r="G2383" i="16"/>
  <c r="I1843" i="16"/>
  <c r="G480" i="16"/>
  <c r="J480" i="16"/>
  <c r="D1210" i="16"/>
  <c r="U1210" i="16" s="1"/>
  <c r="J537" i="16"/>
  <c r="J1602" i="16"/>
  <c r="H1693" i="16"/>
  <c r="J736" i="16"/>
  <c r="J688" i="16"/>
  <c r="E795" i="16"/>
  <c r="U795" i="16" s="1"/>
  <c r="I550" i="16"/>
  <c r="J886" i="16"/>
  <c r="E838" i="16"/>
  <c r="J482" i="16"/>
  <c r="F2050" i="16"/>
  <c r="H534" i="16"/>
  <c r="E1227" i="16"/>
  <c r="H2000" i="16"/>
  <c r="J928" i="16"/>
  <c r="F1227" i="16"/>
  <c r="F795" i="16"/>
  <c r="I671" i="16"/>
  <c r="D1952" i="16"/>
  <c r="E1061" i="16"/>
  <c r="J1826" i="16"/>
  <c r="J1227" i="16"/>
  <c r="I1110" i="16"/>
  <c r="I1149" i="16"/>
  <c r="G1425" i="16"/>
  <c r="D2411" i="16"/>
  <c r="D549" i="16"/>
  <c r="I2089" i="16"/>
  <c r="D2337" i="16"/>
  <c r="E2323" i="16"/>
  <c r="G2323" i="16"/>
  <c r="D2296" i="16"/>
  <c r="H2296" i="16"/>
  <c r="D741" i="16"/>
  <c r="E1973" i="16"/>
  <c r="J1973" i="16"/>
  <c r="D925" i="16"/>
  <c r="G493" i="16"/>
  <c r="I2164" i="16"/>
  <c r="G2164" i="16"/>
  <c r="E1398" i="16"/>
  <c r="D1398" i="16"/>
  <c r="H1151" i="16"/>
  <c r="H614" i="16"/>
  <c r="G871" i="16"/>
  <c r="J871" i="16"/>
  <c r="D1346" i="16"/>
  <c r="J1346" i="16"/>
  <c r="G2179" i="16"/>
  <c r="H2179" i="16"/>
  <c r="E614" i="16"/>
  <c r="I637" i="16"/>
  <c r="E2337" i="16"/>
  <c r="G691" i="16"/>
  <c r="D691" i="16"/>
  <c r="J1294" i="16"/>
  <c r="H1294" i="16"/>
  <c r="E1294" i="16"/>
  <c r="H1506" i="16"/>
  <c r="J1506" i="16"/>
  <c r="H1302" i="16"/>
  <c r="G1302" i="16"/>
  <c r="D1302" i="16"/>
  <c r="U1302" i="16" s="1"/>
  <c r="I435" i="16"/>
  <c r="D435" i="16"/>
  <c r="J435" i="16"/>
  <c r="J1821" i="16"/>
  <c r="F1821" i="16"/>
  <c r="G1821" i="16"/>
  <c r="H1972" i="16"/>
  <c r="D1972" i="16"/>
  <c r="U1972" i="16" s="1"/>
  <c r="G1972" i="16"/>
  <c r="F1972" i="16"/>
  <c r="H2348" i="16"/>
  <c r="G2348" i="16"/>
  <c r="E2348" i="16"/>
  <c r="F1512" i="16"/>
  <c r="H2392" i="16"/>
  <c r="J2392" i="16"/>
  <c r="F2392" i="16"/>
  <c r="E2392" i="16"/>
  <c r="D801" i="16"/>
  <c r="E801" i="16"/>
  <c r="H801" i="16"/>
  <c r="F801" i="16"/>
  <c r="G801" i="16"/>
  <c r="J868" i="16"/>
  <c r="G868" i="16"/>
  <c r="F1911" i="16"/>
  <c r="D1911" i="16"/>
  <c r="E1911" i="16"/>
  <c r="G2004" i="16"/>
  <c r="I2004" i="16"/>
  <c r="H2004" i="16"/>
  <c r="D2004" i="16"/>
  <c r="E2004" i="16"/>
  <c r="E393" i="16"/>
  <c r="F393" i="16"/>
  <c r="G393" i="16"/>
  <c r="D393" i="16"/>
  <c r="J307" i="16"/>
  <c r="F307" i="16"/>
  <c r="H307" i="16"/>
  <c r="G307" i="16"/>
  <c r="F662" i="16"/>
  <c r="J662" i="16"/>
  <c r="H662" i="16"/>
  <c r="G721" i="16"/>
  <c r="E833" i="16"/>
  <c r="U833" i="16" s="1"/>
  <c r="I833" i="16"/>
  <c r="F1471" i="16"/>
  <c r="D1471" i="16"/>
  <c r="G1471" i="16"/>
  <c r="G733" i="16"/>
  <c r="J733" i="16"/>
  <c r="E733" i="16"/>
  <c r="F733" i="16"/>
  <c r="J1778" i="16"/>
  <c r="H1778" i="16"/>
  <c r="D1778" i="16"/>
  <c r="G1778" i="16"/>
  <c r="E1693" i="16"/>
  <c r="I1693" i="16"/>
  <c r="H480" i="16"/>
  <c r="D480" i="16"/>
  <c r="J384" i="16"/>
  <c r="J509" i="16"/>
  <c r="J1353" i="16"/>
  <c r="I2383" i="16"/>
  <c r="H664" i="16"/>
  <c r="J664" i="16"/>
  <c r="G2327" i="16"/>
  <c r="H996" i="16"/>
  <c r="D1222" i="16"/>
  <c r="G2322" i="16"/>
  <c r="G826" i="16"/>
  <c r="E902" i="16"/>
  <c r="U902" i="16" s="1"/>
  <c r="D727" i="16"/>
  <c r="F741" i="16"/>
  <c r="E444" i="16"/>
  <c r="F1558" i="16"/>
  <c r="J907" i="16"/>
  <c r="H1631" i="16"/>
  <c r="I1631" i="16"/>
  <c r="I715" i="16"/>
  <c r="D1353" i="16"/>
  <c r="F2140" i="16"/>
  <c r="E1843" i="16"/>
  <c r="F392" i="16"/>
  <c r="I2140" i="16"/>
  <c r="G556" i="16"/>
  <c r="D715" i="16"/>
  <c r="J1210" i="16"/>
  <c r="F537" i="16"/>
  <c r="G537" i="16"/>
  <c r="J1558" i="16"/>
  <c r="E1602" i="16"/>
  <c r="D688" i="16"/>
  <c r="U688" i="16"/>
  <c r="I688" i="16"/>
  <c r="J795" i="16"/>
  <c r="E886" i="16"/>
  <c r="H640" i="16"/>
  <c r="G550" i="16"/>
  <c r="E1535" i="16"/>
  <c r="D614" i="16"/>
  <c r="U614" i="16" s="1"/>
  <c r="I886" i="16"/>
  <c r="E715" i="16"/>
  <c r="J2391" i="16"/>
  <c r="D1535" i="16"/>
  <c r="H493" i="16"/>
  <c r="J1386" i="16"/>
  <c r="J556" i="16"/>
  <c r="I2050" i="16"/>
  <c r="J1418" i="16"/>
  <c r="D754" i="16"/>
  <c r="H1227" i="16"/>
  <c r="E928" i="16"/>
  <c r="I1227" i="16"/>
  <c r="H1952" i="16"/>
  <c r="G1249" i="16"/>
  <c r="G2000" i="16"/>
  <c r="H2140" i="16"/>
  <c r="F1061" i="16"/>
  <c r="F1826" i="16"/>
  <c r="D838" i="16"/>
  <c r="D736" i="16"/>
  <c r="U736" i="16" s="1"/>
  <c r="D1149" i="16"/>
  <c r="D826" i="16"/>
  <c r="G853" i="16"/>
  <c r="G1149" i="16"/>
  <c r="D676" i="16"/>
  <c r="F1149" i="16"/>
  <c r="H1425" i="16"/>
  <c r="J1138" i="16"/>
  <c r="F1258" i="16"/>
  <c r="J444" i="16"/>
  <c r="H549" i="16"/>
  <c r="H2089" i="16"/>
  <c r="J2337" i="16"/>
  <c r="G1651" i="16"/>
  <c r="I1651" i="16"/>
  <c r="H1859" i="16"/>
  <c r="D1859" i="16"/>
  <c r="U1859" i="16" s="1"/>
  <c r="J895" i="16"/>
  <c r="H925" i="16"/>
  <c r="I1778" i="16"/>
  <c r="E671" i="16"/>
  <c r="J925" i="16"/>
  <c r="G2391" i="16"/>
  <c r="J1693" i="16"/>
  <c r="G1151" i="16"/>
  <c r="J906" i="16"/>
  <c r="F906" i="16"/>
  <c r="E906" i="16"/>
  <c r="U906" i="16" s="1"/>
  <c r="I906" i="16"/>
  <c r="D906" i="16"/>
  <c r="D985" i="16"/>
  <c r="J985" i="16"/>
  <c r="H985" i="16"/>
  <c r="H777" i="16"/>
  <c r="H2034" i="16"/>
  <c r="I2034" i="16"/>
  <c r="E2034" i="16"/>
  <c r="D2034" i="16"/>
  <c r="G637" i="16"/>
  <c r="I2397" i="16"/>
  <c r="F2397" i="16"/>
  <c r="F514" i="16"/>
  <c r="H514" i="16"/>
  <c r="D526" i="16"/>
  <c r="E526" i="16"/>
  <c r="F526" i="16"/>
  <c r="I526" i="16"/>
  <c r="H1082" i="16"/>
  <c r="I1082" i="16"/>
  <c r="E1599" i="16"/>
  <c r="D1599" i="16"/>
  <c r="H1528" i="16"/>
  <c r="J661" i="16"/>
  <c r="D661" i="16"/>
  <c r="E661" i="16"/>
  <c r="G661" i="16"/>
  <c r="U274" i="16"/>
  <c r="H2123" i="16"/>
  <c r="J2123" i="16"/>
  <c r="G2123" i="16"/>
  <c r="I2312" i="16"/>
  <c r="J586" i="16"/>
  <c r="I586" i="16"/>
  <c r="D586" i="16"/>
  <c r="G586" i="16"/>
  <c r="H586" i="16"/>
  <c r="J294" i="16"/>
  <c r="G294" i="16"/>
  <c r="E294" i="16"/>
  <c r="H2312" i="16"/>
  <c r="J2262" i="16"/>
  <c r="E2304" i="16"/>
  <c r="U2304" i="16" s="1"/>
  <c r="H2304" i="16"/>
  <c r="G2304" i="16"/>
  <c r="J2304" i="16"/>
  <c r="G2364" i="16"/>
  <c r="I2364" i="16"/>
  <c r="H2364" i="16"/>
  <c r="E2081" i="16"/>
  <c r="I1528" i="16"/>
  <c r="J2260" i="16"/>
  <c r="H1865" i="16"/>
  <c r="I1865" i="16"/>
  <c r="D1865" i="16"/>
  <c r="G1865" i="16"/>
  <c r="E1865" i="16"/>
  <c r="F1865" i="16"/>
  <c r="E1893" i="16"/>
  <c r="D1893" i="16"/>
  <c r="J1893" i="16"/>
  <c r="H1893" i="16"/>
  <c r="F1893" i="16"/>
  <c r="J2474" i="16"/>
  <c r="H2474" i="16"/>
  <c r="F2474" i="16"/>
  <c r="D2474" i="16"/>
  <c r="I2474" i="16"/>
  <c r="D2420" i="16"/>
  <c r="H1655" i="16"/>
  <c r="D1720" i="16"/>
  <c r="I1720" i="16"/>
  <c r="I2444" i="16"/>
  <c r="D2444" i="16"/>
  <c r="H2444" i="16"/>
  <c r="F1336" i="16"/>
  <c r="D1336" i="16"/>
  <c r="G1450" i="16"/>
  <c r="J1450" i="16"/>
  <c r="E2149" i="16"/>
  <c r="D2149" i="16"/>
  <c r="I2149" i="16"/>
  <c r="H2149" i="16"/>
  <c r="F2149" i="16"/>
  <c r="J2149" i="16"/>
  <c r="I471" i="16"/>
  <c r="H471" i="16"/>
  <c r="I1168" i="16"/>
  <c r="G1168" i="16"/>
  <c r="J1168" i="16"/>
  <c r="D1168" i="16"/>
  <c r="H2343" i="16"/>
  <c r="D2343" i="16"/>
  <c r="J2343" i="16"/>
  <c r="G2343" i="16"/>
  <c r="F2394" i="16"/>
  <c r="H2394" i="16"/>
  <c r="E2324" i="16"/>
  <c r="J2324" i="16"/>
  <c r="H2324" i="16"/>
  <c r="D2324" i="16"/>
  <c r="G2324" i="16"/>
  <c r="F508" i="16"/>
  <c r="I508" i="16"/>
  <c r="J508" i="16"/>
  <c r="E1126" i="16"/>
  <c r="J1126" i="16"/>
  <c r="H1126" i="16"/>
  <c r="G1126" i="16"/>
  <c r="D1485" i="16"/>
  <c r="U1485" i="16" s="1"/>
  <c r="I1485" i="16"/>
  <c r="J1485" i="16"/>
  <c r="G1485" i="16"/>
  <c r="G1360" i="16"/>
  <c r="F1360" i="16"/>
  <c r="E948" i="16"/>
  <c r="J948" i="16"/>
  <c r="F948" i="16"/>
  <c r="D948" i="16"/>
  <c r="D604" i="16"/>
  <c r="U604" i="16" s="1"/>
  <c r="H604" i="16"/>
  <c r="E766" i="16"/>
  <c r="U766" i="16"/>
  <c r="I766" i="16"/>
  <c r="G766" i="16"/>
  <c r="D1940" i="16"/>
  <c r="F1940" i="16"/>
  <c r="H1940" i="16"/>
  <c r="I1940" i="16"/>
  <c r="G1940" i="16"/>
  <c r="H1108" i="16"/>
  <c r="I1108" i="16"/>
  <c r="D1108" i="16"/>
  <c r="U1108" i="16" s="1"/>
  <c r="E1407" i="16"/>
  <c r="U1407" i="16" s="1"/>
  <c r="F1407" i="16"/>
  <c r="G1407" i="16"/>
  <c r="J1407" i="16"/>
  <c r="G1742" i="16"/>
  <c r="D1742" i="16"/>
  <c r="H2130" i="16"/>
  <c r="D2130" i="16"/>
  <c r="G2130" i="16"/>
  <c r="F2101" i="16"/>
  <c r="J2101" i="16"/>
  <c r="H847" i="16"/>
  <c r="E847" i="16"/>
  <c r="U847" i="16" s="1"/>
  <c r="G1625" i="16"/>
  <c r="D1625" i="16"/>
  <c r="J1625" i="16"/>
  <c r="E1625" i="16"/>
  <c r="D2321" i="16"/>
  <c r="G2321" i="16"/>
  <c r="D1067" i="16"/>
  <c r="I1067" i="16"/>
  <c r="E1067" i="16"/>
  <c r="F1067" i="16"/>
  <c r="D1886" i="16"/>
  <c r="I1886" i="16"/>
  <c r="D2421" i="16"/>
  <c r="H2421" i="16"/>
  <c r="J2421" i="16"/>
  <c r="H426" i="16"/>
  <c r="D426" i="16"/>
  <c r="J426" i="16"/>
  <c r="F426" i="16"/>
  <c r="D520" i="16"/>
  <c r="U520" i="16" s="1"/>
  <c r="H520" i="16"/>
  <c r="H1870" i="16"/>
  <c r="D1870" i="16"/>
  <c r="J1870" i="16"/>
  <c r="H1900" i="16"/>
  <c r="I1900" i="16"/>
  <c r="E1900" i="16"/>
  <c r="F2042" i="16"/>
  <c r="G2042" i="16"/>
  <c r="F2314" i="16"/>
  <c r="I2314" i="16"/>
  <c r="J2314" i="16"/>
  <c r="D737" i="16"/>
  <c r="J737" i="16"/>
  <c r="I952" i="16"/>
  <c r="F952" i="16"/>
  <c r="D952" i="16"/>
  <c r="U952" i="16" s="1"/>
  <c r="J952" i="16"/>
  <c r="G952" i="16"/>
  <c r="G1855" i="16"/>
  <c r="E1855" i="16"/>
  <c r="I2457" i="16"/>
  <c r="D2457" i="16"/>
  <c r="J1769" i="16"/>
  <c r="I1769" i="16"/>
  <c r="H1769" i="16"/>
  <c r="E1769" i="16"/>
  <c r="G1769" i="16"/>
  <c r="F1769" i="16"/>
  <c r="E2462" i="16"/>
  <c r="I2462" i="16"/>
  <c r="D2462" i="16"/>
  <c r="F2462" i="16"/>
  <c r="J2462" i="16"/>
  <c r="F1604" i="16"/>
  <c r="I1604" i="16"/>
  <c r="D1604" i="16"/>
  <c r="F1817" i="16"/>
  <c r="G1817" i="16"/>
  <c r="H1817" i="16"/>
  <c r="E1817" i="16"/>
  <c r="U1817" i="16" s="1"/>
  <c r="D2173" i="16"/>
  <c r="I2173" i="16"/>
  <c r="F2275" i="16"/>
  <c r="H2275" i="16"/>
  <c r="E2275" i="16"/>
  <c r="H2051" i="16"/>
  <c r="E2051" i="16"/>
  <c r="I2051" i="16"/>
  <c r="G2051" i="16"/>
  <c r="D2051" i="16"/>
  <c r="G2233" i="16"/>
  <c r="F2233" i="16"/>
  <c r="E2233" i="16"/>
  <c r="J1053" i="16"/>
  <c r="I1053" i="16"/>
  <c r="D1053" i="16"/>
  <c r="U1053" i="16" s="1"/>
  <c r="F1053" i="16"/>
  <c r="I692" i="16"/>
  <c r="J692" i="16"/>
  <c r="F692" i="16"/>
  <c r="F2355" i="16"/>
  <c r="H2355" i="16"/>
  <c r="F2461" i="16"/>
  <c r="E2461" i="16"/>
  <c r="U2461" i="16" s="1"/>
  <c r="G780" i="16"/>
  <c r="I780" i="16"/>
  <c r="F780" i="16"/>
  <c r="F2256" i="16"/>
  <c r="G2256" i="16"/>
  <c r="D2256" i="16"/>
  <c r="U2256" i="16" s="1"/>
  <c r="I2256" i="16"/>
  <c r="G1857" i="16"/>
  <c r="F1857" i="16"/>
  <c r="D1857" i="16"/>
  <c r="H1857" i="16"/>
  <c r="E2028" i="16"/>
  <c r="D2028" i="16"/>
  <c r="I2028" i="16"/>
  <c r="H2481" i="16"/>
  <c r="D884" i="16"/>
  <c r="U884" i="16" s="1"/>
  <c r="I1992" i="16"/>
  <c r="D1974" i="16"/>
  <c r="D1542" i="16"/>
  <c r="H1033" i="16"/>
  <c r="I606" i="16"/>
  <c r="I1776" i="16"/>
  <c r="E1776" i="16"/>
  <c r="G1776" i="16"/>
  <c r="J1776" i="16"/>
  <c r="I2104" i="16"/>
  <c r="H2205" i="16"/>
  <c r="D2205" i="16"/>
  <c r="I1121" i="16"/>
  <c r="F1121" i="16"/>
  <c r="G1509" i="16"/>
  <c r="E1509" i="16"/>
  <c r="U1509" i="16" s="1"/>
  <c r="I528" i="16"/>
  <c r="G528" i="16"/>
  <c r="F528" i="16"/>
  <c r="J1521" i="16"/>
  <c r="G1521" i="16"/>
  <c r="H1521" i="16"/>
  <c r="I1355" i="16"/>
  <c r="G1355" i="16"/>
  <c r="J2448" i="16"/>
  <c r="G2448" i="16"/>
  <c r="H606" i="16"/>
  <c r="D1741" i="16"/>
  <c r="U1741" i="16" s="1"/>
  <c r="H1741" i="16"/>
  <c r="H1960" i="16"/>
  <c r="I1960" i="16"/>
  <c r="J1477" i="16"/>
  <c r="F1477" i="16"/>
  <c r="D1477" i="16"/>
  <c r="U1477" i="16" s="1"/>
  <c r="F651" i="16"/>
  <c r="D651" i="16"/>
  <c r="E651" i="16"/>
  <c r="D1454" i="16"/>
  <c r="G1454" i="16"/>
  <c r="J2331" i="16"/>
  <c r="D2331" i="16"/>
  <c r="U2331" i="16" s="1"/>
  <c r="F1894" i="16"/>
  <c r="G1894" i="16"/>
  <c r="F1399" i="16"/>
  <c r="E1399" i="16"/>
  <c r="H358" i="16"/>
  <c r="I358" i="16"/>
  <c r="D358" i="16"/>
  <c r="U358" i="16" s="1"/>
  <c r="I2230" i="16"/>
  <c r="G2230" i="16"/>
  <c r="H1220" i="16"/>
  <c r="J1220" i="16"/>
  <c r="G1206" i="16"/>
  <c r="E1206" i="16"/>
  <c r="U1206" i="16" s="1"/>
  <c r="D898" i="16"/>
  <c r="E898" i="16"/>
  <c r="J2451" i="16"/>
  <c r="H2451" i="16"/>
  <c r="J823" i="16"/>
  <c r="F823" i="16"/>
  <c r="U278" i="16"/>
  <c r="U279" i="16"/>
  <c r="U277" i="16"/>
  <c r="C283" i="16"/>
  <c r="B283" i="16"/>
  <c r="Y280" i="16"/>
  <c r="C20" i="3"/>
  <c r="A17" i="2"/>
  <c r="J33" i="10"/>
  <c r="B8" i="3"/>
  <c r="A18" i="2"/>
  <c r="B26" i="3"/>
  <c r="A21" i="2"/>
  <c r="L4" i="16"/>
  <c r="A72" i="2"/>
  <c r="J32" i="10"/>
  <c r="I48" i="10"/>
  <c r="B21" i="3"/>
  <c r="I5" i="10"/>
  <c r="C5" i="10" s="1"/>
  <c r="B4" i="16"/>
  <c r="B3" i="10"/>
  <c r="B3" i="16"/>
  <c r="A54" i="2"/>
  <c r="I20" i="10"/>
  <c r="C20" i="10" s="1"/>
  <c r="B15" i="4"/>
  <c r="A7" i="10" s="1"/>
  <c r="C26" i="3"/>
  <c r="B25" i="3"/>
  <c r="A74" i="2"/>
  <c r="B30" i="3"/>
  <c r="I45" i="10"/>
  <c r="A77" i="2"/>
  <c r="I53" i="10"/>
  <c r="A50" i="2"/>
  <c r="I21" i="10"/>
  <c r="C19" i="3"/>
  <c r="B38" i="4"/>
  <c r="B50" i="4" s="1"/>
  <c r="A35" i="10" s="1"/>
  <c r="B18" i="4"/>
  <c r="A10" i="10" s="1"/>
  <c r="I33" i="10"/>
  <c r="C2" i="3"/>
  <c r="B45" i="1"/>
  <c r="J57" i="10"/>
  <c r="B23" i="3"/>
  <c r="J23" i="10"/>
  <c r="C30" i="3"/>
  <c r="B13" i="3"/>
  <c r="A1" i="11"/>
  <c r="B12" i="3"/>
  <c r="G3" i="16"/>
  <c r="C27" i="3"/>
  <c r="I16" i="10"/>
  <c r="C4" i="3"/>
  <c r="J45" i="10"/>
  <c r="C17" i="3"/>
  <c r="J53" i="10"/>
  <c r="J55" i="10"/>
  <c r="I25" i="10"/>
  <c r="J15" i="10"/>
  <c r="C5" i="3"/>
  <c r="I46" i="10"/>
  <c r="B15" i="3"/>
  <c r="I61" i="10"/>
  <c r="C61" i="10" s="1"/>
  <c r="A16" i="2"/>
  <c r="I66" i="10"/>
  <c r="I22" i="10"/>
  <c r="C22" i="10" s="1"/>
  <c r="J5" i="10"/>
  <c r="A23" i="2"/>
  <c r="C28" i="3"/>
  <c r="B17" i="4"/>
  <c r="A9" i="10" s="1"/>
  <c r="I37" i="10"/>
  <c r="B27" i="3"/>
  <c r="A49" i="2"/>
  <c r="A1" i="2"/>
  <c r="J18" i="10"/>
  <c r="B12" i="4"/>
  <c r="A2" i="2"/>
  <c r="I60" i="10"/>
  <c r="F25" i="10"/>
  <c r="S283" i="16"/>
  <c r="E283" i="16" s="1"/>
  <c r="S280" i="16"/>
  <c r="U280" i="16"/>
  <c r="D1461" i="16"/>
  <c r="U1461" i="16" s="1"/>
  <c r="G1461" i="16"/>
  <c r="D1655" i="16"/>
  <c r="U1655" i="16" s="1"/>
  <c r="E1655" i="16"/>
  <c r="I426" i="16"/>
  <c r="E426" i="16"/>
  <c r="G1326" i="16"/>
  <c r="F1326" i="16"/>
  <c r="D451" i="16"/>
  <c r="E451" i="16"/>
  <c r="G451" i="16"/>
  <c r="J451" i="16"/>
  <c r="H451" i="16"/>
  <c r="H2383" i="16"/>
  <c r="F2405" i="16"/>
  <c r="E2453" i="16"/>
  <c r="G2023" i="16"/>
  <c r="J2420" i="16"/>
  <c r="E2420" i="16"/>
  <c r="U2420" i="16" s="1"/>
  <c r="G2426" i="16"/>
  <c r="H2426" i="16"/>
  <c r="J806" i="16"/>
  <c r="E582" i="16"/>
  <c r="F765" i="16"/>
  <c r="E820" i="16"/>
  <c r="U820" i="16" s="1"/>
  <c r="F1018" i="16"/>
  <c r="G449" i="16"/>
  <c r="J1511" i="16"/>
  <c r="F397" i="16"/>
  <c r="J1074" i="16"/>
  <c r="G820" i="16"/>
  <c r="G806" i="16"/>
  <c r="J427" i="16"/>
  <c r="I1322" i="16"/>
  <c r="E2128" i="16"/>
  <c r="U2128" i="16" s="1"/>
  <c r="D2128" i="16"/>
  <c r="G2405" i="16"/>
  <c r="H2405" i="16"/>
  <c r="D2405" i="16"/>
  <c r="F406" i="16"/>
  <c r="J406" i="16"/>
  <c r="G1728" i="16"/>
  <c r="F1728" i="16"/>
  <c r="S1449" i="16"/>
  <c r="H1449" i="16" s="1"/>
  <c r="Y495" i="16"/>
  <c r="Y410" i="16"/>
  <c r="G1699" i="16"/>
  <c r="Y1519" i="16"/>
  <c r="Y1515" i="16"/>
  <c r="Y1463" i="16"/>
  <c r="F654" i="16"/>
  <c r="J654" i="16"/>
  <c r="G654" i="16"/>
  <c r="I654" i="16"/>
  <c r="E654" i="16"/>
  <c r="D654" i="16"/>
  <c r="H654" i="16"/>
  <c r="G1887" i="16"/>
  <c r="E1887" i="16"/>
  <c r="F1887" i="16"/>
  <c r="D1887" i="16"/>
  <c r="U1887" i="16" s="1"/>
  <c r="H1887" i="16"/>
  <c r="J1887" i="16"/>
  <c r="I1887" i="16"/>
  <c r="G353" i="16"/>
  <c r="J353" i="16"/>
  <c r="D353" i="16"/>
  <c r="H353" i="16"/>
  <c r="F353" i="16"/>
  <c r="E353" i="16"/>
  <c r="G2073" i="16"/>
  <c r="E2073" i="16"/>
  <c r="D2073" i="16"/>
  <c r="J2073" i="16"/>
  <c r="F2073" i="16"/>
  <c r="H2073" i="16"/>
  <c r="I2073" i="16"/>
  <c r="D1111" i="16"/>
  <c r="J1111" i="16"/>
  <c r="E1111" i="16"/>
  <c r="F1111" i="16"/>
  <c r="I1111" i="16"/>
  <c r="J1955" i="16"/>
  <c r="I1955" i="16"/>
  <c r="G1955" i="16"/>
  <c r="E1955" i="16"/>
  <c r="H1955" i="16"/>
  <c r="D1955" i="16"/>
  <c r="H1991" i="16"/>
  <c r="G1991" i="16"/>
  <c r="I1991" i="16"/>
  <c r="J1991" i="16"/>
  <c r="F1991" i="16"/>
  <c r="E1991" i="16"/>
  <c r="D1991" i="16"/>
  <c r="H977" i="16"/>
  <c r="G977" i="16"/>
  <c r="F977" i="16"/>
  <c r="D977" i="16"/>
  <c r="U977" i="16" s="1"/>
  <c r="I977" i="16"/>
  <c r="J977" i="16"/>
  <c r="D996" i="16"/>
  <c r="F996" i="16"/>
  <c r="H1170" i="16"/>
  <c r="E1170" i="16"/>
  <c r="D1170" i="16"/>
  <c r="J1170" i="16"/>
  <c r="E2279" i="16"/>
  <c r="G2279" i="16"/>
  <c r="J2279" i="16"/>
  <c r="F922" i="16"/>
  <c r="G922" i="16"/>
  <c r="I922" i="16"/>
  <c r="G2141" i="16"/>
  <c r="F2141" i="16"/>
  <c r="E2141" i="16"/>
  <c r="H732" i="16"/>
  <c r="J732" i="16"/>
  <c r="D732" i="16"/>
  <c r="G732" i="16"/>
  <c r="E1484" i="16"/>
  <c r="H1484" i="16"/>
  <c r="G1484" i="16"/>
  <c r="F1484" i="16"/>
  <c r="J1484" i="16"/>
  <c r="I1484" i="16"/>
  <c r="D1484" i="16"/>
  <c r="I1857" i="16"/>
  <c r="E1857" i="16"/>
  <c r="J1857" i="16"/>
  <c r="S412" i="16"/>
  <c r="G412" i="16" s="1"/>
  <c r="Y412" i="16"/>
  <c r="F451" i="16"/>
  <c r="I451" i="16"/>
  <c r="S376" i="16"/>
  <c r="J376" i="16"/>
  <c r="Y376" i="16"/>
  <c r="Y346" i="16"/>
  <c r="S346" i="16"/>
  <c r="G346" i="16" s="1"/>
  <c r="S319" i="16"/>
  <c r="G319" i="16"/>
  <c r="Y319" i="16"/>
  <c r="D459" i="16"/>
  <c r="H459" i="16"/>
  <c r="G459" i="16"/>
  <c r="E459" i="16"/>
  <c r="J459" i="16"/>
  <c r="I459" i="16"/>
  <c r="S431" i="16"/>
  <c r="Y431" i="16"/>
  <c r="Y414" i="16"/>
  <c r="S414" i="16"/>
  <c r="D414" i="16" s="1"/>
  <c r="F1504" i="16"/>
  <c r="D1504" i="16"/>
  <c r="H814" i="16"/>
  <c r="G814" i="16"/>
  <c r="D2146" i="16"/>
  <c r="G2146" i="16"/>
  <c r="I2146" i="16"/>
  <c r="H2146" i="16"/>
  <c r="J2146" i="16"/>
  <c r="E2146" i="16"/>
  <c r="H2196" i="16"/>
  <c r="J2196" i="16"/>
  <c r="E2196" i="16"/>
  <c r="U2196" i="16" s="1"/>
  <c r="G2196" i="16"/>
  <c r="I2196" i="16"/>
  <c r="F2196" i="16"/>
  <c r="I1464" i="16"/>
  <c r="J1464" i="16"/>
  <c r="D1464" i="16"/>
  <c r="F1464" i="16"/>
  <c r="H1464" i="16"/>
  <c r="I743" i="16"/>
  <c r="F743" i="16"/>
  <c r="H743" i="16"/>
  <c r="J743" i="16"/>
  <c r="E743" i="16"/>
  <c r="U743" i="16" s="1"/>
  <c r="G743" i="16"/>
  <c r="E543" i="16"/>
  <c r="H543" i="16"/>
  <c r="I543" i="16"/>
  <c r="D543" i="16"/>
  <c r="F543" i="16"/>
  <c r="G543" i="16"/>
  <c r="J543" i="16"/>
  <c r="E1858" i="16"/>
  <c r="H1858" i="16"/>
  <c r="G1858" i="16"/>
  <c r="F1858" i="16"/>
  <c r="D1858" i="16"/>
  <c r="U1858" i="16" s="1"/>
  <c r="I1858" i="16"/>
  <c r="D1900" i="16"/>
  <c r="G1900" i="16"/>
  <c r="F1900" i="16"/>
  <c r="J1900" i="16"/>
  <c r="F2377" i="16"/>
  <c r="D2377" i="16"/>
  <c r="G2377" i="16"/>
  <c r="J2377" i="16"/>
  <c r="H2377" i="16"/>
  <c r="E2377" i="16"/>
  <c r="H1396" i="16"/>
  <c r="J1396" i="16"/>
  <c r="D1623" i="16"/>
  <c r="E1623" i="16"/>
  <c r="G1623" i="16"/>
  <c r="I2488" i="16"/>
  <c r="J2488" i="16"/>
  <c r="I296" i="16"/>
  <c r="J296" i="16"/>
  <c r="E296" i="16"/>
  <c r="D296" i="16"/>
  <c r="F296" i="16"/>
  <c r="G296" i="16"/>
  <c r="H296" i="16"/>
  <c r="I2107" i="16"/>
  <c r="J2107" i="16"/>
  <c r="G2107" i="16"/>
  <c r="G727" i="16"/>
  <c r="H727" i="16"/>
  <c r="F2276" i="16"/>
  <c r="I2276" i="16"/>
  <c r="E2276" i="16"/>
  <c r="U2276" i="16" s="1"/>
  <c r="H2276" i="16"/>
  <c r="G2276" i="16"/>
  <c r="G1788" i="16"/>
  <c r="D1788" i="16"/>
  <c r="H884" i="16"/>
  <c r="F884" i="16"/>
  <c r="J884" i="16"/>
  <c r="J370" i="16"/>
  <c r="D370" i="16"/>
  <c r="U370" i="16" s="1"/>
  <c r="F1340" i="16"/>
  <c r="G1340" i="16"/>
  <c r="D1340" i="16"/>
  <c r="J1340" i="16"/>
  <c r="I1884" i="16"/>
  <c r="E1884" i="16"/>
  <c r="U1884" i="16" s="1"/>
  <c r="F1301" i="16"/>
  <c r="E1301" i="16"/>
  <c r="I1301" i="16"/>
  <c r="J1301" i="16"/>
  <c r="H284" i="16"/>
  <c r="J284" i="16"/>
  <c r="I284" i="16"/>
  <c r="J2027" i="16"/>
  <c r="H2027" i="16"/>
  <c r="I2027" i="16"/>
  <c r="D872" i="16"/>
  <c r="H872" i="16"/>
  <c r="G872" i="16"/>
  <c r="E872" i="16"/>
  <c r="E410" i="16"/>
  <c r="F410" i="16"/>
  <c r="I908" i="16"/>
  <c r="G908" i="16"/>
  <c r="F908" i="16"/>
  <c r="F2043" i="16"/>
  <c r="J2043" i="16"/>
  <c r="G2043" i="16"/>
  <c r="H2043" i="16"/>
  <c r="E2043" i="16"/>
  <c r="U2043" i="16" s="1"/>
  <c r="J1746" i="16"/>
  <c r="H1746" i="16"/>
  <c r="I1746" i="16"/>
  <c r="D1746" i="16"/>
  <c r="U1746" i="16" s="1"/>
  <c r="S497" i="16"/>
  <c r="H497" i="16"/>
  <c r="Y497" i="16"/>
  <c r="D2092" i="16"/>
  <c r="E2092" i="16"/>
  <c r="I1030" i="16"/>
  <c r="J1030" i="16"/>
  <c r="H1204" i="16"/>
  <c r="G1204" i="16"/>
  <c r="J1204" i="16"/>
  <c r="D1616" i="16"/>
  <c r="I1616" i="16"/>
  <c r="H1616" i="16"/>
  <c r="S363" i="16"/>
  <c r="F363" i="16" s="1"/>
  <c r="Y363" i="16"/>
  <c r="J1804" i="16"/>
  <c r="E475" i="16"/>
  <c r="J475" i="16"/>
  <c r="E365" i="16"/>
  <c r="H365" i="16"/>
  <c r="F1216" i="16"/>
  <c r="H1216" i="16"/>
  <c r="J1216" i="16"/>
  <c r="E2309" i="16"/>
  <c r="U2309" i="16" s="1"/>
  <c r="H2309" i="16"/>
  <c r="J2309" i="16"/>
  <c r="G1542" i="16"/>
  <c r="J1542" i="16"/>
  <c r="J1116" i="16"/>
  <c r="F1116" i="16"/>
  <c r="H1116" i="16"/>
  <c r="I1116" i="16"/>
  <c r="G1116" i="16"/>
  <c r="F698" i="16"/>
  <c r="D698" i="16"/>
  <c r="J698" i="16"/>
  <c r="Y433" i="16"/>
  <c r="S433" i="16"/>
  <c r="H433" i="16" s="1"/>
  <c r="E417" i="16"/>
  <c r="D417" i="16"/>
  <c r="D392" i="16"/>
  <c r="E392" i="16"/>
  <c r="J1243" i="16"/>
  <c r="I1243" i="16"/>
  <c r="I1176" i="16"/>
  <c r="H1176" i="16"/>
  <c r="E1176" i="16"/>
  <c r="J1176" i="16"/>
  <c r="F477" i="16"/>
  <c r="I477" i="16"/>
  <c r="H477" i="16"/>
  <c r="J477" i="16"/>
  <c r="F28" i="10"/>
  <c r="F43" i="10" s="1"/>
  <c r="H43" i="10" s="1"/>
  <c r="G23" i="10"/>
  <c r="H23" i="10"/>
  <c r="D23" i="10" s="1"/>
  <c r="J908" i="16"/>
  <c r="D646" i="16"/>
  <c r="F646" i="16"/>
  <c r="I2097" i="16"/>
  <c r="J2097" i="16"/>
  <c r="H2097" i="16"/>
  <c r="I368" i="16"/>
  <c r="J368" i="16"/>
  <c r="H368" i="16"/>
  <c r="F517" i="16"/>
  <c r="D517" i="16"/>
  <c r="U517" i="16" s="1"/>
  <c r="F1269" i="16"/>
  <c r="D1269" i="16"/>
  <c r="U1269" i="16" s="1"/>
  <c r="H1269" i="16"/>
  <c r="E1501" i="16"/>
  <c r="I1501" i="16"/>
  <c r="J1934" i="16"/>
  <c r="D1934" i="16"/>
  <c r="E1934" i="16"/>
  <c r="H2002" i="16"/>
  <c r="I2002" i="16"/>
  <c r="F2002" i="16"/>
  <c r="D2002" i="16"/>
  <c r="U2002" i="16"/>
  <c r="J2002" i="16"/>
  <c r="Y479" i="16"/>
  <c r="F2234" i="16"/>
  <c r="D2234" i="16"/>
  <c r="F2181" i="16"/>
  <c r="G2181" i="16"/>
  <c r="E2181" i="16"/>
  <c r="I2181" i="16"/>
  <c r="J2181" i="16"/>
  <c r="H771" i="16"/>
  <c r="F2182" i="16"/>
  <c r="D1795" i="16"/>
  <c r="E1795" i="16"/>
  <c r="J964" i="16"/>
  <c r="E2425" i="16"/>
  <c r="I1988" i="16"/>
  <c r="H547" i="16"/>
  <c r="F1765" i="16"/>
  <c r="I1765" i="16"/>
  <c r="Y451" i="16"/>
  <c r="J1948" i="16"/>
  <c r="G1948" i="16"/>
  <c r="Y1200" i="16"/>
  <c r="S1200" i="16"/>
  <c r="H1200" i="16" s="1"/>
  <c r="D1200" i="16"/>
  <c r="S1192" i="16"/>
  <c r="I1192" i="16" s="1"/>
  <c r="Y1192" i="16"/>
  <c r="Y905" i="16"/>
  <c r="S905" i="16"/>
  <c r="F905" i="16" s="1"/>
  <c r="E396" i="16"/>
  <c r="F1487" i="16"/>
  <c r="H1509" i="16"/>
  <c r="G1322" i="16"/>
  <c r="G1446" i="16"/>
  <c r="I1780" i="16"/>
  <c r="H1780" i="16"/>
  <c r="E1908" i="16"/>
  <c r="J1908" i="16"/>
  <c r="G1144" i="16"/>
  <c r="H1144" i="16"/>
  <c r="S513" i="16"/>
  <c r="H513" i="16" s="1"/>
  <c r="I733" i="16"/>
  <c r="G1595" i="16"/>
  <c r="E1446" i="16"/>
  <c r="I616" i="16"/>
  <c r="J1399" i="16"/>
  <c r="E851" i="16"/>
  <c r="I805" i="16"/>
  <c r="Y287" i="16"/>
  <c r="H1399" i="16"/>
  <c r="F1997" i="16"/>
  <c r="G1024" i="16"/>
  <c r="J1102" i="16"/>
  <c r="D2177" i="16"/>
  <c r="U2177" i="16" s="1"/>
  <c r="G1516" i="16"/>
  <c r="E1516" i="16"/>
  <c r="Y321" i="16"/>
  <c r="G21" i="10"/>
  <c r="H21" i="10" s="1"/>
  <c r="Y1279" i="16"/>
  <c r="S1279" i="16"/>
  <c r="G1279" i="16" s="1"/>
  <c r="S2487" i="16"/>
  <c r="H2487" i="16" s="1"/>
  <c r="Y1185" i="16"/>
  <c r="Y316" i="16"/>
  <c r="G496" i="16"/>
  <c r="Y1177" i="16"/>
  <c r="S2403" i="16"/>
  <c r="D2403" i="16" s="1"/>
  <c r="G2299" i="16"/>
  <c r="G2270" i="16"/>
  <c r="G1942" i="16"/>
  <c r="S1333" i="16"/>
  <c r="S775" i="16"/>
  <c r="E775" i="16" s="1"/>
  <c r="G1541" i="16"/>
  <c r="F1025" i="16"/>
  <c r="E1025" i="16"/>
  <c r="S997" i="16"/>
  <c r="G997" i="16" s="1"/>
  <c r="G990" i="16"/>
  <c r="P4" i="16"/>
  <c r="J346" i="16"/>
  <c r="Y307" i="16"/>
  <c r="Y442" i="16"/>
  <c r="I473" i="16"/>
  <c r="G473" i="16"/>
  <c r="E473" i="16"/>
  <c r="D473" i="16"/>
  <c r="J473" i="16"/>
  <c r="F473" i="16"/>
  <c r="H473" i="16"/>
  <c r="I378" i="16"/>
  <c r="E378" i="16"/>
  <c r="U378" i="16" s="1"/>
  <c r="D378" i="16"/>
  <c r="J378" i="16"/>
  <c r="H378" i="16"/>
  <c r="G378" i="16"/>
  <c r="F378" i="16"/>
  <c r="E313" i="16"/>
  <c r="H313" i="16"/>
  <c r="F313" i="16"/>
  <c r="J313" i="16"/>
  <c r="I313" i="16"/>
  <c r="G313" i="16"/>
  <c r="D313" i="16"/>
  <c r="J361" i="16"/>
  <c r="I361" i="16"/>
  <c r="G361" i="16"/>
  <c r="D361" i="16"/>
  <c r="F361" i="16"/>
  <c r="H361" i="16"/>
  <c r="E361" i="16"/>
  <c r="D434" i="16"/>
  <c r="J434" i="16"/>
  <c r="G434" i="16"/>
  <c r="E434" i="16"/>
  <c r="I434" i="16"/>
  <c r="F434" i="16"/>
  <c r="H434" i="16"/>
  <c r="I281" i="16"/>
  <c r="G281" i="16"/>
  <c r="H281" i="16"/>
  <c r="E281" i="16"/>
  <c r="D281" i="16"/>
  <c r="J281" i="16"/>
  <c r="F281" i="16"/>
  <c r="H380" i="16"/>
  <c r="I380" i="16"/>
  <c r="J380" i="16"/>
  <c r="G380" i="16"/>
  <c r="F380" i="16"/>
  <c r="E380" i="16"/>
  <c r="D380" i="16"/>
  <c r="U380" i="16" s="1"/>
  <c r="E298" i="16"/>
  <c r="H298" i="16"/>
  <c r="I298" i="16"/>
  <c r="F298" i="16"/>
  <c r="D298" i="16"/>
  <c r="U298" i="16" s="1"/>
  <c r="G298" i="16"/>
  <c r="J298" i="16"/>
  <c r="D366" i="16"/>
  <c r="U366" i="16" s="1"/>
  <c r="F366" i="16"/>
  <c r="I366" i="16"/>
  <c r="H366" i="16"/>
  <c r="E366" i="16"/>
  <c r="J366" i="16"/>
  <c r="G366" i="16"/>
  <c r="G2478" i="16"/>
  <c r="I2478" i="16"/>
  <c r="D2478" i="16"/>
  <c r="E2478" i="16"/>
  <c r="F2478" i="16"/>
  <c r="H2478" i="16"/>
  <c r="J2478" i="16"/>
  <c r="E1200" i="16"/>
  <c r="I334" i="16"/>
  <c r="J1448" i="16"/>
  <c r="D382" i="16"/>
  <c r="G1846" i="16"/>
  <c r="G616" i="16"/>
  <c r="C2" i="10"/>
  <c r="G424" i="16"/>
  <c r="E1713" i="16"/>
  <c r="F940" i="16"/>
  <c r="E1443" i="16"/>
  <c r="U1443" i="16" s="1"/>
  <c r="D1667" i="16"/>
  <c r="H2359" i="16"/>
  <c r="D2305" i="16"/>
  <c r="E1098" i="16"/>
  <c r="I402" i="16"/>
  <c r="D2209" i="16"/>
  <c r="D341" i="16"/>
  <c r="H402" i="16"/>
  <c r="D1399" i="16"/>
  <c r="H2305" i="16"/>
  <c r="G2209" i="16"/>
  <c r="I2305" i="16"/>
  <c r="J2305" i="16"/>
  <c r="F2209" i="16"/>
  <c r="I1364" i="16"/>
  <c r="D1813" i="16"/>
  <c r="U1813" i="16" s="1"/>
  <c r="H716" i="16"/>
  <c r="Y515" i="16"/>
  <c r="I339" i="16"/>
  <c r="J1876" i="16"/>
  <c r="J1871" i="16"/>
  <c r="I1868" i="16"/>
  <c r="E1253" i="16"/>
  <c r="U1253" i="16" s="1"/>
  <c r="H1597" i="16"/>
  <c r="G341" i="16"/>
  <c r="E2046" i="16"/>
  <c r="F341" i="16"/>
  <c r="D2317" i="16"/>
  <c r="F1011" i="16"/>
  <c r="J1721" i="16"/>
  <c r="H1253" i="16"/>
  <c r="H1516" i="16"/>
  <c r="I1410" i="16"/>
  <c r="Y308" i="16"/>
  <c r="Y427" i="16"/>
  <c r="Y471" i="16"/>
  <c r="Y322" i="16"/>
  <c r="Y298" i="16"/>
  <c r="Y505" i="16"/>
  <c r="Y420" i="16"/>
  <c r="Y514" i="16"/>
  <c r="H495" i="16"/>
  <c r="D495" i="16"/>
  <c r="J495" i="16"/>
  <c r="E495" i="16"/>
  <c r="G495" i="16"/>
  <c r="F495" i="16"/>
  <c r="I495" i="16"/>
  <c r="H494" i="16"/>
  <c r="G494" i="16"/>
  <c r="E494" i="16"/>
  <c r="F494" i="16"/>
  <c r="J494" i="16"/>
  <c r="I494" i="16"/>
  <c r="D494" i="16"/>
  <c r="U494" i="16" s="1"/>
  <c r="H338" i="16"/>
  <c r="D338" i="16"/>
  <c r="I338" i="16"/>
  <c r="F338" i="16"/>
  <c r="G338" i="16"/>
  <c r="J338" i="16"/>
  <c r="E338" i="16"/>
  <c r="D505" i="16"/>
  <c r="H505" i="16"/>
  <c r="G505" i="16"/>
  <c r="F505" i="16"/>
  <c r="I505" i="16"/>
  <c r="J505" i="16"/>
  <c r="E505" i="16"/>
  <c r="I1047" i="16"/>
  <c r="G2445" i="16"/>
  <c r="J2352" i="16"/>
  <c r="H1795" i="16"/>
  <c r="H1850" i="16"/>
  <c r="J2104" i="16"/>
  <c r="E1482" i="16"/>
  <c r="U1482" i="16"/>
  <c r="I2193" i="16"/>
  <c r="J1852" i="16"/>
  <c r="E2281" i="16"/>
  <c r="U2281" i="16" s="1"/>
  <c r="G2118" i="16"/>
  <c r="I1928" i="16"/>
  <c r="H1723" i="16"/>
  <c r="G2317" i="16"/>
  <c r="J1011" i="16"/>
  <c r="G1015" i="16"/>
  <c r="Y349" i="16"/>
  <c r="Y520" i="16"/>
  <c r="Y388" i="16"/>
  <c r="Y407" i="16"/>
  <c r="Y310" i="16"/>
  <c r="Y282" i="16"/>
  <c r="Y417" i="16"/>
  <c r="Y292" i="16"/>
  <c r="U1796" i="16"/>
  <c r="C489" i="16"/>
  <c r="Y489" i="16" s="1"/>
  <c r="C488" i="16"/>
  <c r="Y488" i="16" s="1"/>
  <c r="C487" i="16"/>
  <c r="S487" i="16" s="1"/>
  <c r="C486" i="16"/>
  <c r="S486" i="16" s="1"/>
  <c r="H486" i="16" s="1"/>
  <c r="Y46" i="16"/>
  <c r="U1323" i="16"/>
  <c r="Y34" i="16"/>
  <c r="J1222" i="16"/>
  <c r="H1222" i="16"/>
  <c r="I535" i="16"/>
  <c r="G535" i="16"/>
  <c r="F1170" i="16"/>
  <c r="G1170" i="16"/>
  <c r="I1170" i="16"/>
  <c r="D660" i="16"/>
  <c r="I660" i="16"/>
  <c r="F660" i="16"/>
  <c r="G660" i="16"/>
  <c r="J702" i="16"/>
  <c r="E702" i="16"/>
  <c r="H802" i="16"/>
  <c r="G802" i="16"/>
  <c r="E1183" i="16"/>
  <c r="F1183" i="16"/>
  <c r="G1183" i="16"/>
  <c r="J1296" i="16"/>
  <c r="G1296" i="16"/>
  <c r="E2066" i="16"/>
  <c r="D2066" i="16"/>
  <c r="U2066" i="16" s="1"/>
  <c r="F2176" i="16"/>
  <c r="H2176" i="16"/>
  <c r="H2395" i="16"/>
  <c r="E2395" i="16"/>
  <c r="U2395" i="16" s="1"/>
  <c r="F2395" i="16"/>
  <c r="D2395" i="16"/>
  <c r="E2399" i="16"/>
  <c r="G2399" i="16"/>
  <c r="D2399" i="16"/>
  <c r="D889" i="16"/>
  <c r="I889" i="16"/>
  <c r="G889" i="16"/>
  <c r="D956" i="16"/>
  <c r="G956" i="16"/>
  <c r="F956" i="16"/>
  <c r="H956" i="16"/>
  <c r="E1566" i="16"/>
  <c r="H1566" i="16"/>
  <c r="F1844" i="16"/>
  <c r="H1844" i="16"/>
  <c r="D2141" i="16"/>
  <c r="I2141" i="16"/>
  <c r="D1770" i="16"/>
  <c r="G1770" i="16"/>
  <c r="I1770" i="16"/>
  <c r="F1770" i="16"/>
  <c r="H1770" i="16"/>
  <c r="F1788" i="16"/>
  <c r="I1788" i="16"/>
  <c r="J1788" i="16"/>
  <c r="G2120" i="16"/>
  <c r="J2120" i="16"/>
  <c r="H2120" i="16"/>
  <c r="E2120" i="16"/>
  <c r="E2203" i="16"/>
  <c r="I2203" i="16"/>
  <c r="G2203" i="16"/>
  <c r="J2203" i="16"/>
  <c r="G2389" i="16"/>
  <c r="I2389" i="16"/>
  <c r="J2389" i="16"/>
  <c r="F2389" i="16"/>
  <c r="E2389" i="16"/>
  <c r="H2397" i="16"/>
  <c r="G2397" i="16"/>
  <c r="J2397" i="16"/>
  <c r="E2397" i="16"/>
  <c r="E394" i="16"/>
  <c r="D394" i="16"/>
  <c r="J394" i="16"/>
  <c r="I394" i="16"/>
  <c r="E374" i="16"/>
  <c r="H374" i="16"/>
  <c r="F374" i="16"/>
  <c r="I374" i="16"/>
  <c r="D2238" i="16"/>
  <c r="F2238" i="16"/>
  <c r="I2238" i="16"/>
  <c r="I649" i="16"/>
  <c r="G649" i="16"/>
  <c r="F649" i="16"/>
  <c r="E649" i="16"/>
  <c r="G1724" i="16"/>
  <c r="F1724" i="16"/>
  <c r="H1724" i="16"/>
  <c r="J1724" i="16"/>
  <c r="G1074" i="16"/>
  <c r="I1074" i="16"/>
  <c r="E406" i="16"/>
  <c r="I406" i="16"/>
  <c r="H406" i="16"/>
  <c r="H455" i="16"/>
  <c r="I455" i="16"/>
  <c r="F455" i="16"/>
  <c r="G455" i="16"/>
  <c r="H530" i="16"/>
  <c r="E530" i="16"/>
  <c r="F530" i="16"/>
  <c r="G739" i="16"/>
  <c r="H739" i="16"/>
  <c r="J739" i="16"/>
  <c r="E739" i="16"/>
  <c r="D747" i="16"/>
  <c r="J747" i="16"/>
  <c r="I747" i="16"/>
  <c r="G747" i="16"/>
  <c r="H1357" i="16"/>
  <c r="H1511" i="16"/>
  <c r="E562" i="16"/>
  <c r="I562" i="16"/>
  <c r="G816" i="16"/>
  <c r="E816" i="16"/>
  <c r="I840" i="16"/>
  <c r="G840" i="16"/>
  <c r="F1859" i="16"/>
  <c r="J1859" i="16"/>
  <c r="J794" i="16"/>
  <c r="D794" i="16"/>
  <c r="G794" i="16"/>
  <c r="E2096" i="16"/>
  <c r="H2096" i="16"/>
  <c r="F2096" i="16"/>
  <c r="H1432" i="16"/>
  <c r="E1432" i="16"/>
  <c r="G1497" i="16"/>
  <c r="D1497" i="16"/>
  <c r="H1782" i="16"/>
  <c r="I1782" i="16"/>
  <c r="G2406" i="16"/>
  <c r="D2406" i="16"/>
  <c r="F1165" i="16"/>
  <c r="I1165" i="16"/>
  <c r="D612" i="16"/>
  <c r="J612" i="16"/>
  <c r="F612" i="16"/>
  <c r="G612" i="16"/>
  <c r="E728" i="16"/>
  <c r="J728" i="16"/>
  <c r="G985" i="16"/>
  <c r="F985" i="16"/>
  <c r="I985" i="16"/>
  <c r="E1146" i="16"/>
  <c r="H1146" i="16"/>
  <c r="I1146" i="16"/>
  <c r="G2269" i="16"/>
  <c r="D2269" i="16"/>
  <c r="E2269" i="16"/>
  <c r="J2269" i="16"/>
  <c r="H2269" i="16"/>
  <c r="D733" i="16"/>
  <c r="H733" i="16"/>
  <c r="E871" i="16"/>
  <c r="D871" i="16"/>
  <c r="G879" i="16"/>
  <c r="D879" i="16"/>
  <c r="E879" i="16"/>
  <c r="D950" i="16"/>
  <c r="E950" i="16"/>
  <c r="I950" i="16"/>
  <c r="G950" i="16"/>
  <c r="G1060" i="16"/>
  <c r="F1060" i="16"/>
  <c r="H1060" i="16"/>
  <c r="D1060" i="16"/>
  <c r="U1060" i="16" s="1"/>
  <c r="G1115" i="16"/>
  <c r="F1115" i="16"/>
  <c r="J1119" i="16"/>
  <c r="E1119" i="16"/>
  <c r="G1139" i="16"/>
  <c r="E1139" i="16"/>
  <c r="H1272" i="16"/>
  <c r="F1272" i="16"/>
  <c r="E1288" i="16"/>
  <c r="U1288" i="16" s="1"/>
  <c r="J1288" i="16"/>
  <c r="D1288" i="16"/>
  <c r="I1288" i="16"/>
  <c r="J1331" i="16"/>
  <c r="F1331" i="16"/>
  <c r="D1331" i="16"/>
  <c r="F1346" i="16"/>
  <c r="H1346" i="16"/>
  <c r="H1402" i="16"/>
  <c r="E1402" i="16"/>
  <c r="J1546" i="16"/>
  <c r="D1546" i="16"/>
  <c r="G1546" i="16"/>
  <c r="E1546" i="16"/>
  <c r="G1550" i="16"/>
  <c r="J1550" i="16"/>
  <c r="I1685" i="16"/>
  <c r="E1685" i="16"/>
  <c r="F1685" i="16"/>
  <c r="G1689" i="16"/>
  <c r="H1689" i="16"/>
  <c r="G1963" i="16"/>
  <c r="E1963" i="16"/>
  <c r="J2003" i="16"/>
  <c r="F2003" i="16"/>
  <c r="G2011" i="16"/>
  <c r="I2011" i="16"/>
  <c r="D2019" i="16"/>
  <c r="J2019" i="16"/>
  <c r="J2155" i="16"/>
  <c r="F2155" i="16"/>
  <c r="I2155" i="16"/>
  <c r="I2179" i="16"/>
  <c r="E2179" i="16"/>
  <c r="U2179" i="16" s="1"/>
  <c r="F850" i="16"/>
  <c r="H850" i="16"/>
  <c r="I850" i="16"/>
  <c r="E850" i="16"/>
  <c r="G854" i="16"/>
  <c r="J854" i="16"/>
  <c r="E858" i="16"/>
  <c r="I858" i="16"/>
  <c r="H858" i="16"/>
  <c r="G858" i="16"/>
  <c r="G1058" i="16"/>
  <c r="D1058" i="16"/>
  <c r="I1058" i="16"/>
  <c r="H1058" i="16"/>
  <c r="I1700" i="16"/>
  <c r="J1700" i="16"/>
  <c r="H1700" i="16"/>
  <c r="D1700" i="16"/>
  <c r="I1704" i="16"/>
  <c r="J1704" i="16"/>
  <c r="F1704" i="16"/>
  <c r="G1751" i="16"/>
  <c r="H1751" i="16"/>
  <c r="J1751" i="16"/>
  <c r="E1751" i="16"/>
  <c r="U1751" i="16" s="1"/>
  <c r="I333" i="16"/>
  <c r="H333" i="16"/>
  <c r="E333" i="16"/>
  <c r="D333" i="16"/>
  <c r="E443" i="16"/>
  <c r="H443" i="16"/>
  <c r="F443" i="16"/>
  <c r="E480" i="16"/>
  <c r="U480" i="16" s="1"/>
  <c r="I480" i="16"/>
  <c r="G633" i="16"/>
  <c r="F633" i="16"/>
  <c r="I633" i="16"/>
  <c r="H633" i="16"/>
  <c r="J1062" i="16"/>
  <c r="F1062" i="16"/>
  <c r="G1062" i="16"/>
  <c r="H1062" i="16"/>
  <c r="F672" i="16"/>
  <c r="H672" i="16"/>
  <c r="D672" i="16"/>
  <c r="I672" i="16"/>
  <c r="D679" i="16"/>
  <c r="U679" i="16" s="1"/>
  <c r="F679" i="16"/>
  <c r="I679" i="16"/>
  <c r="G687" i="16"/>
  <c r="D687" i="16"/>
  <c r="H687" i="16"/>
  <c r="F687" i="16"/>
  <c r="J1322" i="16"/>
  <c r="F1322" i="16"/>
  <c r="E1322" i="16"/>
  <c r="D1322" i="16"/>
  <c r="U1322" i="16" s="1"/>
  <c r="H1322" i="16"/>
  <c r="G1514" i="16"/>
  <c r="H1514" i="16"/>
  <c r="D1514" i="16"/>
  <c r="J1514" i="16"/>
  <c r="J413" i="16"/>
  <c r="H413" i="16"/>
  <c r="F413" i="16"/>
  <c r="G413" i="16"/>
  <c r="G461" i="16"/>
  <c r="F461" i="16"/>
  <c r="H461" i="16"/>
  <c r="J461" i="16"/>
  <c r="D506" i="16"/>
  <c r="J506" i="16"/>
  <c r="E506" i="16"/>
  <c r="F506" i="16"/>
  <c r="J1085" i="16"/>
  <c r="I1085" i="16"/>
  <c r="E1085" i="16"/>
  <c r="U1085" i="16" s="1"/>
  <c r="F1085" i="16"/>
  <c r="D1363" i="16"/>
  <c r="U1363" i="16" s="1"/>
  <c r="J634" i="16"/>
  <c r="E2297" i="16"/>
  <c r="U1878" i="16"/>
  <c r="U1034" i="16"/>
  <c r="D2449" i="16"/>
  <c r="G2449" i="16"/>
  <c r="I2449" i="16"/>
  <c r="F2449" i="16"/>
  <c r="E2449" i="16"/>
  <c r="H2449" i="16"/>
  <c r="J2449" i="16"/>
  <c r="I2443" i="16"/>
  <c r="D2443" i="16"/>
  <c r="G2443" i="16"/>
  <c r="F2443" i="16"/>
  <c r="H2443" i="16"/>
  <c r="J2443" i="16"/>
  <c r="E2443" i="16"/>
  <c r="E1840" i="16"/>
  <c r="D1840" i="16"/>
  <c r="U1840" i="16" s="1"/>
  <c r="H1840" i="16"/>
  <c r="J1840" i="16"/>
  <c r="I1840" i="16"/>
  <c r="F1840" i="16"/>
  <c r="G1840" i="16"/>
  <c r="H2450" i="16"/>
  <c r="G2450" i="16"/>
  <c r="D2450" i="16"/>
  <c r="U2450" i="16" s="1"/>
  <c r="I2450" i="16"/>
  <c r="H2446" i="16"/>
  <c r="D2446" i="16"/>
  <c r="I2446" i="16"/>
  <c r="E2446" i="16"/>
  <c r="F2446" i="16"/>
  <c r="J2446" i="16"/>
  <c r="G2446" i="16"/>
  <c r="I1837" i="16"/>
  <c r="G1837" i="16"/>
  <c r="E1837" i="16"/>
  <c r="Y428" i="16"/>
  <c r="Y378" i="16"/>
  <c r="Y281" i="16"/>
  <c r="Y2438" i="16"/>
  <c r="Y2424" i="16"/>
  <c r="Y2392" i="16"/>
  <c r="Y2374" i="16"/>
  <c r="G2352" i="16"/>
  <c r="Y2348" i="16"/>
  <c r="Y2328" i="16"/>
  <c r="Y2300" i="16"/>
  <c r="Y2280" i="16"/>
  <c r="Y2268" i="16"/>
  <c r="Y2252" i="16"/>
  <c r="Y2212" i="16"/>
  <c r="Y2145" i="16"/>
  <c r="Y2139" i="16"/>
  <c r="Y1911" i="16"/>
  <c r="Y1899" i="16"/>
  <c r="Y1883" i="16"/>
  <c r="Y1871" i="16"/>
  <c r="Y1845" i="16"/>
  <c r="Y1814" i="16"/>
  <c r="Y1810" i="16"/>
  <c r="Y1802" i="16"/>
  <c r="Y1794" i="16"/>
  <c r="Y1764" i="16"/>
  <c r="Y1742" i="16"/>
  <c r="Y1696" i="16"/>
  <c r="Y945" i="16"/>
  <c r="Y871" i="16"/>
  <c r="Y849" i="16"/>
  <c r="Y839" i="16"/>
  <c r="Y831" i="16"/>
  <c r="Y807" i="16"/>
  <c r="Y789" i="16"/>
  <c r="Y739" i="16"/>
  <c r="Y723" i="16"/>
  <c r="Y717" i="16"/>
  <c r="Y547" i="16"/>
  <c r="Y1447" i="16"/>
  <c r="Y1144" i="16"/>
  <c r="H1676" i="16"/>
  <c r="J1676" i="16"/>
  <c r="G1440" i="16"/>
  <c r="H1440" i="16"/>
  <c r="J2426" i="16"/>
  <c r="F2426" i="16"/>
  <c r="E788" i="16"/>
  <c r="J788" i="16"/>
  <c r="F1566" i="16"/>
  <c r="I1566" i="16"/>
  <c r="G1566" i="16"/>
  <c r="J1566" i="16"/>
  <c r="D1844" i="16"/>
  <c r="U1844" i="16" s="1"/>
  <c r="J1844" i="16"/>
  <c r="F1778" i="16"/>
  <c r="E1778" i="16"/>
  <c r="I2421" i="16"/>
  <c r="E2421" i="16"/>
  <c r="F2421" i="16"/>
  <c r="E577" i="16"/>
  <c r="J577" i="16"/>
  <c r="D771" i="16"/>
  <c r="I771" i="16"/>
  <c r="G771" i="16"/>
  <c r="F810" i="16"/>
  <c r="J810" i="16"/>
  <c r="I810" i="16"/>
  <c r="H810" i="16"/>
  <c r="E854" i="16"/>
  <c r="F854" i="16"/>
  <c r="I854" i="16"/>
  <c r="G502" i="16"/>
  <c r="I502" i="16"/>
  <c r="D423" i="16"/>
  <c r="H423" i="16"/>
  <c r="I423" i="16"/>
  <c r="F423" i="16"/>
  <c r="J423" i="16"/>
  <c r="E423" i="16"/>
  <c r="F2398" i="16"/>
  <c r="J2398" i="16"/>
  <c r="G2398" i="16"/>
  <c r="J2366" i="16"/>
  <c r="I2366" i="16"/>
  <c r="E2366" i="16"/>
  <c r="U2366" i="16" s="1"/>
  <c r="G2366" i="16"/>
  <c r="H2366" i="16"/>
  <c r="H2274" i="16"/>
  <c r="J2274" i="16"/>
  <c r="E2274" i="16"/>
  <c r="J2264" i="16"/>
  <c r="F2264" i="16"/>
  <c r="I2264" i="16"/>
  <c r="E2264" i="16"/>
  <c r="U2264" i="16" s="1"/>
  <c r="G2055" i="16"/>
  <c r="H2055" i="16"/>
  <c r="F2055" i="16"/>
  <c r="D2055" i="16"/>
  <c r="J2029" i="16"/>
  <c r="D2029" i="16"/>
  <c r="E2029" i="16"/>
  <c r="G2029" i="16"/>
  <c r="E1933" i="16"/>
  <c r="U1933" i="16" s="1"/>
  <c r="F1933" i="16"/>
  <c r="E1901" i="16"/>
  <c r="J1901" i="16"/>
  <c r="F1901" i="16"/>
  <c r="H1855" i="16"/>
  <c r="D1855" i="16"/>
  <c r="J1855" i="16"/>
  <c r="H1836" i="16"/>
  <c r="I1836" i="16"/>
  <c r="G1836" i="16"/>
  <c r="E1822" i="16"/>
  <c r="I1822" i="16"/>
  <c r="J1822" i="16"/>
  <c r="E1806" i="16"/>
  <c r="G1806" i="16"/>
  <c r="J1806" i="16"/>
  <c r="D1806" i="16"/>
  <c r="I1798" i="16"/>
  <c r="H1798" i="16"/>
  <c r="J1798" i="16"/>
  <c r="J1740" i="16"/>
  <c r="D1740" i="16"/>
  <c r="F1740" i="16"/>
  <c r="J1690" i="16"/>
  <c r="G1690" i="16"/>
  <c r="H1690" i="16"/>
  <c r="D1690" i="16"/>
  <c r="E1678" i="16"/>
  <c r="I1678" i="16"/>
  <c r="G1678" i="16"/>
  <c r="J1678" i="16"/>
  <c r="D1678" i="16"/>
  <c r="F991" i="16"/>
  <c r="I991" i="16"/>
  <c r="G881" i="16"/>
  <c r="H881" i="16"/>
  <c r="D881" i="16"/>
  <c r="E845" i="16"/>
  <c r="F845" i="16"/>
  <c r="D845" i="16"/>
  <c r="G845" i="16"/>
  <c r="E811" i="16"/>
  <c r="U811" i="16" s="1"/>
  <c r="F811" i="16"/>
  <c r="D701" i="16"/>
  <c r="U701" i="16" s="1"/>
  <c r="J701" i="16"/>
  <c r="I659" i="16"/>
  <c r="E659" i="16"/>
  <c r="F659" i="16"/>
  <c r="H659" i="16"/>
  <c r="J659" i="16"/>
  <c r="G659" i="16"/>
  <c r="I655" i="16"/>
  <c r="D655" i="16"/>
  <c r="H655" i="16"/>
  <c r="E929" i="16"/>
  <c r="I1623" i="16"/>
  <c r="H725" i="16"/>
  <c r="H779" i="16"/>
  <c r="D763" i="16"/>
  <c r="H1288" i="16"/>
  <c r="F842" i="16"/>
  <c r="J1139" i="16"/>
  <c r="E1511" i="16"/>
  <c r="G501" i="16"/>
  <c r="I1511" i="16"/>
  <c r="G842" i="16"/>
  <c r="F950" i="16"/>
  <c r="I475" i="16"/>
  <c r="J950" i="16"/>
  <c r="E985" i="16"/>
  <c r="I842" i="16"/>
  <c r="H842" i="16"/>
  <c r="I1546" i="16"/>
  <c r="H345" i="16"/>
  <c r="F2179" i="16"/>
  <c r="G1082" i="16"/>
  <c r="J2179" i="16"/>
  <c r="I498" i="16"/>
  <c r="F1720" i="16"/>
  <c r="G963" i="16"/>
  <c r="F963" i="16"/>
  <c r="F1223" i="16"/>
  <c r="G1223" i="16"/>
  <c r="D1018" i="16"/>
  <c r="I1018" i="16"/>
  <c r="G2238" i="16"/>
  <c r="J2238" i="16"/>
  <c r="D695" i="16"/>
  <c r="U695" i="16" s="1"/>
  <c r="E695" i="16"/>
  <c r="G397" i="16"/>
  <c r="E397" i="16"/>
  <c r="D397" i="16"/>
  <c r="J345" i="16"/>
  <c r="I345" i="16"/>
  <c r="G345" i="16"/>
  <c r="H1813" i="16"/>
  <c r="E1813" i="16"/>
  <c r="G2241" i="16"/>
  <c r="I2241" i="16"/>
  <c r="I1567" i="16"/>
  <c r="J1567" i="16"/>
  <c r="G1590" i="16"/>
  <c r="I1590" i="16"/>
  <c r="J2233" i="16"/>
  <c r="H2233" i="16"/>
  <c r="I2233" i="16"/>
  <c r="E1997" i="16"/>
  <c r="U1997" i="16" s="1"/>
  <c r="H1997" i="16"/>
  <c r="J2378" i="16"/>
  <c r="H2378" i="16"/>
  <c r="J1810" i="16"/>
  <c r="F1810" i="16"/>
  <c r="E1945" i="16"/>
  <c r="J1945" i="16"/>
  <c r="J1093" i="16"/>
  <c r="H1093" i="16"/>
  <c r="G1419" i="16"/>
  <c r="E1419" i="16"/>
  <c r="E690" i="16"/>
  <c r="J690" i="16"/>
  <c r="G1683" i="16"/>
  <c r="J1683" i="16"/>
  <c r="I2468" i="16"/>
  <c r="E2468" i="16"/>
  <c r="I1098" i="16"/>
  <c r="F1098" i="16"/>
  <c r="D1098" i="16"/>
  <c r="H1098" i="16"/>
  <c r="S326" i="16"/>
  <c r="H326" i="16" s="1"/>
  <c r="Y326" i="16"/>
  <c r="H468" i="16"/>
  <c r="D468" i="16"/>
  <c r="G448" i="16"/>
  <c r="I448" i="16"/>
  <c r="F349" i="16"/>
  <c r="J349" i="16"/>
  <c r="I381" i="16"/>
  <c r="H381" i="16"/>
  <c r="E342" i="16"/>
  <c r="I342" i="16"/>
  <c r="F342" i="16"/>
  <c r="D342" i="16"/>
  <c r="S306" i="16"/>
  <c r="G306" i="16"/>
  <c r="Y306" i="16"/>
  <c r="S344" i="16"/>
  <c r="G344" i="16" s="1"/>
  <c r="Y344" i="16"/>
  <c r="S2479" i="16"/>
  <c r="G2479" i="16"/>
  <c r="E2459" i="16"/>
  <c r="J2459" i="16"/>
  <c r="D2459" i="16"/>
  <c r="U2459" i="16" s="1"/>
  <c r="H2459" i="16"/>
  <c r="F2450" i="16"/>
  <c r="J2450" i="16"/>
  <c r="E2450" i="16"/>
  <c r="I2448" i="16"/>
  <c r="H2448" i="16"/>
  <c r="S2430" i="16"/>
  <c r="H2430" i="16"/>
  <c r="E2416" i="16"/>
  <c r="I2416" i="16"/>
  <c r="G2344" i="16"/>
  <c r="I2344" i="16"/>
  <c r="S2340" i="16"/>
  <c r="I2340" i="16" s="1"/>
  <c r="Y2340" i="16"/>
  <c r="D2330" i="16"/>
  <c r="U2330" i="16" s="1"/>
  <c r="H2330" i="16"/>
  <c r="S2320" i="16"/>
  <c r="D2320" i="16" s="1"/>
  <c r="Y2320" i="16"/>
  <c r="S2318" i="16"/>
  <c r="I2318" i="16" s="1"/>
  <c r="Y2318" i="16"/>
  <c r="S2310" i="16"/>
  <c r="D2310" i="16" s="1"/>
  <c r="Y2310" i="16"/>
  <c r="S2298" i="16"/>
  <c r="G2298" i="16" s="1"/>
  <c r="S2292" i="16"/>
  <c r="D2292" i="16" s="1"/>
  <c r="Y2292" i="16"/>
  <c r="S2288" i="16"/>
  <c r="F2284" i="16"/>
  <c r="I2284" i="16"/>
  <c r="E2284" i="16"/>
  <c r="E2272" i="16"/>
  <c r="U2272" i="16" s="1"/>
  <c r="F2272" i="16"/>
  <c r="S2250" i="16"/>
  <c r="E2250" i="16" s="1"/>
  <c r="U2250" i="16" s="1"/>
  <c r="G2250" i="16"/>
  <c r="I2232" i="16"/>
  <c r="J2232" i="16"/>
  <c r="J2222" i="16"/>
  <c r="F2222" i="16"/>
  <c r="I2222" i="16"/>
  <c r="G2220" i="16"/>
  <c r="F2220" i="16"/>
  <c r="S2186" i="16"/>
  <c r="S2178" i="16"/>
  <c r="D2178" i="16" s="1"/>
  <c r="Y2178" i="16"/>
  <c r="J2167" i="16"/>
  <c r="I2167" i="16"/>
  <c r="J2165" i="16"/>
  <c r="D2165" i="16"/>
  <c r="I2165" i="16"/>
  <c r="S2153" i="16"/>
  <c r="J2153" i="16" s="1"/>
  <c r="Y2153" i="16"/>
  <c r="S2143" i="16"/>
  <c r="J2143" i="16"/>
  <c r="Y2143" i="16"/>
  <c r="E2105" i="16"/>
  <c r="U2105" i="16" s="1"/>
  <c r="H2105" i="16"/>
  <c r="J2105" i="16"/>
  <c r="S2071" i="16"/>
  <c r="D2071" i="16" s="1"/>
  <c r="Y2071" i="16"/>
  <c r="S2063" i="16"/>
  <c r="G2063" i="16"/>
  <c r="Y2035" i="16"/>
  <c r="D2031" i="16"/>
  <c r="H2031" i="16"/>
  <c r="J2031" i="16"/>
  <c r="H2025" i="16"/>
  <c r="D2025" i="16"/>
  <c r="U2025" i="16" s="1"/>
  <c r="F2025" i="16"/>
  <c r="I2025" i="16"/>
  <c r="I1993" i="16"/>
  <c r="F1993" i="16"/>
  <c r="S1977" i="16"/>
  <c r="S1953" i="16"/>
  <c r="G1953" i="16" s="1"/>
  <c r="S1921" i="16"/>
  <c r="G1921" i="16" s="1"/>
  <c r="E1891" i="16"/>
  <c r="J1891" i="16"/>
  <c r="D1891" i="16"/>
  <c r="F1885" i="16"/>
  <c r="E1885" i="16"/>
  <c r="H1885" i="16"/>
  <c r="S1881" i="16"/>
  <c r="Y1881" i="16"/>
  <c r="S1879" i="16"/>
  <c r="F1879" i="16"/>
  <c r="Y1879" i="16"/>
  <c r="F1869" i="16"/>
  <c r="J1869" i="16"/>
  <c r="S1867" i="16"/>
  <c r="D1867" i="16" s="1"/>
  <c r="Y1867" i="16"/>
  <c r="S1863" i="16"/>
  <c r="G1863" i="16"/>
  <c r="S1849" i="16"/>
  <c r="F1849" i="16" s="1"/>
  <c r="Y1849" i="16"/>
  <c r="J1841" i="16"/>
  <c r="H1841" i="16"/>
  <c r="F1841" i="16"/>
  <c r="G1841" i="16"/>
  <c r="D1837" i="16"/>
  <c r="J1837" i="16"/>
  <c r="D1834" i="16"/>
  <c r="U1834" i="16" s="1"/>
  <c r="E1834" i="16"/>
  <c r="S1830" i="16"/>
  <c r="G1830" i="16" s="1"/>
  <c r="Y1830" i="16"/>
  <c r="Y1818" i="16"/>
  <c r="S1818" i="16"/>
  <c r="I1818" i="16"/>
  <c r="F1792" i="16"/>
  <c r="J1792" i="16"/>
  <c r="E1792" i="16"/>
  <c r="S1786" i="16"/>
  <c r="I1786" i="16" s="1"/>
  <c r="Y1786" i="16"/>
  <c r="S1768" i="16"/>
  <c r="G1768" i="16"/>
  <c r="S1762" i="16"/>
  <c r="Y1762" i="16"/>
  <c r="H1756" i="16"/>
  <c r="F1756" i="16"/>
  <c r="S1750" i="16"/>
  <c r="D1732" i="16"/>
  <c r="H1732" i="16"/>
  <c r="S1722" i="16"/>
  <c r="Y1722" i="16"/>
  <c r="D1714" i="16"/>
  <c r="E1714" i="16"/>
  <c r="J1712" i="16"/>
  <c r="F1712" i="16"/>
  <c r="E1688" i="16"/>
  <c r="H1688" i="16"/>
  <c r="S1680" i="16"/>
  <c r="E1680" i="16"/>
  <c r="Y1680" i="16"/>
  <c r="S1672" i="16"/>
  <c r="Y1672" i="16"/>
  <c r="S1300" i="16"/>
  <c r="Y1300" i="16"/>
  <c r="S999" i="16"/>
  <c r="G999" i="16"/>
  <c r="Y999" i="16"/>
  <c r="S989" i="16"/>
  <c r="G989" i="16"/>
  <c r="H957" i="16"/>
  <c r="J957" i="16"/>
  <c r="S955" i="16"/>
  <c r="G955" i="16" s="1"/>
  <c r="D937" i="16"/>
  <c r="J937" i="16"/>
  <c r="E917" i="16"/>
  <c r="H917" i="16"/>
  <c r="E885" i="16"/>
  <c r="H885" i="16"/>
  <c r="S863" i="16"/>
  <c r="D863" i="16" s="1"/>
  <c r="Y863" i="16"/>
  <c r="S855" i="16"/>
  <c r="Y855" i="16"/>
  <c r="Y827" i="16"/>
  <c r="G827" i="16"/>
  <c r="H805" i="16"/>
  <c r="J805" i="16"/>
  <c r="F805" i="16"/>
  <c r="S803" i="16"/>
  <c r="F803" i="16" s="1"/>
  <c r="Y803" i="16"/>
  <c r="S799" i="16"/>
  <c r="E799" i="16" s="1"/>
  <c r="Y799" i="16"/>
  <c r="S797" i="16"/>
  <c r="E797" i="16" s="1"/>
  <c r="Y797" i="16"/>
  <c r="E791" i="16"/>
  <c r="I791" i="16"/>
  <c r="S705" i="16"/>
  <c r="E705" i="16" s="1"/>
  <c r="Y705" i="16"/>
  <c r="S689" i="16"/>
  <c r="H689" i="16" s="1"/>
  <c r="Y689" i="16"/>
  <c r="H651" i="16"/>
  <c r="I651" i="16"/>
  <c r="G631" i="16"/>
  <c r="H631" i="16"/>
  <c r="J631" i="16"/>
  <c r="S607" i="16"/>
  <c r="Y607" i="16"/>
  <c r="S599" i="16"/>
  <c r="I599" i="16" s="1"/>
  <c r="S575" i="16"/>
  <c r="G575" i="16" s="1"/>
  <c r="Y575" i="16"/>
  <c r="S573" i="16"/>
  <c r="J573" i="16" s="1"/>
  <c r="Y573" i="16"/>
  <c r="S565" i="16"/>
  <c r="E565" i="16"/>
  <c r="G565" i="16"/>
  <c r="S561" i="16"/>
  <c r="I561" i="16" s="1"/>
  <c r="S541" i="16"/>
  <c r="S454" i="16"/>
  <c r="J454" i="16" s="1"/>
  <c r="Y454" i="16"/>
  <c r="G2208" i="16"/>
  <c r="F1267" i="16"/>
  <c r="I1267" i="16"/>
  <c r="F1154" i="16"/>
  <c r="H1154" i="16"/>
  <c r="E1521" i="16"/>
  <c r="U1521" i="16" s="1"/>
  <c r="F1521" i="16"/>
  <c r="I1978" i="16"/>
  <c r="G1978" i="16"/>
  <c r="J1968" i="16"/>
  <c r="H1968" i="16"/>
  <c r="J320" i="16"/>
  <c r="G320" i="16"/>
  <c r="H2466" i="16"/>
  <c r="J2466" i="16"/>
  <c r="H758" i="16"/>
  <c r="H1915" i="16"/>
  <c r="D2489" i="16"/>
  <c r="U2489" i="16" s="1"/>
  <c r="Y330" i="16"/>
  <c r="D2440" i="16"/>
  <c r="I2410" i="16"/>
  <c r="E2408" i="16"/>
  <c r="S1899" i="16"/>
  <c r="F1899" i="16"/>
  <c r="G1756" i="16"/>
  <c r="I2043" i="16"/>
  <c r="G2459" i="16"/>
  <c r="I1841" i="16"/>
  <c r="G2376" i="16"/>
  <c r="D2352" i="16"/>
  <c r="E865" i="16"/>
  <c r="J2214" i="16"/>
  <c r="D1841" i="16"/>
  <c r="Y2336" i="16"/>
  <c r="J787" i="16"/>
  <c r="D631" i="16"/>
  <c r="E805" i="16"/>
  <c r="U805" i="16" s="1"/>
  <c r="J2284" i="16"/>
  <c r="I865" i="16"/>
  <c r="F2376" i="16"/>
  <c r="H2272" i="16"/>
  <c r="G1712" i="16"/>
  <c r="G2469" i="16"/>
  <c r="H2087" i="16"/>
  <c r="I2272" i="16"/>
  <c r="G1098" i="16"/>
  <c r="D917" i="16"/>
  <c r="I2376" i="16"/>
  <c r="H463" i="16"/>
  <c r="H349" i="16"/>
  <c r="D349" i="16"/>
  <c r="Y2388" i="16"/>
  <c r="G2477" i="16"/>
  <c r="Y2491" i="16"/>
  <c r="F2105" i="16"/>
  <c r="G2105" i="16"/>
  <c r="I1889" i="16"/>
  <c r="G1813" i="16"/>
  <c r="I817" i="16"/>
  <c r="E349" i="16"/>
  <c r="I1093" i="16"/>
  <c r="Y543" i="16"/>
  <c r="G349" i="16"/>
  <c r="D2233" i="16"/>
  <c r="D639" i="16"/>
  <c r="U639" i="16" s="1"/>
  <c r="E1093" i="16"/>
  <c r="J354" i="16"/>
  <c r="Y1806" i="16"/>
  <c r="Y681" i="16"/>
  <c r="Y713" i="16"/>
  <c r="Y793" i="16"/>
  <c r="Y853" i="16"/>
  <c r="Y1877" i="16"/>
  <c r="Y2149" i="16"/>
  <c r="Y2182" i="16"/>
  <c r="Y499" i="16"/>
  <c r="F1837" i="16"/>
  <c r="E2230" i="16"/>
  <c r="J681" i="16"/>
  <c r="S789" i="16"/>
  <c r="E789" i="16" s="1"/>
  <c r="F789" i="16"/>
  <c r="Y1907" i="16"/>
  <c r="Y1915" i="16"/>
  <c r="S2145" i="16"/>
  <c r="E2145" i="16"/>
  <c r="E2031" i="16"/>
  <c r="S723" i="16"/>
  <c r="I723" i="16" s="1"/>
  <c r="H1837" i="16"/>
  <c r="H2165" i="16"/>
  <c r="Y2192" i="16"/>
  <c r="S2300" i="16"/>
  <c r="D2300" i="16"/>
  <c r="J2230" i="16"/>
  <c r="G381" i="16"/>
  <c r="F1891" i="16"/>
  <c r="G2031" i="16"/>
  <c r="H354" i="16"/>
  <c r="J371" i="16"/>
  <c r="I2459" i="16"/>
  <c r="D861" i="16"/>
  <c r="H2129" i="16"/>
  <c r="I2105" i="16"/>
  <c r="G2354" i="16"/>
  <c r="I1714" i="16"/>
  <c r="G943" i="16"/>
  <c r="D2338" i="16"/>
  <c r="G805" i="16"/>
  <c r="H937" i="16"/>
  <c r="Y651" i="16"/>
  <c r="G1834" i="16"/>
  <c r="S2438" i="16"/>
  <c r="H2438" i="16"/>
  <c r="S2280" i="16"/>
  <c r="J381" i="16"/>
  <c r="S945" i="16"/>
  <c r="I945" i="16"/>
  <c r="J2025" i="16"/>
  <c r="Y2031" i="16"/>
  <c r="Y2220" i="16"/>
  <c r="S2328" i="16"/>
  <c r="Y663" i="16"/>
  <c r="S2252" i="16"/>
  <c r="J2252" i="16"/>
  <c r="S1883" i="16"/>
  <c r="D1883" i="16" s="1"/>
  <c r="S837" i="16"/>
  <c r="G837" i="16" s="1"/>
  <c r="Y1887" i="16"/>
  <c r="S1909" i="16"/>
  <c r="H1909" i="16" s="1"/>
  <c r="S2424" i="16"/>
  <c r="J2424" i="16" s="1"/>
  <c r="S2212" i="16"/>
  <c r="J2212" i="16"/>
  <c r="F1873" i="16"/>
  <c r="E1873" i="16"/>
  <c r="U1873" i="16" s="1"/>
  <c r="S831" i="16"/>
  <c r="E831" i="16" s="1"/>
  <c r="Y1692" i="16"/>
  <c r="Y1756" i="16"/>
  <c r="Y843" i="16"/>
  <c r="Y603" i="16"/>
  <c r="Y835" i="16"/>
  <c r="S839" i="16"/>
  <c r="S2035" i="16"/>
  <c r="Y2260" i="16"/>
  <c r="Y1758" i="16"/>
  <c r="Y1688" i="16"/>
  <c r="S1794" i="16"/>
  <c r="E1794" i="16" s="1"/>
  <c r="F1794" i="16"/>
  <c r="Y795" i="16"/>
  <c r="S359" i="16"/>
  <c r="F359" i="16" s="1"/>
  <c r="Y359" i="16"/>
  <c r="F26" i="10"/>
  <c r="F41" i="10" s="1"/>
  <c r="H26" i="10"/>
  <c r="D26" i="10" s="1"/>
  <c r="G16" i="10"/>
  <c r="H16" i="10" s="1"/>
  <c r="S1439" i="16"/>
  <c r="Y1439" i="16"/>
  <c r="S1016" i="16"/>
  <c r="D1016" i="16"/>
  <c r="Y1016" i="16"/>
  <c r="Y708" i="16"/>
  <c r="S708" i="16"/>
  <c r="D708" i="16"/>
  <c r="Y2440" i="16"/>
  <c r="Y2436" i="16"/>
  <c r="Y2432" i="16"/>
  <c r="Y2418" i="16"/>
  <c r="Y2416" i="16"/>
  <c r="Y2412" i="16"/>
  <c r="Y2386" i="16"/>
  <c r="Y1903" i="16"/>
  <c r="Y1895" i="16"/>
  <c r="Y993" i="16"/>
  <c r="Y991" i="16"/>
  <c r="Y959" i="16"/>
  <c r="Y887" i="16"/>
  <c r="Y857" i="16"/>
  <c r="Y847" i="16"/>
  <c r="Y841" i="16"/>
  <c r="Y837" i="16"/>
  <c r="Y833" i="16"/>
  <c r="Y813" i="16"/>
  <c r="Y809" i="16"/>
  <c r="Y805" i="16"/>
  <c r="Y791" i="16"/>
  <c r="Y783" i="16"/>
  <c r="Y743" i="16"/>
  <c r="Y701" i="16"/>
  <c r="Y697" i="16"/>
  <c r="Y673" i="16"/>
  <c r="Y649" i="16"/>
  <c r="Y647" i="16"/>
  <c r="Y354" i="16"/>
  <c r="Y468" i="16"/>
  <c r="Y466" i="16"/>
  <c r="Y2458" i="16"/>
  <c r="Y2456" i="16"/>
  <c r="Y2454" i="16"/>
  <c r="Y2452" i="16"/>
  <c r="Y2448" i="16"/>
  <c r="Y2355" i="16"/>
  <c r="Y2304" i="16"/>
  <c r="Y2296" i="16"/>
  <c r="Y2288" i="16"/>
  <c r="Y2284" i="16"/>
  <c r="Y2248" i="16"/>
  <c r="Y2240" i="16"/>
  <c r="Y2238" i="16"/>
  <c r="Y2216" i="16"/>
  <c r="Y2180" i="16"/>
  <c r="Y2165" i="16"/>
  <c r="Y2161" i="16"/>
  <c r="Y2157" i="16"/>
  <c r="Y2089" i="16"/>
  <c r="Y2085" i="16"/>
  <c r="Y2081" i="16"/>
  <c r="Y2067" i="16"/>
  <c r="Y2063" i="16"/>
  <c r="Y2059" i="16"/>
  <c r="Y2043" i="16"/>
  <c r="Y2037" i="16"/>
  <c r="Y2033" i="16"/>
  <c r="Y2029" i="16"/>
  <c r="Y2009" i="16"/>
  <c r="Y2005" i="16"/>
  <c r="Y2001" i="16"/>
  <c r="Y1997" i="16"/>
  <c r="Y1993" i="16"/>
  <c r="Y1989" i="16"/>
  <c r="Y1983" i="16"/>
  <c r="Y1953" i="16"/>
  <c r="Y1949" i="16"/>
  <c r="Y1937" i="16"/>
  <c r="Y1933" i="16"/>
  <c r="Y1931" i="16"/>
  <c r="Y1929" i="16"/>
  <c r="Y1921" i="16"/>
  <c r="Y1917" i="16"/>
  <c r="Y1913" i="16"/>
  <c r="Y1905" i="16"/>
  <c r="Y1851" i="16"/>
  <c r="Y1847" i="16"/>
  <c r="Y1826" i="16"/>
  <c r="Y1798" i="16"/>
  <c r="Y1784" i="16"/>
  <c r="Y1774" i="16"/>
  <c r="Y1772" i="16"/>
  <c r="Y1768" i="16"/>
  <c r="Y1760" i="16"/>
  <c r="Y1754" i="16"/>
  <c r="Y1744" i="16"/>
  <c r="Y1730" i="16"/>
  <c r="Y1724" i="16"/>
  <c r="Y1718" i="16"/>
  <c r="Y1714" i="16"/>
  <c r="Y1710" i="16"/>
  <c r="Y1706" i="16"/>
  <c r="Y1617" i="16"/>
  <c r="Y1575" i="16"/>
  <c r="Y1573" i="16"/>
  <c r="Y1559" i="16"/>
  <c r="Y1541" i="16"/>
  <c r="Y1537" i="16"/>
  <c r="Y1529" i="16"/>
  <c r="Y1525" i="16"/>
  <c r="Y1501" i="16"/>
  <c r="Y1451" i="16"/>
  <c r="Y1435" i="16"/>
  <c r="Y1351" i="16"/>
  <c r="Y1347" i="16"/>
  <c r="Y1317" i="16"/>
  <c r="Y1313" i="16"/>
  <c r="Y1305" i="16"/>
  <c r="Y1301" i="16"/>
  <c r="Y1297" i="16"/>
  <c r="Y1293" i="16"/>
  <c r="Y1285" i="16"/>
  <c r="Y1281" i="16"/>
  <c r="Y1275" i="16"/>
  <c r="Y1140" i="16"/>
  <c r="Y1080" i="16"/>
  <c r="Y1078" i="16"/>
  <c r="Y1074" i="16"/>
  <c r="Y1070" i="16"/>
  <c r="Y1062" i="16"/>
  <c r="Y1042" i="16"/>
  <c r="Y1040" i="16"/>
  <c r="Y1032" i="16"/>
  <c r="Y1024" i="16"/>
  <c r="Y972" i="16"/>
  <c r="Y962" i="16"/>
  <c r="Y684" i="16"/>
  <c r="Y682" i="16"/>
  <c r="Y676" i="16"/>
  <c r="Y631" i="16"/>
  <c r="Y601" i="16"/>
  <c r="Y593" i="16"/>
  <c r="Y589" i="16"/>
  <c r="Y565" i="16"/>
  <c r="Y563" i="16"/>
  <c r="H472" i="16"/>
  <c r="I472" i="16"/>
  <c r="G472" i="16"/>
  <c r="J472" i="16"/>
  <c r="E472" i="16"/>
  <c r="U472" i="16" s="1"/>
  <c r="E2326" i="16"/>
  <c r="H2326" i="16"/>
  <c r="J2326" i="16"/>
  <c r="F2326" i="16"/>
  <c r="I2326" i="16"/>
  <c r="D2326" i="16"/>
  <c r="U2326" i="16" s="1"/>
  <c r="G2326" i="16"/>
  <c r="I2270" i="16"/>
  <c r="J2270" i="16"/>
  <c r="D2270" i="16"/>
  <c r="E2270" i="16"/>
  <c r="D2113" i="16"/>
  <c r="G2113" i="16"/>
  <c r="J2057" i="16"/>
  <c r="D2057" i="16"/>
  <c r="I2057" i="16"/>
  <c r="G2057" i="16"/>
  <c r="E2057" i="16"/>
  <c r="H2057" i="16"/>
  <c r="F2057" i="16"/>
  <c r="I1571" i="16"/>
  <c r="H1571" i="16"/>
  <c r="E1571" i="16"/>
  <c r="F1545" i="16"/>
  <c r="G1545" i="16"/>
  <c r="J1545" i="16"/>
  <c r="H1545" i="16"/>
  <c r="D1545" i="16"/>
  <c r="E1545" i="16"/>
  <c r="I1545" i="16"/>
  <c r="J1543" i="16"/>
  <c r="G1543" i="16"/>
  <c r="H1481" i="16"/>
  <c r="I1481" i="16"/>
  <c r="G1481" i="16"/>
  <c r="E1481" i="16"/>
  <c r="D1481" i="16"/>
  <c r="J1481" i="16"/>
  <c r="F1481" i="16"/>
  <c r="J1465" i="16"/>
  <c r="F1465" i="16"/>
  <c r="E1465" i="16"/>
  <c r="U1465" i="16" s="1"/>
  <c r="I1465" i="16"/>
  <c r="H1437" i="16"/>
  <c r="F1437" i="16"/>
  <c r="E1437" i="16"/>
  <c r="U1437" i="16" s="1"/>
  <c r="G1437" i="16"/>
  <c r="J1437" i="16"/>
  <c r="D1437" i="16"/>
  <c r="I1437" i="16"/>
  <c r="J1373" i="16"/>
  <c r="I1373" i="16"/>
  <c r="F1361" i="16"/>
  <c r="J1361" i="16"/>
  <c r="I1361" i="16"/>
  <c r="H1273" i="16"/>
  <c r="D1273" i="16"/>
  <c r="I1273" i="16"/>
  <c r="J1273" i="16"/>
  <c r="E1273" i="16"/>
  <c r="F1273" i="16"/>
  <c r="G1273" i="16"/>
  <c r="G1263" i="16"/>
  <c r="E1263" i="16"/>
  <c r="U1263" i="16" s="1"/>
  <c r="F1251" i="16"/>
  <c r="J1251" i="16"/>
  <c r="I1251" i="16"/>
  <c r="G1251" i="16"/>
  <c r="E1251" i="16"/>
  <c r="H1251" i="16"/>
  <c r="D1251" i="16"/>
  <c r="D1233" i="16"/>
  <c r="U1233" i="16" s="1"/>
  <c r="F1233" i="16"/>
  <c r="I1233" i="16"/>
  <c r="H1072" i="16"/>
  <c r="D1072" i="16"/>
  <c r="E1072" i="16"/>
  <c r="G1072" i="16"/>
  <c r="J1072" i="16"/>
  <c r="I1072" i="16"/>
  <c r="F1072" i="16"/>
  <c r="D1068" i="16"/>
  <c r="J1068" i="16"/>
  <c r="I1068" i="16"/>
  <c r="H1068" i="16"/>
  <c r="G1068" i="16"/>
  <c r="F1068" i="16"/>
  <c r="E1068" i="16"/>
  <c r="D867" i="16"/>
  <c r="E867" i="16"/>
  <c r="U867" i="16" s="1"/>
  <c r="F867" i="16"/>
  <c r="I867" i="16"/>
  <c r="G867" i="16"/>
  <c r="H867" i="16"/>
  <c r="J867" i="16"/>
  <c r="H835" i="16"/>
  <c r="E835" i="16"/>
  <c r="G835" i="16"/>
  <c r="I835" i="16"/>
  <c r="D835" i="16"/>
  <c r="F835" i="16"/>
  <c r="J835" i="16"/>
  <c r="I781" i="16"/>
  <c r="E781" i="16"/>
  <c r="U781" i="16" s="1"/>
  <c r="F781" i="16"/>
  <c r="G781" i="16"/>
  <c r="D781" i="16"/>
  <c r="H781" i="16"/>
  <c r="J781" i="16"/>
  <c r="F753" i="16"/>
  <c r="J753" i="16"/>
  <c r="D753" i="16"/>
  <c r="E753" i="16"/>
  <c r="I753" i="16"/>
  <c r="H753" i="16"/>
  <c r="G753" i="16"/>
  <c r="D581" i="16"/>
  <c r="E581" i="16"/>
  <c r="U581" i="16" s="1"/>
  <c r="J581" i="16"/>
  <c r="H581" i="16"/>
  <c r="J997" i="16"/>
  <c r="D346" i="16"/>
  <c r="H414" i="16"/>
  <c r="J363" i="16"/>
  <c r="E521" i="16"/>
  <c r="I521" i="16"/>
  <c r="F521" i="16"/>
  <c r="D521" i="16"/>
  <c r="J521" i="16"/>
  <c r="H521" i="16"/>
  <c r="G521" i="16"/>
  <c r="H2385" i="16"/>
  <c r="G2385" i="16"/>
  <c r="D2385" i="16"/>
  <c r="E2385" i="16"/>
  <c r="I2385" i="16"/>
  <c r="F2385" i="16"/>
  <c r="J2385" i="16"/>
  <c r="J2301" i="16"/>
  <c r="G2301" i="16"/>
  <c r="F2265" i="16"/>
  <c r="D2265" i="16"/>
  <c r="U2265" i="16" s="1"/>
  <c r="I2265" i="16"/>
  <c r="G2265" i="16"/>
  <c r="H2261" i="16"/>
  <c r="E2261" i="16"/>
  <c r="U2261" i="16" s="1"/>
  <c r="D2247" i="16"/>
  <c r="J2247" i="16"/>
  <c r="I2247" i="16"/>
  <c r="F2247" i="16"/>
  <c r="E2247" i="16"/>
  <c r="G2247" i="16"/>
  <c r="H2247" i="16"/>
  <c r="D2185" i="16"/>
  <c r="E2185" i="16"/>
  <c r="I2185" i="16"/>
  <c r="J2185" i="16"/>
  <c r="H2185" i="16"/>
  <c r="F2185" i="16"/>
  <c r="G2185" i="16"/>
  <c r="E2162" i="16"/>
  <c r="D2162" i="16"/>
  <c r="U2162" i="16" s="1"/>
  <c r="H2162" i="16"/>
  <c r="G2162" i="16"/>
  <c r="I2156" i="16"/>
  <c r="D2156" i="16"/>
  <c r="U2156" i="16" s="1"/>
  <c r="E2156" i="16"/>
  <c r="H1918" i="16"/>
  <c r="I1918" i="16"/>
  <c r="J1679" i="16"/>
  <c r="D1679" i="16"/>
  <c r="H1679" i="16"/>
  <c r="E1568" i="16"/>
  <c r="J1568" i="16"/>
  <c r="I1502" i="16"/>
  <c r="D1502" i="16"/>
  <c r="F1502" i="16"/>
  <c r="E1502" i="16"/>
  <c r="J1502" i="16"/>
  <c r="H1502" i="16"/>
  <c r="G1502" i="16"/>
  <c r="H1468" i="16"/>
  <c r="F1468" i="16"/>
  <c r="J1468" i="16"/>
  <c r="G1468" i="16"/>
  <c r="E1428" i="16"/>
  <c r="G1428" i="16"/>
  <c r="D1362" i="16"/>
  <c r="I1362" i="16"/>
  <c r="F1362" i="16"/>
  <c r="H1362" i="16"/>
  <c r="F1344" i="16"/>
  <c r="E1344" i="16"/>
  <c r="J1344" i="16"/>
  <c r="D1270" i="16"/>
  <c r="E1270" i="16"/>
  <c r="G1270" i="16"/>
  <c r="D1250" i="16"/>
  <c r="U1250" i="16" s="1"/>
  <c r="H1250" i="16"/>
  <c r="I1250" i="16"/>
  <c r="J1059" i="16"/>
  <c r="F1059" i="16"/>
  <c r="G1059" i="16"/>
  <c r="H1059" i="16"/>
  <c r="I1059" i="16"/>
  <c r="E1059" i="16"/>
  <c r="U1059" i="16" s="1"/>
  <c r="D1059" i="16"/>
  <c r="H910" i="16"/>
  <c r="E910" i="16"/>
  <c r="F830" i="16"/>
  <c r="D830" i="16"/>
  <c r="H830" i="16"/>
  <c r="E812" i="16"/>
  <c r="H812" i="16"/>
  <c r="I812" i="16"/>
  <c r="G812" i="16"/>
  <c r="J812" i="16"/>
  <c r="D812" i="16"/>
  <c r="F812" i="16"/>
  <c r="F796" i="16"/>
  <c r="J796" i="16"/>
  <c r="E796" i="16"/>
  <c r="U796" i="16" s="1"/>
  <c r="D796" i="16"/>
  <c r="H796" i="16"/>
  <c r="F768" i="16"/>
  <c r="H768" i="16"/>
  <c r="D768" i="16"/>
  <c r="E768" i="16"/>
  <c r="G768" i="16"/>
  <c r="I768" i="16"/>
  <c r="J768" i="16"/>
  <c r="I750" i="16"/>
  <c r="J750" i="16"/>
  <c r="D750" i="16"/>
  <c r="E750" i="16"/>
  <c r="F750" i="16"/>
  <c r="G750" i="16"/>
  <c r="H750" i="16"/>
  <c r="Y406" i="16"/>
  <c r="Y459" i="16"/>
  <c r="Y432" i="16"/>
  <c r="Y398" i="16"/>
  <c r="Y360" i="16"/>
  <c r="Y434" i="16"/>
  <c r="E1102" i="16"/>
  <c r="G2369" i="16"/>
  <c r="J2369" i="16"/>
  <c r="J2202" i="16"/>
  <c r="G2202" i="16"/>
  <c r="G2198" i="16"/>
  <c r="I2198" i="16"/>
  <c r="E2087" i="16"/>
  <c r="I2087" i="16"/>
  <c r="J2087" i="16"/>
  <c r="E1754" i="16"/>
  <c r="H1754" i="16"/>
  <c r="I1754" i="16"/>
  <c r="F1754" i="16"/>
  <c r="D1754" i="16"/>
  <c r="G1714" i="16"/>
  <c r="J1714" i="16"/>
  <c r="F1714" i="16"/>
  <c r="D1548" i="16"/>
  <c r="U1548" i="16" s="1"/>
  <c r="F1548" i="16"/>
  <c r="J1548" i="16"/>
  <c r="H1548" i="16"/>
  <c r="I1389" i="16"/>
  <c r="J1389" i="16"/>
  <c r="D1389" i="16"/>
  <c r="U1389" i="16" s="1"/>
  <c r="H1389" i="16"/>
  <c r="I1137" i="16"/>
  <c r="J1137" i="16"/>
  <c r="F1137" i="16"/>
  <c r="H1137" i="16"/>
  <c r="J1045" i="16"/>
  <c r="D1045" i="16"/>
  <c r="U1045" i="16" s="1"/>
  <c r="E1045" i="16"/>
  <c r="I973" i="16"/>
  <c r="E973" i="16"/>
  <c r="H973" i="16"/>
  <c r="I944" i="16"/>
  <c r="H944" i="16"/>
  <c r="E944" i="16"/>
  <c r="U944" i="16" s="1"/>
  <c r="J726" i="16"/>
  <c r="F726" i="16"/>
  <c r="D726" i="16"/>
  <c r="F718" i="16"/>
  <c r="I718" i="16"/>
  <c r="D718" i="16"/>
  <c r="J618" i="16"/>
  <c r="I618" i="16"/>
  <c r="H618" i="16"/>
  <c r="H431" i="16"/>
  <c r="F283" i="16"/>
  <c r="G2423" i="16"/>
  <c r="F2423" i="16"/>
  <c r="H2214" i="16"/>
  <c r="G2214" i="16"/>
  <c r="E336" i="16"/>
  <c r="F336" i="16"/>
  <c r="H429" i="16"/>
  <c r="G429" i="16"/>
  <c r="J429" i="16"/>
  <c r="G2340" i="16"/>
  <c r="F1948" i="16"/>
  <c r="H1948" i="16"/>
  <c r="J1920" i="16"/>
  <c r="D1920" i="16"/>
  <c r="U1920" i="16" s="1"/>
  <c r="H1920" i="16"/>
  <c r="F1735" i="16"/>
  <c r="J1735" i="16"/>
  <c r="F1400" i="16"/>
  <c r="E1400" i="16"/>
  <c r="U1400" i="16" s="1"/>
  <c r="E1079" i="16"/>
  <c r="H1079" i="16"/>
  <c r="G1079" i="16"/>
  <c r="I1079" i="16"/>
  <c r="I565" i="16"/>
  <c r="I2018" i="16"/>
  <c r="I2040" i="16"/>
  <c r="I1872" i="16"/>
  <c r="D1868" i="16"/>
  <c r="U1868" i="16" s="1"/>
  <c r="I349" i="16"/>
  <c r="D634" i="16"/>
  <c r="G684" i="16"/>
  <c r="D684" i="16"/>
  <c r="D2208" i="16"/>
  <c r="U2208" i="16" s="1"/>
  <c r="J2297" i="16"/>
  <c r="I992" i="16"/>
  <c r="F1723" i="16"/>
  <c r="D1723" i="16"/>
  <c r="U1723" i="16" s="1"/>
  <c r="I843" i="16"/>
  <c r="E2398" i="16"/>
  <c r="I2482" i="16"/>
  <c r="J1197" i="16"/>
  <c r="F1520" i="16"/>
  <c r="D2482" i="16"/>
  <c r="I668" i="16"/>
  <c r="D1102" i="16"/>
  <c r="U1102" i="16" s="1"/>
  <c r="G1861" i="16"/>
  <c r="E1876" i="16"/>
  <c r="U1876" i="16" s="1"/>
  <c r="D1012" i="16"/>
  <c r="U1012" i="16" s="1"/>
  <c r="Y429" i="16"/>
  <c r="Y368" i="16"/>
  <c r="Y507" i="16"/>
  <c r="Y453" i="16"/>
  <c r="Y336" i="16"/>
  <c r="Y508" i="16"/>
  <c r="Y452" i="16"/>
  <c r="Y460" i="16"/>
  <c r="Y408" i="16"/>
  <c r="Y337" i="16"/>
  <c r="U1772" i="16"/>
  <c r="U1518" i="16"/>
  <c r="J343" i="16"/>
  <c r="I343" i="16"/>
  <c r="F343" i="16"/>
  <c r="D343" i="16"/>
  <c r="U343" i="16" s="1"/>
  <c r="H343" i="16"/>
  <c r="G343" i="16"/>
  <c r="E343" i="16"/>
  <c r="H330" i="16"/>
  <c r="D330" i="16"/>
  <c r="J330" i="16"/>
  <c r="I330" i="16"/>
  <c r="E330" i="16"/>
  <c r="F330" i="16"/>
  <c r="G330" i="16"/>
  <c r="F299" i="16"/>
  <c r="H299" i="16"/>
  <c r="E299" i="16"/>
  <c r="I299" i="16"/>
  <c r="D299" i="16"/>
  <c r="G299" i="16"/>
  <c r="J299" i="16"/>
  <c r="E347" i="16"/>
  <c r="D347" i="16"/>
  <c r="J347" i="16"/>
  <c r="F347" i="16"/>
  <c r="H347" i="16"/>
  <c r="I347" i="16"/>
  <c r="G347" i="16"/>
  <c r="D484" i="16"/>
  <c r="I484" i="16"/>
  <c r="H484" i="16"/>
  <c r="F484" i="16"/>
  <c r="G484" i="16"/>
  <c r="E484" i="16"/>
  <c r="J484" i="16"/>
  <c r="J389" i="16"/>
  <c r="E389" i="16"/>
  <c r="G389" i="16"/>
  <c r="H389" i="16"/>
  <c r="F389" i="16"/>
  <c r="I389" i="16"/>
  <c r="D389" i="16"/>
  <c r="D373" i="16"/>
  <c r="G373" i="16"/>
  <c r="H373" i="16"/>
  <c r="I373" i="16"/>
  <c r="J373" i="16"/>
  <c r="E373" i="16"/>
  <c r="U373" i="16" s="1"/>
  <c r="F373" i="16"/>
  <c r="D510" i="16"/>
  <c r="I510" i="16"/>
  <c r="F510" i="16"/>
  <c r="G510" i="16"/>
  <c r="J510" i="16"/>
  <c r="H510" i="16"/>
  <c r="E510" i="16"/>
  <c r="J485" i="16"/>
  <c r="H485" i="16"/>
  <c r="G485" i="16"/>
  <c r="I485" i="16"/>
  <c r="D485" i="16"/>
  <c r="E485" i="16"/>
  <c r="F485" i="16"/>
  <c r="I450" i="16"/>
  <c r="J450" i="16"/>
  <c r="G450" i="16"/>
  <c r="H450" i="16"/>
  <c r="E450" i="16"/>
  <c r="F450" i="16"/>
  <c r="D450" i="16"/>
  <c r="D356" i="16"/>
  <c r="E356" i="16"/>
  <c r="G356" i="16"/>
  <c r="F356" i="16"/>
  <c r="J356" i="16"/>
  <c r="I356" i="16"/>
  <c r="H356" i="16"/>
  <c r="H331" i="16"/>
  <c r="G331" i="16"/>
  <c r="D331" i="16"/>
  <c r="J331" i="16"/>
  <c r="I331" i="16"/>
  <c r="F331" i="16"/>
  <c r="E331" i="16"/>
  <c r="G308" i="16"/>
  <c r="I308" i="16"/>
  <c r="H308" i="16"/>
  <c r="D308" i="16"/>
  <c r="J308" i="16"/>
  <c r="E308" i="16"/>
  <c r="F308" i="16"/>
  <c r="I504" i="16"/>
  <c r="J504" i="16"/>
  <c r="F504" i="16"/>
  <c r="G504" i="16"/>
  <c r="E504" i="16"/>
  <c r="D504" i="16"/>
  <c r="H504" i="16"/>
  <c r="E479" i="16"/>
  <c r="G479" i="16"/>
  <c r="F479" i="16"/>
  <c r="I479" i="16"/>
  <c r="H479" i="16"/>
  <c r="D479" i="16"/>
  <c r="J479" i="16"/>
  <c r="E375" i="16"/>
  <c r="F375" i="16"/>
  <c r="I375" i="16"/>
  <c r="J375" i="16"/>
  <c r="H375" i="16"/>
  <c r="D375" i="16"/>
  <c r="G375" i="16"/>
  <c r="J391" i="16"/>
  <c r="F391" i="16"/>
  <c r="D391" i="16"/>
  <c r="G391" i="16"/>
  <c r="I391" i="16"/>
  <c r="E391" i="16"/>
  <c r="H391" i="16"/>
  <c r="F395" i="16"/>
  <c r="G395" i="16"/>
  <c r="D395" i="16"/>
  <c r="H395" i="16"/>
  <c r="I395" i="16"/>
  <c r="J395" i="16"/>
  <c r="E395" i="16"/>
  <c r="J316" i="16"/>
  <c r="G316" i="16"/>
  <c r="F316" i="16"/>
  <c r="H316" i="16"/>
  <c r="I316" i="16"/>
  <c r="D316" i="16"/>
  <c r="E316" i="16"/>
  <c r="H282" i="16"/>
  <c r="J282" i="16"/>
  <c r="I282" i="16"/>
  <c r="F282" i="16"/>
  <c r="G282" i="16"/>
  <c r="D282" i="16"/>
  <c r="E282" i="16"/>
  <c r="I388" i="16"/>
  <c r="H388" i="16"/>
  <c r="D388" i="16"/>
  <c r="J388" i="16"/>
  <c r="F388" i="16"/>
  <c r="E388" i="16"/>
  <c r="G388" i="16"/>
  <c r="H321" i="16"/>
  <c r="D321" i="16"/>
  <c r="J321" i="16"/>
  <c r="F321" i="16"/>
  <c r="I321" i="16"/>
  <c r="G321" i="16"/>
  <c r="E321" i="16"/>
  <c r="G522" i="16"/>
  <c r="I522" i="16"/>
  <c r="F522" i="16"/>
  <c r="D522" i="16"/>
  <c r="J522" i="16"/>
  <c r="H522" i="16"/>
  <c r="E522" i="16"/>
  <c r="J400" i="16"/>
  <c r="H400" i="16"/>
  <c r="E400" i="16"/>
  <c r="G400" i="16"/>
  <c r="D400" i="16"/>
  <c r="F400" i="16"/>
  <c r="I400" i="16"/>
  <c r="H386" i="16"/>
  <c r="D386" i="16"/>
  <c r="F386" i="16"/>
  <c r="J386" i="16"/>
  <c r="E386" i="16"/>
  <c r="G386" i="16"/>
  <c r="I386" i="16"/>
  <c r="F399" i="16"/>
  <c r="J399" i="16"/>
  <c r="H399" i="16"/>
  <c r="G399" i="16"/>
  <c r="I399" i="16"/>
  <c r="D399" i="16"/>
  <c r="E399" i="16"/>
  <c r="E335" i="16"/>
  <c r="G335" i="16"/>
  <c r="H335" i="16"/>
  <c r="J335" i="16"/>
  <c r="F335" i="16"/>
  <c r="D335" i="16"/>
  <c r="I335" i="16"/>
  <c r="D291" i="16"/>
  <c r="H291" i="16"/>
  <c r="I291" i="16"/>
  <c r="E291" i="16"/>
  <c r="G291" i="16"/>
  <c r="J291" i="16"/>
  <c r="F291" i="16"/>
  <c r="H6" i="10"/>
  <c r="D6" i="10" s="1"/>
  <c r="Y391" i="16"/>
  <c r="Y345" i="16"/>
  <c r="G497" i="16"/>
  <c r="F412" i="16"/>
  <c r="J412" i="16"/>
  <c r="D363" i="16"/>
  <c r="H363" i="16"/>
  <c r="H376" i="16"/>
  <c r="F1449" i="16"/>
  <c r="G1432" i="16"/>
  <c r="G1357" i="16"/>
  <c r="F1357" i="16"/>
  <c r="E1223" i="16"/>
  <c r="D2140" i="16"/>
  <c r="D702" i="16"/>
  <c r="U702" i="16" s="1"/>
  <c r="J783" i="16"/>
  <c r="H1460" i="16"/>
  <c r="E1812" i="16"/>
  <c r="G2420" i="16"/>
  <c r="I2426" i="16"/>
  <c r="J1779" i="16"/>
  <c r="H2049" i="16"/>
  <c r="I2445" i="16"/>
  <c r="J1770" i="16"/>
  <c r="J2445" i="16"/>
  <c r="D810" i="16"/>
  <c r="E810" i="16"/>
  <c r="G1693" i="16"/>
  <c r="D577" i="16"/>
  <c r="F440" i="16"/>
  <c r="D1724" i="16"/>
  <c r="U1724" i="16" s="1"/>
  <c r="D2386" i="16"/>
  <c r="U2386" i="16" s="1"/>
  <c r="D1520" i="16"/>
  <c r="D896" i="16"/>
  <c r="U896" i="16" s="1"/>
  <c r="Y513" i="16"/>
  <c r="Y518" i="16"/>
  <c r="Y409" i="16"/>
  <c r="Y502" i="16"/>
  <c r="Y2201" i="16"/>
  <c r="Y1081" i="16"/>
  <c r="Y1053" i="16"/>
  <c r="Y1028" i="16"/>
  <c r="Y968" i="16"/>
  <c r="Y883" i="16"/>
  <c r="Y680" i="16"/>
  <c r="Y569" i="16"/>
  <c r="Y523" i="16"/>
  <c r="S2047" i="16"/>
  <c r="Y1321" i="16"/>
  <c r="Y1036" i="16"/>
  <c r="Y936" i="16"/>
  <c r="G911" i="16"/>
  <c r="Y861" i="16"/>
  <c r="Y845" i="16"/>
  <c r="Y691" i="16"/>
  <c r="Y660" i="16"/>
  <c r="Y551" i="16"/>
  <c r="G988" i="16"/>
  <c r="I988" i="16"/>
  <c r="S297" i="16"/>
  <c r="I297" i="16" s="1"/>
  <c r="S369" i="16"/>
  <c r="Y369" i="16"/>
  <c r="D2120" i="16"/>
  <c r="G2018" i="16"/>
  <c r="J1745" i="16"/>
  <c r="I2359" i="16"/>
  <c r="F1811" i="16"/>
  <c r="I1664" i="16"/>
  <c r="F1664" i="16"/>
  <c r="S286" i="16"/>
  <c r="Y286" i="16"/>
  <c r="E2403" i="16"/>
  <c r="D1449" i="16"/>
  <c r="E1449" i="16"/>
  <c r="G1449" i="16"/>
  <c r="D734" i="16"/>
  <c r="U734" i="16" s="1"/>
  <c r="H734" i="16"/>
  <c r="J1686" i="16"/>
  <c r="F1686" i="16"/>
  <c r="S390" i="16"/>
  <c r="D390" i="16" s="1"/>
  <c r="U390" i="16" s="1"/>
  <c r="Y317" i="16"/>
  <c r="S317" i="16"/>
  <c r="I317" i="16" s="1"/>
  <c r="S300" i="16"/>
  <c r="I300" i="16" s="1"/>
  <c r="F1192" i="16"/>
  <c r="D431" i="16"/>
  <c r="I997" i="16"/>
  <c r="J1449" i="16"/>
  <c r="J2405" i="16"/>
  <c r="E747" i="16"/>
  <c r="U747" i="16" s="1"/>
  <c r="I2423" i="16"/>
  <c r="E2182" i="16"/>
  <c r="U2182" i="16" s="1"/>
  <c r="H656" i="16"/>
  <c r="F2018" i="16"/>
  <c r="D2220" i="16"/>
  <c r="U2220" i="16" s="1"/>
  <c r="J1656" i="16"/>
  <c r="J1487" i="16"/>
  <c r="E1974" i="16"/>
  <c r="U1974" i="16" s="1"/>
  <c r="H1264" i="16"/>
  <c r="D1532" i="16"/>
  <c r="I1100" i="16"/>
  <c r="E1871" i="16"/>
  <c r="U1871" i="16" s="1"/>
  <c r="H1593" i="16"/>
  <c r="G2409" i="16"/>
  <c r="J305" i="16"/>
  <c r="E2168" i="16"/>
  <c r="Y463" i="16"/>
  <c r="H305" i="16"/>
  <c r="D315" i="16"/>
  <c r="H2046" i="16"/>
  <c r="F2046" i="16"/>
  <c r="H1908" i="16"/>
  <c r="D1908" i="16"/>
  <c r="U1908" i="16" s="1"/>
  <c r="U2207" i="16"/>
  <c r="J651" i="16"/>
  <c r="G1871" i="16"/>
  <c r="J1593" i="16"/>
  <c r="J968" i="16"/>
  <c r="D1725" i="16"/>
  <c r="U1725" i="16" s="1"/>
  <c r="Y327" i="16"/>
  <c r="S1633" i="16"/>
  <c r="F1633" i="16" s="1"/>
  <c r="F27" i="10"/>
  <c r="Y1769" i="16"/>
  <c r="Y1150" i="16"/>
  <c r="G1754" i="16"/>
  <c r="J1271" i="16"/>
  <c r="Y1827" i="16"/>
  <c r="Y1739" i="16"/>
  <c r="S1959" i="16"/>
  <c r="I1959" i="16" s="1"/>
  <c r="Y605" i="16"/>
  <c r="S605" i="16"/>
  <c r="F605" i="16" s="1"/>
  <c r="Y1496" i="16"/>
  <c r="Y561" i="16"/>
  <c r="U1286" i="16"/>
  <c r="G37" i="4"/>
  <c r="U288" i="16"/>
  <c r="U1017" i="16"/>
  <c r="B35" i="4"/>
  <c r="A23" i="10" s="1"/>
  <c r="U2364" i="16"/>
  <c r="U868" i="16"/>
  <c r="U1360" i="16"/>
  <c r="U825" i="16"/>
  <c r="U912" i="16"/>
  <c r="U2144" i="16"/>
  <c r="Y64" i="16"/>
  <c r="Y40" i="16"/>
  <c r="U1528" i="16"/>
  <c r="Y17" i="16"/>
  <c r="S20" i="16"/>
  <c r="Y15" i="16"/>
  <c r="Y51" i="16"/>
  <c r="Y9" i="16"/>
  <c r="B46" i="4"/>
  <c r="A32" i="10" s="1"/>
  <c r="U1579" i="16"/>
  <c r="U1420" i="16"/>
  <c r="U1697" i="16"/>
  <c r="U2455" i="16"/>
  <c r="U1438" i="16"/>
  <c r="U2015" i="16"/>
  <c r="U1458" i="16"/>
  <c r="U1745" i="16"/>
  <c r="U1712" i="16"/>
  <c r="U1493" i="16"/>
  <c r="U913" i="16"/>
  <c r="U539" i="16"/>
  <c r="U2116" i="16"/>
  <c r="U1791" i="16"/>
  <c r="U2216" i="16"/>
  <c r="U1024" i="16"/>
  <c r="U1352" i="16"/>
  <c r="U1142" i="16"/>
  <c r="U2065" i="16"/>
  <c r="U1381" i="16"/>
  <c r="U2254" i="16"/>
  <c r="U1056" i="16"/>
  <c r="U2090" i="16"/>
  <c r="U988" i="16"/>
  <c r="U1046" i="16"/>
  <c r="U2009" i="16"/>
  <c r="U1609" i="16"/>
  <c r="U2404" i="16"/>
  <c r="U1646" i="16"/>
  <c r="U1537" i="16"/>
  <c r="U1239" i="16"/>
  <c r="U1195" i="16"/>
  <c r="U2054" i="16"/>
  <c r="U502" i="16"/>
  <c r="S24" i="16"/>
  <c r="A27" i="10"/>
  <c r="U568" i="16"/>
  <c r="U1905" i="16"/>
  <c r="U1004" i="16"/>
  <c r="U968" i="16"/>
  <c r="U1107" i="16"/>
  <c r="U778" i="16"/>
  <c r="U1375" i="16"/>
  <c r="U693" i="16"/>
  <c r="U628" i="16"/>
  <c r="U1960" i="16"/>
  <c r="U844" i="16"/>
  <c r="U1719" i="16"/>
  <c r="U1923" i="16"/>
  <c r="U2109" i="16"/>
  <c r="U1032" i="16"/>
  <c r="U466" i="16"/>
  <c r="U2283" i="16"/>
  <c r="U1903" i="16"/>
  <c r="U1125" i="16"/>
  <c r="U1194" i="16"/>
  <c r="A15" i="10"/>
  <c r="U2111" i="16"/>
  <c r="U1995" i="16"/>
  <c r="U2448" i="16"/>
  <c r="D31" i="4"/>
  <c r="P37" i="4" s="1"/>
  <c r="Q37" i="4" s="1"/>
  <c r="B37" i="4" s="1"/>
  <c r="A24" i="10" s="1"/>
  <c r="U2119" i="16"/>
  <c r="U2353" i="16"/>
  <c r="U1228" i="16"/>
  <c r="U2394" i="16"/>
  <c r="U2431" i="16"/>
  <c r="U1276" i="16"/>
  <c r="U1191" i="16"/>
  <c r="U656" i="16"/>
  <c r="U2308" i="16"/>
  <c r="U1160" i="16"/>
  <c r="U2314" i="16"/>
  <c r="U696" i="16"/>
  <c r="U1575" i="16"/>
  <c r="U2016" i="16"/>
  <c r="U2471" i="16"/>
  <c r="U1459" i="16"/>
  <c r="U619" i="16"/>
  <c r="U740" i="16"/>
  <c r="U1787" i="16"/>
  <c r="U1965" i="16"/>
  <c r="U2151" i="16"/>
  <c r="U307" i="16"/>
  <c r="U453" i="16"/>
  <c r="U1630" i="16"/>
  <c r="U1434" i="16"/>
  <c r="U554" i="16"/>
  <c r="U2210" i="16"/>
  <c r="U1199" i="16"/>
  <c r="U1737" i="16"/>
  <c r="U593" i="16"/>
  <c r="U1803" i="16"/>
  <c r="U1433" i="16"/>
  <c r="U1117" i="16"/>
  <c r="U1305" i="16"/>
  <c r="U1580" i="16"/>
  <c r="U1606" i="16"/>
  <c r="U1211" i="16"/>
  <c r="U1614" i="16"/>
  <c r="U584" i="16"/>
  <c r="U1924" i="16"/>
  <c r="U613" i="16"/>
  <c r="U1681" i="16"/>
  <c r="U1156" i="16"/>
  <c r="U1551" i="16"/>
  <c r="U357" i="16"/>
  <c r="U1462" i="16"/>
  <c r="U1684" i="16"/>
  <c r="U1011" i="16"/>
  <c r="U1929" i="16"/>
  <c r="U1949" i="16"/>
  <c r="U2313" i="16"/>
  <c r="U1411" i="16"/>
  <c r="Y26" i="16"/>
  <c r="S488" i="16"/>
  <c r="I488" i="16" s="1"/>
  <c r="G488" i="16"/>
  <c r="Y487" i="16"/>
  <c r="Y486" i="16"/>
  <c r="S65" i="16"/>
  <c r="S46" i="16"/>
  <c r="S16" i="16"/>
  <c r="Y33" i="16"/>
  <c r="S54" i="16"/>
  <c r="Y14" i="16"/>
  <c r="S44" i="16"/>
  <c r="Y54" i="16"/>
  <c r="Y50" i="16"/>
  <c r="S68" i="16"/>
  <c r="S48" i="16"/>
  <c r="S70" i="16"/>
  <c r="S34" i="16"/>
  <c r="S69" i="16"/>
  <c r="S57" i="16"/>
  <c r="Y53" i="16"/>
  <c r="S71" i="16"/>
  <c r="S45" i="16"/>
  <c r="S33" i="16"/>
  <c r="E1016" i="16"/>
  <c r="F1439" i="16"/>
  <c r="E359" i="16"/>
  <c r="D1794" i="16"/>
  <c r="J1794" i="16"/>
  <c r="G1794" i="16"/>
  <c r="J2035" i="16"/>
  <c r="F831" i="16"/>
  <c r="G831" i="16"/>
  <c r="D831" i="16"/>
  <c r="E1883" i="16"/>
  <c r="F1883" i="16"/>
  <c r="J2438" i="16"/>
  <c r="D2438" i="16"/>
  <c r="E2438" i="16"/>
  <c r="G2438" i="16"/>
  <c r="G789" i="16"/>
  <c r="I789" i="16"/>
  <c r="I454" i="16"/>
  <c r="D454" i="16"/>
  <c r="F454" i="16"/>
  <c r="I541" i="16"/>
  <c r="F541" i="16"/>
  <c r="D561" i="16"/>
  <c r="E561" i="16"/>
  <c r="H561" i="16"/>
  <c r="I573" i="16"/>
  <c r="D599" i="16"/>
  <c r="G863" i="16"/>
  <c r="E955" i="16"/>
  <c r="H955" i="16"/>
  <c r="J989" i="16"/>
  <c r="H999" i="16"/>
  <c r="F999" i="16"/>
  <c r="J999" i="16"/>
  <c r="H1672" i="16"/>
  <c r="E1672" i="16"/>
  <c r="G1672" i="16"/>
  <c r="F1680" i="16"/>
  <c r="G1680" i="16"/>
  <c r="J1722" i="16"/>
  <c r="E1722" i="16"/>
  <c r="J1768" i="16"/>
  <c r="F1786" i="16"/>
  <c r="E1786" i="16"/>
  <c r="J1786" i="16"/>
  <c r="D1786" i="16"/>
  <c r="U1786" i="16" s="1"/>
  <c r="H1818" i="16"/>
  <c r="J1818" i="16"/>
  <c r="D2063" i="16"/>
  <c r="H2063" i="16"/>
  <c r="I2071" i="16"/>
  <c r="E2071" i="16"/>
  <c r="J2071" i="16"/>
  <c r="G2178" i="16"/>
  <c r="F2178" i="16"/>
  <c r="H2186" i="16"/>
  <c r="J2298" i="16"/>
  <c r="F2298" i="16"/>
  <c r="D2298" i="16"/>
  <c r="G2310" i="16"/>
  <c r="E2320" i="16"/>
  <c r="U2320" i="16" s="1"/>
  <c r="F2320" i="16"/>
  <c r="E2340" i="16"/>
  <c r="D2430" i="16"/>
  <c r="E2430" i="16"/>
  <c r="F2430" i="16"/>
  <c r="F708" i="16"/>
  <c r="D839" i="16"/>
  <c r="F2212" i="16"/>
  <c r="H2212" i="16"/>
  <c r="E2212" i="16"/>
  <c r="G2212" i="16"/>
  <c r="I1909" i="16"/>
  <c r="F1909" i="16"/>
  <c r="H837" i="16"/>
  <c r="I837" i="16"/>
  <c r="D2252" i="16"/>
  <c r="F945" i="16"/>
  <c r="E945" i="16"/>
  <c r="H2300" i="16"/>
  <c r="F2300" i="16"/>
  <c r="J723" i="16"/>
  <c r="F723" i="16"/>
  <c r="I2145" i="16"/>
  <c r="G2145" i="16"/>
  <c r="D2145" i="16"/>
  <c r="U2145" i="16" s="1"/>
  <c r="J1899" i="16"/>
  <c r="H1899" i="16"/>
  <c r="E689" i="16"/>
  <c r="I797" i="16"/>
  <c r="J803" i="16"/>
  <c r="J1863" i="16"/>
  <c r="F1863" i="16"/>
  <c r="D1863" i="16"/>
  <c r="U1863" i="16" s="1"/>
  <c r="J1867" i="16"/>
  <c r="J1879" i="16"/>
  <c r="I1879" i="16"/>
  <c r="E1879" i="16"/>
  <c r="G1879" i="16"/>
  <c r="J1921" i="16"/>
  <c r="H1921" i="16"/>
  <c r="H2143" i="16"/>
  <c r="G2143" i="16"/>
  <c r="E2143" i="16"/>
  <c r="U2143" i="16" s="1"/>
  <c r="D2143" i="16"/>
  <c r="H2153" i="16"/>
  <c r="D2250" i="16"/>
  <c r="F2250" i="16"/>
  <c r="F2479" i="16"/>
  <c r="I306" i="16"/>
  <c r="J306" i="16"/>
  <c r="F326" i="16"/>
  <c r="I326" i="16"/>
  <c r="G561" i="16"/>
  <c r="Y45" i="16"/>
  <c r="E390" i="16"/>
  <c r="E297" i="16"/>
  <c r="G297" i="16"/>
  <c r="G317" i="16"/>
  <c r="S35" i="16"/>
  <c r="Y39" i="16"/>
  <c r="Y20" i="16"/>
  <c r="S60" i="16"/>
  <c r="Y27" i="16"/>
  <c r="S17" i="16"/>
  <c r="S40" i="16"/>
  <c r="S39" i="16"/>
  <c r="Y49" i="16"/>
  <c r="Y10" i="16"/>
  <c r="Y22" i="16"/>
  <c r="Y31" i="16"/>
  <c r="Y62" i="16"/>
  <c r="Y36" i="16"/>
  <c r="S58" i="16"/>
  <c r="Y19" i="16"/>
  <c r="Y18" i="16"/>
  <c r="Y69" i="16"/>
  <c r="S10" i="16"/>
  <c r="Y66" i="16"/>
  <c r="S62" i="16"/>
  <c r="S36" i="16"/>
  <c r="S8" i="16"/>
  <c r="S50" i="16"/>
  <c r="S53" i="16"/>
  <c r="Y29" i="16"/>
  <c r="S18" i="16"/>
  <c r="Y13" i="16"/>
  <c r="S66" i="16"/>
  <c r="Y67" i="16"/>
  <c r="Y48" i="16"/>
  <c r="S9" i="16"/>
  <c r="S22" i="16"/>
  <c r="S31" i="16"/>
  <c r="S63" i="16"/>
  <c r="Y60" i="16"/>
  <c r="Y37" i="16"/>
  <c r="Y63" i="16"/>
  <c r="S27" i="16"/>
  <c r="S64" i="16"/>
  <c r="S26" i="16"/>
  <c r="S6" i="16"/>
  <c r="S42" i="16"/>
  <c r="S13" i="16"/>
  <c r="Y56" i="16"/>
  <c r="S25" i="16"/>
  <c r="S11" i="16"/>
  <c r="S37" i="16"/>
  <c r="Y12" i="16"/>
  <c r="S38" i="16"/>
  <c r="Y5" i="16"/>
  <c r="Y61" i="16"/>
  <c r="Y30" i="16"/>
  <c r="S29" i="16"/>
  <c r="Y42" i="16"/>
  <c r="Y35" i="16"/>
  <c r="Y21" i="16"/>
  <c r="S32" i="16"/>
  <c r="S56" i="16"/>
  <c r="Y25" i="16"/>
  <c r="Y70" i="16"/>
  <c r="S49" i="16"/>
  <c r="Y41" i="16"/>
  <c r="S67" i="16"/>
  <c r="Y71" i="16"/>
  <c r="S59" i="16"/>
  <c r="Y11" i="16"/>
  <c r="S47" i="16"/>
  <c r="S23" i="16"/>
  <c r="Y55" i="16"/>
  <c r="Y52" i="16"/>
  <c r="Y58" i="16"/>
  <c r="S43" i="16"/>
  <c r="Y8" i="16"/>
  <c r="Y68" i="16"/>
  <c r="Y6" i="16"/>
  <c r="S5" i="16"/>
  <c r="Y24" i="16"/>
  <c r="Y57" i="16"/>
  <c r="S21" i="16"/>
  <c r="Y32" i="16"/>
  <c r="S7" i="16"/>
  <c r="Y44" i="16"/>
  <c r="Y16" i="16"/>
  <c r="Y43" i="16"/>
  <c r="S51" i="16"/>
  <c r="S15" i="16"/>
  <c r="S30" i="16"/>
  <c r="S52" i="16"/>
  <c r="S61" i="16"/>
  <c r="S55" i="16"/>
  <c r="Y59" i="16"/>
  <c r="Y23" i="16"/>
  <c r="Y65" i="16"/>
  <c r="S19" i="16"/>
  <c r="Y47" i="16"/>
  <c r="G63" i="10"/>
  <c r="Y7" i="16"/>
  <c r="H62" i="10"/>
  <c r="D62" i="10" s="1"/>
  <c r="S12" i="16"/>
  <c r="S41" i="16"/>
  <c r="S14" i="16"/>
  <c r="H65" i="10"/>
  <c r="D65" i="10" s="1"/>
  <c r="Y38" i="16"/>
  <c r="S28" i="16"/>
  <c r="Y28" i="16"/>
  <c r="G62" i="10"/>
  <c r="G64" i="10"/>
  <c r="H64" i="10"/>
  <c r="D64" i="10" s="1"/>
  <c r="G65" i="10"/>
  <c r="H488" i="16"/>
  <c r="U54" i="16"/>
  <c r="U34" i="16"/>
  <c r="U63" i="16"/>
  <c r="U45" i="16"/>
  <c r="U35" i="16"/>
  <c r="U8" i="16"/>
  <c r="U15" i="16"/>
  <c r="U24" i="16"/>
  <c r="U62" i="16"/>
  <c r="U49" i="16"/>
  <c r="U9" i="16"/>
  <c r="U69" i="16"/>
  <c r="U5" i="16"/>
  <c r="U31" i="16"/>
  <c r="U44" i="16"/>
  <c r="U20" i="16"/>
  <c r="U29" i="16"/>
  <c r="U47" i="16"/>
  <c r="U16" i="16"/>
  <c r="U65" i="16"/>
  <c r="U48" i="16"/>
  <c r="U25" i="16"/>
  <c r="U26" i="16"/>
  <c r="U67" i="16"/>
  <c r="U23" i="16"/>
  <c r="U46" i="16"/>
  <c r="U12" i="16"/>
  <c r="U21" i="16"/>
  <c r="U51" i="16"/>
  <c r="U10" i="16"/>
  <c r="U70" i="16"/>
  <c r="U50" i="16"/>
  <c r="U33" i="16"/>
  <c r="U71" i="16"/>
  <c r="U68" i="16"/>
  <c r="U57" i="16"/>
  <c r="U38" i="16"/>
  <c r="U66" i="16"/>
  <c r="U17" i="16"/>
  <c r="U40" i="16"/>
  <c r="U53" i="16"/>
  <c r="U22" i="16"/>
  <c r="U59" i="16"/>
  <c r="U37" i="16"/>
  <c r="U39" i="16"/>
  <c r="U32" i="16"/>
  <c r="U58" i="16"/>
  <c r="U55" i="16"/>
  <c r="U52" i="16"/>
  <c r="U7" i="16"/>
  <c r="U36" i="16"/>
  <c r="U60" i="16"/>
  <c r="U64" i="16"/>
  <c r="U43" i="16"/>
  <c r="U41" i="16"/>
  <c r="U56" i="16"/>
  <c r="U27" i="16"/>
  <c r="U11" i="16"/>
  <c r="U14" i="16"/>
  <c r="U61" i="16"/>
  <c r="U18" i="16"/>
  <c r="U30" i="16"/>
  <c r="U6" i="16"/>
  <c r="U13" i="16"/>
  <c r="U42" i="16"/>
  <c r="U19" i="16"/>
  <c r="U28" i="16"/>
  <c r="U1514" i="16"/>
  <c r="U858" i="16"/>
  <c r="U1139" i="16"/>
  <c r="U337" i="16"/>
  <c r="U1503" i="16"/>
  <c r="U1560" i="16"/>
  <c r="U1071" i="16"/>
  <c r="U496" i="16"/>
  <c r="U1526" i="16"/>
  <c r="U1765" i="16"/>
  <c r="U992" i="16"/>
  <c r="U1499" i="16"/>
  <c r="U1781" i="16"/>
  <c r="U686" i="16"/>
  <c r="U1335" i="16"/>
  <c r="U622" i="16"/>
  <c r="F486" i="16"/>
  <c r="D486" i="16"/>
  <c r="J2116" i="16"/>
  <c r="F2116" i="16"/>
  <c r="F1749" i="16"/>
  <c r="E1749" i="16"/>
  <c r="U1749" i="16" s="1"/>
  <c r="H1749" i="16"/>
  <c r="D1727" i="16"/>
  <c r="E1727" i="16"/>
  <c r="F1727" i="16"/>
  <c r="D1303" i="16"/>
  <c r="U1303" i="16" s="1"/>
  <c r="H1303" i="16"/>
  <c r="I1303" i="16"/>
  <c r="E286" i="16"/>
  <c r="D326" i="16"/>
  <c r="J326" i="16"/>
  <c r="G326" i="16"/>
  <c r="F306" i="16"/>
  <c r="I2479" i="16"/>
  <c r="D1879" i="16"/>
  <c r="H1879" i="16"/>
  <c r="G1867" i="16"/>
  <c r="I1863" i="16"/>
  <c r="H1863" i="16"/>
  <c r="E1863" i="16"/>
  <c r="F2145" i="16"/>
  <c r="H2145" i="16"/>
  <c r="J2145" i="16"/>
  <c r="G723" i="16"/>
  <c r="E2300" i="16"/>
  <c r="G2300" i="16"/>
  <c r="G945" i="16"/>
  <c r="G2252" i="16"/>
  <c r="E2252" i="16"/>
  <c r="U2252" i="16" s="1"/>
  <c r="F837" i="16"/>
  <c r="D2340" i="16"/>
  <c r="U2340" i="16" s="1"/>
  <c r="H2340" i="16"/>
  <c r="H2310" i="16"/>
  <c r="F2310" i="16"/>
  <c r="I2298" i="16"/>
  <c r="H2298" i="16"/>
  <c r="E2298" i="16"/>
  <c r="E2178" i="16"/>
  <c r="U2178" i="16" s="1"/>
  <c r="H2071" i="16"/>
  <c r="G2071" i="16"/>
  <c r="F2071" i="16"/>
  <c r="I2063" i="16"/>
  <c r="E1830" i="16"/>
  <c r="I1830" i="16"/>
  <c r="E1818" i="16"/>
  <c r="G1786" i="16"/>
  <c r="H1786" i="16"/>
  <c r="H1768" i="16"/>
  <c r="F1768" i="16"/>
  <c r="F1722" i="16"/>
  <c r="H1722" i="16"/>
  <c r="I1722" i="16"/>
  <c r="J1680" i="16"/>
  <c r="F1672" i="16"/>
  <c r="I1672" i="16"/>
  <c r="I999" i="16"/>
  <c r="D999" i="16"/>
  <c r="E999" i="16"/>
  <c r="I989" i="16"/>
  <c r="E989" i="16"/>
  <c r="I863" i="16"/>
  <c r="H863" i="16"/>
  <c r="E599" i="16"/>
  <c r="J575" i="16"/>
  <c r="G573" i="16"/>
  <c r="J541" i="16"/>
  <c r="E541" i="16"/>
  <c r="D541" i="16"/>
  <c r="H454" i="16"/>
  <c r="G454" i="16"/>
  <c r="E454" i="16"/>
  <c r="I831" i="16"/>
  <c r="H831" i="16"/>
  <c r="H1016" i="16"/>
  <c r="G431" i="16"/>
  <c r="G2487" i="16"/>
  <c r="I431" i="16"/>
  <c r="I376" i="16"/>
  <c r="I513" i="16"/>
  <c r="E412" i="16"/>
  <c r="I2487" i="16"/>
  <c r="D565" i="16"/>
  <c r="H412" i="16"/>
  <c r="I319" i="16"/>
  <c r="D997" i="16"/>
  <c r="H1881" i="16"/>
  <c r="U2233" i="16"/>
  <c r="F40" i="10"/>
  <c r="H40" i="10" s="1"/>
  <c r="D40" i="10" s="1"/>
  <c r="D376" i="16"/>
  <c r="D412" i="16"/>
  <c r="D775" i="16"/>
  <c r="U775" i="16" s="1"/>
  <c r="U676" i="16"/>
  <c r="U1496" i="16"/>
  <c r="H1219" i="16"/>
  <c r="J1215" i="16"/>
  <c r="E660" i="16"/>
  <c r="U939" i="16"/>
  <c r="U1036" i="16"/>
  <c r="D1966" i="16"/>
  <c r="E492" i="16"/>
  <c r="H994" i="16"/>
  <c r="U2150" i="16"/>
  <c r="D994" i="16"/>
  <c r="U1976" i="16"/>
  <c r="U1621" i="16"/>
  <c r="E1274" i="16"/>
  <c r="U1274" i="16" s="1"/>
  <c r="I1219" i="16"/>
  <c r="D1676" i="16"/>
  <c r="D1123" i="16"/>
  <c r="U1123" i="16" s="1"/>
  <c r="E1720" i="16"/>
  <c r="H1327" i="16"/>
  <c r="D345" i="16"/>
  <c r="U345" i="16" s="1"/>
  <c r="F1808" i="16"/>
  <c r="E2405" i="16"/>
  <c r="U2405" i="16" s="1"/>
  <c r="U1968" i="16"/>
  <c r="U508" i="16"/>
  <c r="U1051" i="16"/>
  <c r="F327" i="16"/>
  <c r="U569" i="16"/>
  <c r="J771" i="16"/>
  <c r="I440" i="16"/>
  <c r="U2166" i="16"/>
  <c r="S975" i="16"/>
  <c r="G975" i="16" s="1"/>
  <c r="A62" i="2"/>
  <c r="A59" i="2"/>
  <c r="A67" i="2"/>
  <c r="H4" i="16"/>
  <c r="I57" i="10"/>
  <c r="A71" i="2"/>
  <c r="B25" i="4"/>
  <c r="A14" i="10" s="1"/>
  <c r="B39" i="4"/>
  <c r="B51" i="4" s="1"/>
  <c r="A36" i="10" s="1"/>
  <c r="C5" i="11"/>
  <c r="A14" i="2"/>
  <c r="B21" i="4"/>
  <c r="A12" i="10" s="1"/>
  <c r="I51" i="10"/>
  <c r="I28" i="10"/>
  <c r="J38" i="10"/>
  <c r="J12" i="10"/>
  <c r="I30" i="10"/>
  <c r="K4" i="16"/>
  <c r="A25" i="2"/>
  <c r="J64" i="10"/>
  <c r="G4" i="14"/>
  <c r="A37" i="2"/>
  <c r="J42" i="10"/>
  <c r="J4" i="10"/>
  <c r="C23" i="3"/>
  <c r="A32" i="2"/>
  <c r="I32" i="10"/>
  <c r="J4" i="16"/>
  <c r="A31" i="2"/>
  <c r="C3" i="10"/>
  <c r="I54" i="10"/>
  <c r="J56" i="10"/>
  <c r="G1629" i="16"/>
  <c r="J1629" i="16"/>
  <c r="H1601" i="16"/>
  <c r="F2130" i="16"/>
  <c r="F2456" i="16"/>
  <c r="G2305" i="16"/>
  <c r="E1297" i="16"/>
  <c r="U1297" i="16" s="1"/>
  <c r="I593" i="16"/>
  <c r="G1297" i="16"/>
  <c r="G2240" i="16"/>
  <c r="G2104" i="16"/>
  <c r="G1389" i="16"/>
  <c r="F1381" i="16"/>
  <c r="E2305" i="16"/>
  <c r="U2305" i="16" s="1"/>
  <c r="G1381" i="16"/>
  <c r="G1889" i="16"/>
  <c r="J2168" i="16"/>
  <c r="S1166" i="16"/>
  <c r="J1166" i="16" s="1"/>
  <c r="F2168" i="16"/>
  <c r="Y1885" i="16"/>
  <c r="Y1176" i="16"/>
  <c r="H1293" i="16"/>
  <c r="Y872" i="16"/>
  <c r="S880" i="16"/>
  <c r="I1293" i="16"/>
  <c r="Y579" i="16"/>
  <c r="Y862" i="16"/>
  <c r="Y1066" i="16"/>
  <c r="S1164" i="16"/>
  <c r="H1776" i="16"/>
  <c r="D1776" i="16"/>
  <c r="U1776" i="16" s="1"/>
  <c r="J2302" i="16"/>
  <c r="G1891" i="16"/>
  <c r="I980" i="16"/>
  <c r="F980" i="16"/>
  <c r="G1341" i="16"/>
  <c r="I882" i="16"/>
  <c r="I1201" i="16"/>
  <c r="D2416" i="16"/>
  <c r="U2416" i="16" s="1"/>
  <c r="J1008" i="16"/>
  <c r="E1008" i="16"/>
  <c r="U1008" i="16" s="1"/>
  <c r="Y1096" i="16"/>
  <c r="Y2193" i="16"/>
  <c r="Y494" i="16"/>
  <c r="Y1264" i="16"/>
  <c r="Y1587" i="16"/>
  <c r="Y540" i="16"/>
  <c r="F1008" i="16"/>
  <c r="G1221" i="16"/>
  <c r="Y2184" i="16"/>
  <c r="Y2401" i="16"/>
  <c r="Y886" i="16"/>
  <c r="S1104" i="16"/>
  <c r="Y1112" i="16"/>
  <c r="S1120" i="16"/>
  <c r="D1" i="10"/>
  <c r="C4" i="14"/>
  <c r="Y2308" i="16"/>
  <c r="Y1875" i="16"/>
  <c r="Y1773" i="16"/>
  <c r="Y1757" i="16"/>
  <c r="Y1755" i="16"/>
  <c r="Y913" i="16"/>
  <c r="Y556" i="16"/>
  <c r="Y554" i="16"/>
  <c r="Y1980" i="16"/>
  <c r="Y1956" i="16"/>
  <c r="Y1124" i="16"/>
  <c r="S1124" i="16"/>
  <c r="S1118" i="16"/>
  <c r="Y1118" i="16"/>
  <c r="S1106" i="16"/>
  <c r="Y1106" i="16"/>
  <c r="Y1092" i="16"/>
  <c r="S1092" i="16"/>
  <c r="Y892" i="16"/>
  <c r="S892" i="16"/>
  <c r="Y888" i="16"/>
  <c r="S888" i="16"/>
  <c r="U1214" i="16"/>
  <c r="Y1323" i="16"/>
  <c r="Y294" i="16"/>
  <c r="Y365" i="16"/>
  <c r="Y339" i="16"/>
  <c r="Y484" i="16"/>
  <c r="Y390" i="16"/>
  <c r="Y356" i="16"/>
  <c r="Y2477" i="16"/>
  <c r="Y2329" i="16"/>
  <c r="Y2325" i="16"/>
  <c r="Y2323" i="16"/>
  <c r="Y2321" i="16"/>
  <c r="Y2317" i="16"/>
  <c r="Y2313" i="16"/>
  <c r="Y2152" i="16"/>
  <c r="Y2144" i="16"/>
  <c r="Y1904" i="16"/>
  <c r="Y1898" i="16"/>
  <c r="Y1896" i="16"/>
  <c r="Y1892" i="16"/>
  <c r="Y1832" i="16"/>
  <c r="Y1745" i="16"/>
  <c r="Y1743" i="16"/>
  <c r="Y1741" i="16"/>
  <c r="Y1735" i="16"/>
  <c r="Y1727" i="16"/>
  <c r="Y1627" i="16"/>
  <c r="Y1593" i="16"/>
  <c r="Y1589" i="16"/>
  <c r="Y1579" i="16"/>
  <c r="Y1571" i="16"/>
  <c r="Y1567" i="16"/>
  <c r="Y1555" i="16"/>
  <c r="Y1454" i="16"/>
  <c r="Y1448" i="16"/>
  <c r="Y1444" i="16"/>
  <c r="Y1442" i="16"/>
  <c r="Y1438" i="16"/>
  <c r="Y1430" i="16"/>
  <c r="Y1057" i="16"/>
  <c r="Y1049" i="16"/>
  <c r="Y1047" i="16"/>
  <c r="Y1015" i="16"/>
  <c r="Y1013" i="16"/>
  <c r="Y794" i="16"/>
  <c r="Y532" i="16"/>
  <c r="Y2484" i="16"/>
  <c r="Y2487" i="16"/>
  <c r="Y916" i="16"/>
  <c r="F2441" i="16"/>
  <c r="G2441" i="16"/>
  <c r="I2441" i="16"/>
  <c r="H2441" i="16"/>
  <c r="E2441" i="16"/>
  <c r="D2441" i="16"/>
  <c r="J2441" i="16"/>
  <c r="E2197" i="16"/>
  <c r="U2197" i="16" s="1"/>
  <c r="D2197" i="16"/>
  <c r="G2197" i="16"/>
  <c r="J2197" i="16"/>
  <c r="H2197" i="16"/>
  <c r="I2197" i="16"/>
  <c r="F2197" i="16"/>
  <c r="H2139" i="16"/>
  <c r="I2139" i="16"/>
  <c r="J2139" i="16"/>
  <c r="E2139" i="16"/>
  <c r="D2139" i="16"/>
  <c r="G2139" i="16"/>
  <c r="F2139" i="16"/>
  <c r="F1711" i="16"/>
  <c r="E1711" i="16"/>
  <c r="U1711" i="16" s="1"/>
  <c r="G1598" i="16"/>
  <c r="F1598" i="16"/>
  <c r="I900" i="16"/>
  <c r="H900" i="16"/>
  <c r="Y464" i="16"/>
  <c r="S464" i="16"/>
  <c r="S405" i="16"/>
  <c r="Y405" i="16"/>
  <c r="Y367" i="16"/>
  <c r="S367" i="16"/>
  <c r="H2454" i="16"/>
  <c r="E2454" i="16"/>
  <c r="U2454" i="16" s="1"/>
  <c r="S2415" i="16"/>
  <c r="G2415" i="16"/>
  <c r="S2335" i="16"/>
  <c r="Y2335" i="16"/>
  <c r="S2195" i="16"/>
  <c r="F2195" i="16" s="1"/>
  <c r="Y2195" i="16"/>
  <c r="H2191" i="16"/>
  <c r="D2191" i="16"/>
  <c r="S2188" i="16"/>
  <c r="Y2188" i="16"/>
  <c r="H2154" i="16"/>
  <c r="F2154" i="16"/>
  <c r="S2078" i="16"/>
  <c r="G2078" i="16" s="1"/>
  <c r="S2076" i="16"/>
  <c r="E2076" i="16" s="1"/>
  <c r="Y2076" i="16"/>
  <c r="S2064" i="16"/>
  <c r="Y2064" i="16"/>
  <c r="D1964" i="16"/>
  <c r="U1964" i="16" s="1"/>
  <c r="I1964" i="16"/>
  <c r="S1932" i="16"/>
  <c r="G1932" i="16" s="1"/>
  <c r="S1401" i="16"/>
  <c r="G1401" i="16" s="1"/>
  <c r="S1343" i="16"/>
  <c r="Y1343" i="16"/>
  <c r="F1293" i="16"/>
  <c r="D1293" i="16"/>
  <c r="J1260" i="16"/>
  <c r="H1260" i="16"/>
  <c r="E1260" i="16"/>
  <c r="U1260" i="16" s="1"/>
  <c r="I1260" i="16"/>
  <c r="H1241" i="16"/>
  <c r="J1241" i="16"/>
  <c r="I1229" i="16"/>
  <c r="J1229" i="16"/>
  <c r="E1221" i="16"/>
  <c r="U1221" i="16" s="1"/>
  <c r="J1221" i="16"/>
  <c r="D1217" i="16"/>
  <c r="U1217" i="16" s="1"/>
  <c r="H1217" i="16"/>
  <c r="S1213" i="16"/>
  <c r="S1203" i="16"/>
  <c r="Y1203" i="16"/>
  <c r="Y1169" i="16"/>
  <c r="S1169" i="16"/>
  <c r="H1169" i="16" s="1"/>
  <c r="S1132" i="16"/>
  <c r="Y1132" i="16"/>
  <c r="S1130" i="16"/>
  <c r="E1130" i="16" s="1"/>
  <c r="Y1130" i="16"/>
  <c r="H953" i="16"/>
  <c r="E953" i="16"/>
  <c r="F944" i="16"/>
  <c r="J944" i="16"/>
  <c r="G944" i="16"/>
  <c r="S870" i="16"/>
  <c r="Y870" i="16"/>
  <c r="S866" i="16"/>
  <c r="Y866" i="16"/>
  <c r="S846" i="16"/>
  <c r="Y846" i="16"/>
  <c r="S548" i="16"/>
  <c r="J548" i="16" s="1"/>
  <c r="Y548" i="16"/>
  <c r="B41" i="4"/>
  <c r="B53" i="4" s="1"/>
  <c r="A38" i="10" s="1"/>
  <c r="B32" i="3"/>
  <c r="J30" i="10"/>
  <c r="B31" i="3"/>
  <c r="G486" i="16"/>
  <c r="E486" i="16"/>
  <c r="U486" i="16" s="1"/>
  <c r="J486" i="16"/>
  <c r="E488" i="16"/>
  <c r="H63" i="10"/>
  <c r="D63" i="10" s="1"/>
  <c r="G300" i="16"/>
  <c r="H297" i="16"/>
  <c r="F297" i="16"/>
  <c r="J286" i="16"/>
  <c r="G286" i="16"/>
  <c r="F42" i="10"/>
  <c r="H42" i="10"/>
  <c r="F37" i="10"/>
  <c r="H37" i="10" s="1"/>
  <c r="G2430" i="16"/>
  <c r="G2035" i="16"/>
  <c r="G1909" i="16"/>
  <c r="I2250" i="16"/>
  <c r="J2250" i="16"/>
  <c r="I2153" i="16"/>
  <c r="D2153" i="16"/>
  <c r="G2153" i="16"/>
  <c r="I2143" i="16"/>
  <c r="F2143" i="16"/>
  <c r="D1921" i="16"/>
  <c r="E1921" i="16"/>
  <c r="F1921" i="16"/>
  <c r="H1849" i="16"/>
  <c r="E1849" i="16"/>
  <c r="D803" i="16"/>
  <c r="H797" i="16"/>
  <c r="G1899" i="16"/>
  <c r="I1899" i="16"/>
  <c r="J1909" i="16"/>
  <c r="D1909" i="16"/>
  <c r="I2212" i="16"/>
  <c r="D2212" i="16"/>
  <c r="U2212" i="16" s="1"/>
  <c r="G708" i="16"/>
  <c r="J2430" i="16"/>
  <c r="I2430" i="16"/>
  <c r="F2288" i="16"/>
  <c r="E2288" i="16"/>
  <c r="H2288" i="16"/>
  <c r="J2186" i="16"/>
  <c r="I955" i="16"/>
  <c r="J955" i="16"/>
  <c r="F955" i="16"/>
  <c r="J561" i="16"/>
  <c r="F561" i="16"/>
  <c r="H789" i="16"/>
  <c r="D789" i="16"/>
  <c r="U789" i="16" s="1"/>
  <c r="J789" i="16"/>
  <c r="I2438" i="16"/>
  <c r="F2438" i="16"/>
  <c r="I1883" i="16"/>
  <c r="G1883" i="16"/>
  <c r="H1883" i="16"/>
  <c r="I2035" i="16"/>
  <c r="F2035" i="16"/>
  <c r="H1794" i="16"/>
  <c r="I1794" i="16"/>
  <c r="G359" i="16"/>
  <c r="D359" i="16"/>
  <c r="U359" i="16" s="1"/>
  <c r="H359" i="16"/>
  <c r="F31" i="10"/>
  <c r="H31" i="10" s="1"/>
  <c r="H41" i="10"/>
  <c r="D41" i="10" s="1"/>
  <c r="F36" i="10"/>
  <c r="H36" i="10" s="1"/>
  <c r="F46" i="10"/>
  <c r="H46" i="10" s="1"/>
  <c r="J2403" i="16"/>
  <c r="E1192" i="16"/>
  <c r="D1192" i="16"/>
  <c r="H28" i="10"/>
  <c r="D28" i="10" s="1"/>
  <c r="H1192" i="16"/>
  <c r="I363" i="16"/>
  <c r="I497" i="16"/>
  <c r="G1200" i="16"/>
  <c r="F2403" i="16"/>
  <c r="I346" i="16"/>
  <c r="E346" i="16"/>
  <c r="U346" i="16" s="1"/>
  <c r="E433" i="16"/>
  <c r="I1333" i="16"/>
  <c r="E497" i="16"/>
  <c r="J799" i="16"/>
  <c r="F799" i="16"/>
  <c r="J1200" i="16"/>
  <c r="J1333" i="16"/>
  <c r="F38" i="10"/>
  <c r="H38" i="10"/>
  <c r="D38" i="10" s="1"/>
  <c r="U1119" i="16"/>
  <c r="U733" i="16"/>
  <c r="U2406" i="16"/>
  <c r="U1399" i="16"/>
  <c r="J414" i="16"/>
  <c r="D433" i="16"/>
  <c r="F33" i="10"/>
  <c r="H33" i="10"/>
  <c r="C33" i="10" s="1"/>
  <c r="J433" i="16"/>
  <c r="G363" i="16"/>
  <c r="U732" i="16"/>
  <c r="U953" i="16"/>
  <c r="Y1171" i="16"/>
  <c r="H590" i="16"/>
  <c r="I590" i="16"/>
  <c r="E528" i="16"/>
  <c r="U528" i="16" s="1"/>
  <c r="H528" i="16"/>
  <c r="G2036" i="16"/>
  <c r="J2036" i="16"/>
  <c r="I716" i="16"/>
  <c r="G716" i="16"/>
  <c r="D1112" i="16"/>
  <c r="U1112" i="16" s="1"/>
  <c r="J1112" i="16"/>
  <c r="D1799" i="16"/>
  <c r="U1799" i="16" s="1"/>
  <c r="F1799" i="16"/>
  <c r="U1387" i="16"/>
  <c r="U2134" i="16"/>
  <c r="U2365" i="16"/>
  <c r="U1245" i="16"/>
  <c r="J1434" i="16"/>
  <c r="F2158" i="16"/>
  <c r="H983" i="16"/>
  <c r="D1713" i="16"/>
  <c r="U1713" i="16" s="1"/>
  <c r="I940" i="16"/>
  <c r="H1598" i="16"/>
  <c r="D932" i="16"/>
  <c r="U932" i="16" s="1"/>
  <c r="G1399" i="16"/>
  <c r="G2094" i="16"/>
  <c r="H1383" i="16"/>
  <c r="E2480" i="16"/>
  <c r="D1410" i="16"/>
  <c r="U1410" i="16"/>
  <c r="J988" i="16"/>
  <c r="Y483" i="16"/>
  <c r="Y2471" i="16"/>
  <c r="Y2467" i="16"/>
  <c r="Y2463" i="16"/>
  <c r="Y393" i="16"/>
  <c r="Y2339" i="16"/>
  <c r="Y2197" i="16"/>
  <c r="Y2126" i="16"/>
  <c r="Y2078" i="16"/>
  <c r="Y2074" i="16"/>
  <c r="Y1970" i="16"/>
  <c r="Y1966" i="16"/>
  <c r="Y1964" i="16"/>
  <c r="Y1960" i="16"/>
  <c r="Y1154" i="16"/>
  <c r="Y822" i="16"/>
  <c r="Y675" i="16"/>
  <c r="Y500" i="16"/>
  <c r="Y362" i="16"/>
  <c r="Y2460" i="16"/>
  <c r="Y2409" i="16"/>
  <c r="Y2387" i="16"/>
  <c r="Y2331" i="16"/>
  <c r="Y2314" i="16"/>
  <c r="Y2303" i="16"/>
  <c r="Y2299" i="16"/>
  <c r="Y2223" i="16"/>
  <c r="Y2215" i="16"/>
  <c r="Y2160" i="16"/>
  <c r="Y2154" i="16"/>
  <c r="Y2130" i="16"/>
  <c r="Y2119" i="16"/>
  <c r="Y2101" i="16"/>
  <c r="Y2097" i="16"/>
  <c r="Y2095" i="16"/>
  <c r="Y2056" i="16"/>
  <c r="Y2028" i="16"/>
  <c r="Y1976" i="16"/>
  <c r="Y1974" i="16"/>
  <c r="Y1938" i="16"/>
  <c r="Y1934" i="16"/>
  <c r="Y1852" i="16"/>
  <c r="Y1850" i="16"/>
  <c r="Y1749" i="16"/>
  <c r="Y1747" i="16"/>
  <c r="Y1703" i="16"/>
  <c r="Y1695" i="16"/>
  <c r="Y1641" i="16"/>
  <c r="Y1637" i="16"/>
  <c r="Y1528" i="16"/>
  <c r="Y1526" i="16"/>
  <c r="Y1499" i="16"/>
  <c r="Y1411" i="16"/>
  <c r="Y1403" i="16"/>
  <c r="Y1378" i="16"/>
  <c r="Y1262" i="16"/>
  <c r="Y1213" i="16"/>
  <c r="Y1201" i="16"/>
  <c r="Y1087" i="16"/>
  <c r="Y912" i="16"/>
  <c r="Y908" i="16"/>
  <c r="Y904" i="16"/>
  <c r="Y634" i="16"/>
  <c r="Y630" i="16"/>
  <c r="Y586" i="16"/>
  <c r="Y542" i="16"/>
  <c r="Y534" i="16"/>
  <c r="F463" i="16"/>
  <c r="E463" i="16"/>
  <c r="U463" i="16" s="1"/>
  <c r="F2063" i="16"/>
  <c r="J1849" i="16"/>
  <c r="G799" i="16"/>
  <c r="D799" i="16"/>
  <c r="U799" i="16" s="1"/>
  <c r="F319" i="16"/>
  <c r="I1449" i="16"/>
  <c r="J319" i="16"/>
  <c r="I412" i="16"/>
  <c r="F30" i="10"/>
  <c r="H30" i="10" s="1"/>
  <c r="F45" i="10"/>
  <c r="H45" i="10"/>
  <c r="C45" i="10" s="1"/>
  <c r="E997" i="16"/>
  <c r="F346" i="16"/>
  <c r="J497" i="16"/>
  <c r="E319" i="16"/>
  <c r="F497" i="16"/>
  <c r="H346" i="16"/>
  <c r="U2077" i="16"/>
  <c r="G515" i="16"/>
  <c r="D515" i="16"/>
  <c r="H508" i="16"/>
  <c r="G508" i="16"/>
  <c r="F478" i="16"/>
  <c r="D478" i="16"/>
  <c r="U478" i="16" s="1"/>
  <c r="H478" i="16"/>
  <c r="J478" i="16"/>
  <c r="G478" i="16"/>
  <c r="E354" i="16"/>
  <c r="G354" i="16"/>
  <c r="I354" i="16"/>
  <c r="E322" i="16"/>
  <c r="U322" i="16" s="1"/>
  <c r="G322" i="16"/>
  <c r="J322" i="16"/>
  <c r="I421" i="16"/>
  <c r="E421" i="16"/>
  <c r="U421" i="16" s="1"/>
  <c r="U1115" i="16"/>
  <c r="U1030" i="16"/>
  <c r="U2040" i="16"/>
  <c r="U874" i="16"/>
  <c r="C4" i="10"/>
  <c r="C17" i="10"/>
  <c r="C15" i="10"/>
  <c r="G2046" i="16"/>
  <c r="D1928" i="16"/>
  <c r="U1928" i="16" s="1"/>
  <c r="F2024" i="16"/>
  <c r="Y519" i="16"/>
  <c r="Y465" i="16"/>
  <c r="Y370" i="16"/>
  <c r="Y341" i="16"/>
  <c r="Y2150" i="16"/>
  <c r="Y2105" i="16"/>
  <c r="Y2060" i="16"/>
  <c r="Y1978" i="16"/>
  <c r="Y1556" i="16"/>
  <c r="Y1303" i="16"/>
  <c r="Y1253" i="16"/>
  <c r="Y1235" i="16"/>
  <c r="Y1231" i="16"/>
  <c r="Y1173" i="16"/>
  <c r="Y979" i="16"/>
  <c r="Y618" i="16"/>
  <c r="Y614" i="16"/>
  <c r="Y608" i="16"/>
  <c r="Y1214" i="16"/>
  <c r="Y1204" i="16"/>
  <c r="Y1178" i="16"/>
  <c r="Y1136" i="16"/>
  <c r="Y1102" i="16"/>
  <c r="Y1061" i="16"/>
  <c r="Y1027" i="16"/>
  <c r="Y1003" i="16"/>
  <c r="Y864" i="16"/>
  <c r="Y726" i="16"/>
  <c r="Y638" i="16"/>
  <c r="Y622" i="16"/>
  <c r="Y606" i="16"/>
  <c r="Y560" i="16"/>
  <c r="Y550" i="16"/>
  <c r="Y528" i="16"/>
  <c r="U1122" i="16"/>
  <c r="U1179" i="16"/>
  <c r="U828" i="16"/>
  <c r="U2007" i="16"/>
  <c r="U1052" i="16"/>
  <c r="U2083" i="16"/>
  <c r="U1919" i="16"/>
  <c r="U1625" i="16"/>
  <c r="U1925" i="16"/>
  <c r="U1476" i="16"/>
  <c r="U1424" i="16"/>
  <c r="U2418" i="16"/>
  <c r="U1950" i="16"/>
  <c r="U432" i="16"/>
  <c r="U1280" i="16"/>
  <c r="U745" i="16"/>
  <c r="U1538" i="16"/>
  <c r="U818" i="16"/>
  <c r="U1294" i="16"/>
  <c r="U2273" i="16"/>
  <c r="U2426" i="16"/>
  <c r="U1308" i="16"/>
  <c r="U1753" i="16"/>
  <c r="U1429" i="16"/>
  <c r="U806" i="16"/>
  <c r="U1314" i="16"/>
  <c r="U1097" i="16"/>
  <c r="U1087" i="16"/>
  <c r="U2123" i="16"/>
  <c r="U1572" i="16"/>
  <c r="U827" i="16"/>
  <c r="U940" i="16"/>
  <c r="U2229" i="16"/>
  <c r="U933" i="16"/>
  <c r="U2050" i="16"/>
  <c r="U2044" i="16"/>
  <c r="U2368" i="16"/>
  <c r="U1505" i="16"/>
  <c r="U1605" i="16"/>
  <c r="U1426" i="16"/>
  <c r="U1209" i="16"/>
  <c r="U2222" i="16"/>
  <c r="U2013" i="16"/>
  <c r="U441" i="16"/>
  <c r="U1040" i="16"/>
  <c r="U1824" i="16"/>
  <c r="U1495" i="16"/>
  <c r="U1590" i="16"/>
  <c r="U1136" i="16"/>
  <c r="U1266" i="16"/>
  <c r="U1278" i="16"/>
  <c r="U2084" i="16"/>
  <c r="U540" i="16"/>
  <c r="U882" i="16"/>
  <c r="U532" i="16"/>
  <c r="U2449" i="16"/>
  <c r="U1865" i="16"/>
  <c r="U1061" i="16"/>
  <c r="U1076" i="16"/>
  <c r="U1384" i="16"/>
  <c r="U425" i="16"/>
  <c r="U751" i="16"/>
  <c r="U2121" i="16"/>
  <c r="U1665" i="16"/>
  <c r="U1091" i="16"/>
  <c r="U970" i="16"/>
  <c r="U2371" i="16"/>
  <c r="U1143" i="16"/>
  <c r="U503" i="16"/>
  <c r="U617" i="16"/>
  <c r="U1930" i="16"/>
  <c r="U2351" i="16"/>
  <c r="U2024" i="16"/>
  <c r="U2357" i="16"/>
  <c r="U1174" i="16"/>
  <c r="U1656" i="16"/>
  <c r="U2163" i="16"/>
  <c r="U1970" i="16"/>
  <c r="U919" i="16"/>
  <c r="U519" i="16"/>
  <c r="U873" i="16"/>
  <c r="U2473" i="16"/>
  <c r="U2400" i="16"/>
  <c r="U1075" i="16"/>
  <c r="U2093" i="16"/>
  <c r="U1197" i="16"/>
  <c r="U1041" i="16"/>
  <c r="U1860" i="16"/>
  <c r="U2005" i="16"/>
  <c r="U1555" i="16"/>
  <c r="U1783" i="16"/>
  <c r="U2417" i="16"/>
  <c r="U545" i="16"/>
  <c r="U980" i="16"/>
  <c r="U2306" i="16"/>
  <c r="U2231" i="16"/>
  <c r="U1766" i="16"/>
  <c r="U637" i="16"/>
  <c r="U415" i="16"/>
  <c r="U1409" i="16"/>
  <c r="U2379" i="16"/>
  <c r="U2180" i="16"/>
  <c r="U1944" i="16"/>
  <c r="U2323" i="16"/>
  <c r="U1175" i="16"/>
  <c r="U2453" i="16"/>
  <c r="U678" i="16"/>
  <c r="U555" i="16"/>
  <c r="U966" i="16"/>
  <c r="U1380" i="16"/>
  <c r="U642" i="16"/>
  <c r="U1351" i="16"/>
  <c r="U1877" i="16"/>
  <c r="U2447" i="16"/>
  <c r="U1000" i="16"/>
  <c r="U1986" i="16"/>
  <c r="U407" i="16"/>
  <c r="U570" i="16"/>
  <c r="U2491" i="16"/>
  <c r="U1229" i="16"/>
  <c r="U2336" i="16"/>
  <c r="U1100" i="16"/>
  <c r="U760" i="16"/>
  <c r="U2315" i="16"/>
  <c r="U371" i="16"/>
  <c r="U490" i="16"/>
  <c r="U1318" i="16"/>
  <c r="U986" i="16"/>
  <c r="U2140" i="16"/>
  <c r="U718" i="16"/>
  <c r="U973" i="16"/>
  <c r="U2087" i="16"/>
  <c r="U2338" i="16"/>
  <c r="U861" i="16"/>
  <c r="U1841" i="16"/>
  <c r="U929" i="16"/>
  <c r="U1778" i="16"/>
  <c r="U850" i="16"/>
  <c r="U1402" i="16"/>
  <c r="U728" i="16"/>
  <c r="U562" i="16"/>
  <c r="U2203" i="16"/>
  <c r="U956" i="16"/>
  <c r="U1025" i="16"/>
  <c r="U1464" i="16"/>
  <c r="U2279" i="16"/>
  <c r="U1454" i="16"/>
  <c r="U651" i="16"/>
  <c r="U2028" i="16"/>
  <c r="U2051" i="16"/>
  <c r="U1604" i="16"/>
  <c r="U737" i="16"/>
  <c r="U1870" i="16"/>
  <c r="U426" i="16"/>
  <c r="U2130" i="16"/>
  <c r="U1742" i="16"/>
  <c r="U948" i="16"/>
  <c r="U2324" i="16"/>
  <c r="U2444" i="16"/>
  <c r="U1893" i="16"/>
  <c r="U294" i="16"/>
  <c r="U661" i="16"/>
  <c r="U1599" i="16"/>
  <c r="U526" i="16"/>
  <c r="U2034" i="16"/>
  <c r="U671" i="16"/>
  <c r="U1149" i="16"/>
  <c r="U838" i="16"/>
  <c r="U928" i="16"/>
  <c r="U1535" i="16"/>
  <c r="U715" i="16"/>
  <c r="U1602" i="16"/>
  <c r="U393" i="16"/>
  <c r="U2004" i="16"/>
  <c r="U1911" i="16"/>
  <c r="U801" i="16"/>
  <c r="U2392" i="16"/>
  <c r="U691" i="16"/>
  <c r="U1346" i="16"/>
  <c r="U925" i="16"/>
  <c r="U1973" i="16"/>
  <c r="U549" i="16"/>
  <c r="U1952" i="16"/>
  <c r="U741" i="16"/>
  <c r="U814" i="16"/>
  <c r="U802" i="16"/>
  <c r="U777" i="16"/>
  <c r="U878" i="16"/>
  <c r="U895" i="16"/>
  <c r="U1386" i="16"/>
  <c r="U2312" i="16"/>
  <c r="U2391" i="16"/>
  <c r="U1512" i="16"/>
  <c r="U2089" i="16"/>
  <c r="U1150" i="16"/>
  <c r="U1666" i="16"/>
  <c r="U1584" i="16"/>
  <c r="U1127" i="16"/>
  <c r="U1022" i="16"/>
  <c r="U946" i="16"/>
  <c r="U1951" i="16"/>
  <c r="U531" i="16"/>
  <c r="U1638" i="16"/>
  <c r="U1816" i="16"/>
  <c r="U340" i="16"/>
  <c r="U422" i="16"/>
  <c r="U2003" i="16"/>
  <c r="U1436" i="16"/>
  <c r="U981" i="16"/>
  <c r="U1255" i="16"/>
  <c r="U1316" i="16"/>
  <c r="U1931" i="16"/>
  <c r="U529" i="16"/>
  <c r="U592" i="16"/>
  <c r="U525" i="16"/>
  <c r="U700" i="16"/>
  <c r="U1658" i="16"/>
  <c r="U1677" i="16"/>
  <c r="U1902" i="16"/>
  <c r="U1927" i="16"/>
  <c r="U2001" i="16"/>
  <c r="U2037" i="16"/>
  <c r="U2075" i="16"/>
  <c r="U2175" i="16"/>
  <c r="U2221" i="16"/>
  <c r="U2253" i="16"/>
  <c r="U462" i="16"/>
  <c r="U364" i="16"/>
  <c r="U474" i="16"/>
  <c r="U1639" i="16"/>
  <c r="U832" i="16"/>
  <c r="U2429" i="16"/>
  <c r="U2174" i="16"/>
  <c r="U756" i="16"/>
  <c r="U1800" i="16"/>
  <c r="U1967" i="16"/>
  <c r="U2393" i="16"/>
  <c r="U512" i="16"/>
  <c r="U1371" i="16"/>
  <c r="U643" i="16"/>
  <c r="U2041" i="16"/>
  <c r="U1709" i="16"/>
  <c r="U1645" i="16"/>
  <c r="U408" i="16"/>
  <c r="U1990" i="16"/>
  <c r="U372" i="16"/>
  <c r="U2382" i="16"/>
  <c r="U1367" i="16"/>
  <c r="U1080" i="16"/>
  <c r="U967" i="16"/>
  <c r="U2244" i="16"/>
  <c r="U1261" i="16"/>
  <c r="U1190" i="16"/>
  <c r="U385" i="16"/>
  <c r="U783" i="16"/>
  <c r="U287" i="16"/>
  <c r="U2079" i="16"/>
  <c r="U1396" i="16"/>
  <c r="U516" i="16"/>
  <c r="U1394" i="16"/>
  <c r="U1296" i="16"/>
  <c r="U790" i="16"/>
  <c r="U1171" i="16"/>
  <c r="U2362" i="16"/>
  <c r="U1808" i="16"/>
  <c r="U615" i="16"/>
  <c r="U1390" i="16"/>
  <c r="U1001" i="16"/>
  <c r="U544" i="16"/>
  <c r="U2114" i="16"/>
  <c r="U2383" i="16"/>
  <c r="U2251" i="16"/>
  <c r="U722" i="16"/>
  <c r="U2370" i="16"/>
  <c r="U1782" i="16"/>
  <c r="U1729" i="16"/>
  <c r="U1440" i="16"/>
  <c r="U1365" i="16"/>
  <c r="U677" i="16"/>
  <c r="U437" i="16"/>
  <c r="U1345" i="16"/>
  <c r="U1334" i="16"/>
  <c r="U1005" i="16"/>
  <c r="U2006" i="16"/>
  <c r="U1820" i="16"/>
  <c r="U767" i="16"/>
  <c r="U2012" i="16"/>
  <c r="U1182" i="16"/>
  <c r="U2148" i="16"/>
  <c r="U2236" i="16"/>
  <c r="U1472" i="16"/>
  <c r="U611" i="16"/>
  <c r="U2296" i="16"/>
  <c r="U2322" i="16"/>
  <c r="U729" i="16"/>
  <c r="U2387" i="16"/>
  <c r="U826" i="16"/>
  <c r="U1767" i="16"/>
  <c r="U1748" i="16"/>
  <c r="U2311" i="16"/>
  <c r="U1159" i="16"/>
  <c r="U2023" i="16"/>
  <c r="U1455" i="16"/>
  <c r="U2155" i="16"/>
  <c r="U2053" i="16"/>
  <c r="U1591" i="16"/>
  <c r="U1469" i="16"/>
  <c r="U332" i="16"/>
  <c r="U311" i="16"/>
  <c r="U2080" i="16"/>
  <c r="U1165" i="16"/>
  <c r="U1099" i="16"/>
  <c r="U2069" i="16"/>
  <c r="U823" i="16"/>
  <c r="U1985" i="16"/>
  <c r="U1689" i="16"/>
  <c r="U1241" i="16"/>
  <c r="U1298" i="16"/>
  <c r="U1339" i="16"/>
  <c r="U1717" i="16"/>
  <c r="U2266" i="16"/>
  <c r="U1673" i="16"/>
  <c r="U2291" i="16"/>
  <c r="U2452" i="16"/>
  <c r="U1861" i="16"/>
  <c r="U601" i="16"/>
  <c r="U2062" i="16"/>
  <c r="U1391" i="16"/>
  <c r="U1035" i="16"/>
  <c r="U1618" i="16"/>
  <c r="U1581" i="16"/>
  <c r="U1243" i="16"/>
  <c r="U550" i="16"/>
  <c r="U1620" i="16"/>
  <c r="U1763" i="16"/>
  <c r="U1246" i="16"/>
  <c r="U1744" i="16"/>
  <c r="U501" i="16"/>
  <c r="U578" i="16"/>
  <c r="U1021" i="16"/>
  <c r="U2204" i="16"/>
  <c r="U2164" i="16"/>
  <c r="U1078" i="16"/>
  <c r="U2022" i="16"/>
  <c r="U1470" i="16"/>
  <c r="U1378" i="16"/>
  <c r="U2432" i="16"/>
  <c r="U1450" i="16"/>
  <c r="U901" i="16"/>
  <c r="U586" i="16"/>
  <c r="U461" i="16"/>
  <c r="U597" i="16"/>
  <c r="U603" i="16"/>
  <c r="U1031" i="16"/>
  <c r="U1491" i="16"/>
  <c r="U1023" i="16"/>
  <c r="U2042" i="16"/>
  <c r="U2278" i="16"/>
  <c r="U1696" i="16"/>
  <c r="U436" i="16"/>
  <c r="U1771" i="16"/>
  <c r="U1489" i="16"/>
  <c r="U749" i="16"/>
  <c r="U1212" i="16"/>
  <c r="U2223" i="16"/>
  <c r="U907" i="16"/>
  <c r="U1186" i="16"/>
  <c r="U1361" i="16"/>
  <c r="U2045" i="16"/>
  <c r="U2101" i="16"/>
  <c r="U1468" i="16"/>
  <c r="U460" i="16"/>
  <c r="U2052" i="16"/>
  <c r="U935" i="16"/>
  <c r="U1517" i="16"/>
  <c r="U1042" i="16"/>
  <c r="U1703" i="16"/>
  <c r="U1657" i="16"/>
  <c r="U947" i="16"/>
  <c r="U683" i="16"/>
  <c r="U2465" i="16"/>
  <c r="U2056" i="16"/>
  <c r="U971" i="16"/>
  <c r="U2086" i="16"/>
  <c r="U2169" i="16"/>
  <c r="U2095" i="16"/>
  <c r="U2485" i="16"/>
  <c r="U936" i="16"/>
  <c r="U1793" i="16"/>
  <c r="U1057" i="16"/>
  <c r="U742" i="16"/>
  <c r="U1644" i="16"/>
  <c r="U757" i="16"/>
  <c r="U1184" i="16"/>
  <c r="U1180" i="16"/>
  <c r="U1957" i="16"/>
  <c r="U1015" i="16"/>
  <c r="U2486" i="16"/>
  <c r="U1498" i="16"/>
  <c r="U1541" i="16"/>
  <c r="U2138" i="16"/>
  <c r="U2464" i="16"/>
  <c r="U2217" i="16"/>
  <c r="U1707" i="16"/>
  <c r="U1676" i="16"/>
  <c r="U2427" i="16"/>
  <c r="U1563" i="16"/>
  <c r="U1330" i="16"/>
  <c r="U1405" i="16"/>
  <c r="U419" i="16"/>
  <c r="U2333" i="16"/>
  <c r="U1708" i="16"/>
  <c r="U2474" i="16"/>
  <c r="U1603" i="16"/>
  <c r="U809" i="16"/>
  <c r="U1695" i="16"/>
  <c r="U1140" i="16"/>
  <c r="U2285" i="16"/>
  <c r="U1062" i="16"/>
  <c r="U1336" i="16"/>
  <c r="U1869" i="16"/>
  <c r="U1542" i="16"/>
  <c r="U1089" i="16"/>
  <c r="U1224" i="16"/>
  <c r="U1587" i="16"/>
  <c r="U1617" i="16"/>
  <c r="U351" i="16"/>
  <c r="U2409" i="16"/>
  <c r="U1138" i="16"/>
  <c r="U1755" i="16"/>
  <c r="U1835" i="16"/>
  <c r="U1892" i="16"/>
  <c r="U2020" i="16"/>
  <c r="U2102" i="16"/>
  <c r="U2189" i="16"/>
  <c r="U2161" i="16"/>
  <c r="U1738" i="16"/>
  <c r="U1652" i="16"/>
  <c r="U1347" i="16"/>
  <c r="U624" i="16"/>
  <c r="U616" i="16"/>
  <c r="U1907" i="16"/>
  <c r="U1882" i="16"/>
  <c r="U807" i="16"/>
  <c r="U1376" i="16"/>
  <c r="U2219" i="16"/>
  <c r="U1116" i="16"/>
  <c r="U2358" i="16"/>
  <c r="U876" i="16"/>
  <c r="U2289" i="16"/>
  <c r="U1910" i="16"/>
  <c r="U2129" i="16"/>
  <c r="U1774" i="16"/>
  <c r="U1349" i="16"/>
  <c r="U2287" i="16"/>
  <c r="U1549" i="16"/>
  <c r="U594" i="16"/>
  <c r="U681" i="16"/>
  <c r="U1162" i="16"/>
  <c r="U1312" i="16"/>
  <c r="U1397" i="16"/>
  <c r="U1954" i="16"/>
  <c r="U2194" i="16"/>
  <c r="U787" i="16"/>
  <c r="U1643" i="16"/>
  <c r="U1088" i="16"/>
  <c r="U350" i="16"/>
  <c r="U1996" i="16"/>
  <c r="U547" i="16"/>
  <c r="U2227" i="16"/>
  <c r="U949" i="16"/>
  <c r="U1805" i="16"/>
  <c r="U965" i="16"/>
  <c r="U1838" i="16"/>
  <c r="U2434" i="16"/>
  <c r="U1474" i="16"/>
  <c r="U942" i="16"/>
  <c r="U954" i="16"/>
  <c r="U1254" i="16"/>
  <c r="U1350" i="16"/>
  <c r="U1523" i="16"/>
  <c r="U1531" i="16"/>
  <c r="U1607" i="16"/>
  <c r="U2282" i="16"/>
  <c r="U645" i="16"/>
  <c r="U1980" i="16"/>
  <c r="U819" i="16"/>
  <c r="U1629" i="16"/>
  <c r="U716" i="16"/>
  <c r="U1682" i="16"/>
  <c r="U780" i="16"/>
  <c r="U2271" i="16"/>
  <c r="U442" i="16"/>
  <c r="U1129" i="16"/>
  <c r="U600" i="16"/>
  <c r="U2325" i="16"/>
  <c r="U2343" i="16"/>
  <c r="U1736" i="16"/>
  <c r="U1694" i="16"/>
  <c r="U533" i="16"/>
  <c r="U559" i="16"/>
  <c r="U1594" i="16"/>
  <c r="U2348" i="16"/>
  <c r="U782" i="16"/>
  <c r="U1675" i="16"/>
  <c r="U1293" i="16"/>
  <c r="U428" i="16"/>
  <c r="U2299" i="16"/>
  <c r="U2451" i="16"/>
  <c r="U1003" i="16"/>
  <c r="U1600" i="16"/>
  <c r="U1648" i="16"/>
  <c r="U2246" i="16"/>
  <c r="U1874" i="16"/>
  <c r="U1451" i="16"/>
  <c r="U697" i="16"/>
  <c r="A17" i="10"/>
  <c r="B34" i="4"/>
  <c r="A22" i="10" s="1"/>
  <c r="D61" i="4"/>
  <c r="D68" i="4"/>
  <c r="D37" i="4"/>
  <c r="U1111" i="16"/>
  <c r="U2154" i="16"/>
  <c r="U1463" i="16"/>
  <c r="U2316" i="16"/>
  <c r="U2198" i="16"/>
  <c r="U2259" i="16"/>
  <c r="U1576" i="16"/>
  <c r="U1601" i="16"/>
  <c r="U618" i="16"/>
  <c r="U2110" i="16"/>
  <c r="U1735" i="16"/>
  <c r="U630" i="16"/>
  <c r="U1356" i="16"/>
  <c r="U2240" i="16"/>
  <c r="U2211" i="16"/>
  <c r="U1851" i="16"/>
  <c r="U1552" i="16"/>
  <c r="U627" i="16"/>
  <c r="B64" i="4"/>
  <c r="A47" i="10" s="1"/>
  <c r="B52" i="4"/>
  <c r="A37" i="10" s="1"/>
  <c r="B58" i="4"/>
  <c r="A42" i="10" s="1"/>
  <c r="U1423" i="16"/>
  <c r="U625" i="16"/>
  <c r="U2192" i="16"/>
  <c r="U1524" i="16"/>
  <c r="U1918" i="16"/>
  <c r="U1446" i="16"/>
  <c r="U699" i="16"/>
  <c r="U1836" i="16"/>
  <c r="U1510" i="16"/>
  <c r="U1731" i="16"/>
  <c r="D55" i="4"/>
  <c r="A16" i="10"/>
  <c r="D49" i="4"/>
  <c r="D43" i="4"/>
  <c r="U2482" i="16"/>
  <c r="U336" i="16"/>
  <c r="U1362" i="16"/>
  <c r="U1428" i="16"/>
  <c r="U865" i="16"/>
  <c r="U2408" i="16"/>
  <c r="U2440" i="16"/>
  <c r="U885" i="16"/>
  <c r="U1688" i="16"/>
  <c r="U2165" i="16"/>
  <c r="U2284" i="16"/>
  <c r="U690" i="16"/>
  <c r="U1945" i="16"/>
  <c r="U660" i="16"/>
  <c r="U2317" i="16"/>
  <c r="U2046" i="16"/>
  <c r="U2398" i="16"/>
  <c r="U684" i="16"/>
  <c r="U830" i="16"/>
  <c r="U1679" i="16"/>
  <c r="U2113" i="16"/>
  <c r="U2352" i="16"/>
  <c r="U2468" i="16"/>
  <c r="U1419" i="16"/>
  <c r="U659" i="16"/>
  <c r="U881" i="16"/>
  <c r="U1690" i="16"/>
  <c r="U2055" i="16"/>
  <c r="U2274" i="16"/>
  <c r="U771" i="16"/>
  <c r="U672" i="16"/>
  <c r="U1963" i="16"/>
  <c r="U1432" i="16"/>
  <c r="U2141" i="16"/>
  <c r="U2478" i="16"/>
  <c r="U2181" i="16"/>
  <c r="U646" i="16"/>
  <c r="U392" i="16"/>
  <c r="U698" i="16"/>
  <c r="U365" i="16"/>
  <c r="U296" i="16"/>
  <c r="U1623" i="16"/>
  <c r="U353" i="16"/>
  <c r="U1131" i="16"/>
  <c r="U1048" i="16"/>
  <c r="U765" i="16"/>
  <c r="U1534" i="16"/>
  <c r="U1287" i="16"/>
  <c r="U922" i="16"/>
  <c r="U2374" i="16"/>
  <c r="U1103" i="16"/>
  <c r="U1779" i="16"/>
  <c r="U2147" i="16"/>
  <c r="U1615" i="16"/>
  <c r="U1595" i="16"/>
  <c r="U1338" i="16"/>
  <c r="U923" i="16"/>
  <c r="U1441" i="16"/>
  <c r="U1010" i="16"/>
  <c r="U890" i="16"/>
  <c r="U725" i="16"/>
  <c r="U1642" i="16"/>
  <c r="U1013" i="16"/>
  <c r="U840" i="16"/>
  <c r="U998" i="16"/>
  <c r="U1971" i="16"/>
  <c r="U1366" i="16"/>
  <c r="U903" i="16"/>
  <c r="U524" i="16"/>
  <c r="U798" i="16"/>
  <c r="U2011" i="16"/>
  <c r="U1090" i="16"/>
  <c r="U1715" i="16"/>
  <c r="U1357" i="16"/>
  <c r="U2103" i="16"/>
  <c r="U1506" i="16"/>
  <c r="U735" i="16"/>
  <c r="U653" i="16"/>
  <c r="U1054" i="16"/>
  <c r="U964" i="16"/>
  <c r="U514" i="16"/>
  <c r="U994" i="16"/>
  <c r="U1226" i="16"/>
  <c r="U1082" i="16"/>
  <c r="U1385" i="16"/>
  <c r="U1939" i="16"/>
  <c r="U284" i="16"/>
  <c r="U1065" i="16"/>
  <c r="U1086" i="16"/>
  <c r="U731" i="16"/>
  <c r="U537" i="16"/>
  <c r="U987" i="16"/>
  <c r="U670" i="16"/>
  <c r="U1220" i="16"/>
  <c r="U1661" i="16"/>
  <c r="U2059" i="16"/>
  <c r="U2301" i="16"/>
  <c r="U355" i="16"/>
  <c r="U1663" i="16"/>
  <c r="U1564" i="16"/>
  <c r="U564" i="16"/>
  <c r="U2341" i="16"/>
  <c r="U1941" i="16"/>
  <c r="U1421" i="16"/>
  <c r="U904" i="16"/>
  <c r="U899" i="16"/>
  <c r="U1490" i="16"/>
  <c r="U969" i="16"/>
  <c r="U2332" i="16"/>
  <c r="U1341" i="16"/>
  <c r="U1962" i="16"/>
  <c r="U1406" i="16"/>
  <c r="U1760" i="16"/>
  <c r="U2334" i="16"/>
  <c r="U2470" i="16"/>
  <c r="U1842" i="16"/>
  <c r="U817" i="16"/>
  <c r="U1839" i="16"/>
  <c r="U849" i="16"/>
  <c r="U1636" i="16"/>
  <c r="U2074" i="16"/>
  <c r="U2303" i="16"/>
  <c r="U893" i="16"/>
  <c r="U934" i="16"/>
  <c r="U1938" i="16"/>
  <c r="U1866" i="16"/>
  <c r="U303" i="16"/>
  <c r="U1821" i="16"/>
  <c r="U310" i="16"/>
  <c r="U328" i="16"/>
  <c r="U482" i="16"/>
  <c r="U563" i="16"/>
  <c r="U1044" i="16"/>
  <c r="U1167" i="16"/>
  <c r="U784" i="16"/>
  <c r="U1020" i="16"/>
  <c r="U1193" i="16"/>
  <c r="U1624" i="16"/>
  <c r="U1247" i="16"/>
  <c r="U2356" i="16"/>
  <c r="U2224" i="16"/>
  <c r="U535" i="16"/>
  <c r="U1133" i="16"/>
  <c r="U1508" i="16"/>
  <c r="U2124" i="16"/>
  <c r="U1529" i="16"/>
  <c r="U2170" i="16"/>
  <c r="U1797" i="16"/>
  <c r="U1807" i="16"/>
  <c r="U1598" i="16"/>
  <c r="U891" i="16"/>
  <c r="U1937" i="16"/>
  <c r="U2039" i="16"/>
  <c r="U1966" i="16"/>
  <c r="U492" i="16"/>
  <c r="U1114" i="16"/>
  <c r="U1757" i="16"/>
  <c r="U958" i="16"/>
  <c r="U2476" i="16"/>
  <c r="U916" i="16"/>
  <c r="U1185" i="16"/>
  <c r="U2112" i="16"/>
  <c r="U991" i="16"/>
  <c r="U1230" i="16"/>
  <c r="U1373" i="16"/>
  <c r="U979" i="16"/>
  <c r="U2160" i="16"/>
  <c r="U1706" i="16"/>
  <c r="U1369" i="16"/>
  <c r="U1173" i="16"/>
  <c r="U2350" i="16"/>
  <c r="U961" i="16"/>
  <c r="U409" i="16"/>
  <c r="U2108" i="16"/>
  <c r="U1650" i="16"/>
  <c r="U1975" i="16"/>
  <c r="U1896" i="16"/>
  <c r="U1310" i="16"/>
  <c r="U1588" i="16"/>
  <c r="U2099" i="16"/>
  <c r="U1536" i="16"/>
  <c r="U413" i="16"/>
  <c r="U2159" i="16"/>
  <c r="U1999" i="16"/>
  <c r="U682" i="16"/>
  <c r="U1904" i="16"/>
  <c r="U976" i="16"/>
  <c r="U978" i="16"/>
  <c r="U1988" i="16"/>
  <c r="U1544" i="16"/>
  <c r="U1178" i="16"/>
  <c r="U1483" i="16"/>
  <c r="U430" i="16"/>
  <c r="U2381" i="16"/>
  <c r="U1237" i="16"/>
  <c r="U2100" i="16"/>
  <c r="U1845" i="16"/>
  <c r="U2225" i="16"/>
  <c r="U1589" i="16"/>
  <c r="U748" i="16"/>
  <c r="U821" i="16"/>
  <c r="U772" i="16"/>
  <c r="U853" i="16"/>
  <c r="U1216" i="16"/>
  <c r="U909" i="16"/>
  <c r="U2068" i="16"/>
  <c r="U368" i="16"/>
  <c r="U1431" i="16"/>
  <c r="U2173" i="16"/>
  <c r="U585" i="16"/>
  <c r="U572" i="16"/>
  <c r="U1299" i="16"/>
  <c r="U1320" i="16"/>
  <c r="U1324" i="16"/>
  <c r="U1500" i="16"/>
  <c r="U1917" i="16"/>
  <c r="U2033" i="16"/>
  <c r="U2184" i="16"/>
  <c r="U2199" i="16"/>
  <c r="U1540" i="16"/>
  <c r="U1388" i="16"/>
  <c r="U1692" i="16"/>
  <c r="U551" i="16"/>
  <c r="U1641" i="16"/>
  <c r="U1006" i="16"/>
  <c r="U1507" i="16"/>
  <c r="U2360" i="16"/>
  <c r="U1444" i="16"/>
  <c r="U2475" i="16"/>
  <c r="U2402" i="16"/>
  <c r="U1773" i="16"/>
  <c r="U1256" i="16"/>
  <c r="U1109" i="16"/>
  <c r="U720" i="16"/>
  <c r="U635" i="16"/>
  <c r="U1445" i="16"/>
  <c r="U483" i="16"/>
  <c r="U1153" i="16"/>
  <c r="U1039" i="16"/>
  <c r="U1739" i="16"/>
  <c r="U957" i="16"/>
  <c r="U289" i="16"/>
  <c r="U1144" i="16"/>
  <c r="U1264" i="16"/>
  <c r="U552" i="16"/>
  <c r="U1202" i="16"/>
  <c r="U1674" i="16"/>
  <c r="U1832" i="16"/>
  <c r="U2142" i="16"/>
  <c r="U2167" i="16"/>
  <c r="U1764" i="16"/>
  <c r="U762" i="16"/>
  <c r="U1359" i="16"/>
  <c r="U786" i="16"/>
  <c r="U951" i="16"/>
  <c r="U1073" i="16"/>
  <c r="U1077" i="16"/>
  <c r="U1134" i="16"/>
  <c r="U1155" i="16"/>
  <c r="U1258" i="16"/>
  <c r="U1309" i="16"/>
  <c r="U1377" i="16"/>
  <c r="U1417" i="16"/>
  <c r="U1565" i="16"/>
  <c r="U1687" i="16"/>
  <c r="U1734" i="16"/>
  <c r="U1889" i="16"/>
  <c r="U1895" i="16"/>
  <c r="U1906" i="16"/>
  <c r="U2060" i="16"/>
  <c r="U2106" i="16"/>
  <c r="U2183" i="16"/>
  <c r="U318" i="16"/>
  <c r="U1063" i="16"/>
  <c r="U1758" i="16"/>
  <c r="U1188" i="16"/>
  <c r="U836" i="16"/>
  <c r="U2380" i="16"/>
  <c r="U2344" i="16"/>
  <c r="U2268" i="16"/>
  <c r="U1069" i="16"/>
  <c r="U542" i="16"/>
  <c r="U1915" i="16"/>
  <c r="U644" i="16"/>
  <c r="U1622" i="16"/>
  <c r="U665" i="16"/>
  <c r="U669" i="16"/>
  <c r="U1815" i="16"/>
  <c r="U897" i="16"/>
  <c r="U571" i="16"/>
  <c r="U2226" i="16"/>
  <c r="U2436" i="16"/>
  <c r="U579" i="16"/>
  <c r="U1257" i="16"/>
  <c r="U983" i="16"/>
  <c r="U680" i="16"/>
  <c r="U606" i="16"/>
  <c r="U2082" i="16"/>
  <c r="U1055" i="16"/>
  <c r="U2369" i="16"/>
  <c r="U1530" i="16"/>
  <c r="U1852" i="16"/>
  <c r="U2136" i="16"/>
  <c r="U411" i="16"/>
  <c r="U1718" i="16"/>
  <c r="U2302" i="16"/>
  <c r="U1948" i="16"/>
  <c r="U2258" i="16"/>
  <c r="U1790" i="16"/>
  <c r="U1412" i="16"/>
  <c r="U2410" i="16"/>
  <c r="U1880" i="16"/>
  <c r="U852" i="16"/>
  <c r="U692" i="16"/>
  <c r="U1301" i="16"/>
  <c r="U2490" i="16"/>
  <c r="U667" i="16"/>
  <c r="U2347" i="16"/>
  <c r="U1992" i="16"/>
  <c r="U2419" i="16"/>
  <c r="U2423" i="16"/>
  <c r="U1759" i="16"/>
  <c r="U534" i="16"/>
  <c r="U2098" i="16"/>
  <c r="U2232" i="16"/>
  <c r="U2038" i="16"/>
  <c r="U1956" i="16"/>
  <c r="U2202" i="16"/>
  <c r="U2125" i="16"/>
  <c r="U1028" i="16"/>
  <c r="U2137" i="16"/>
  <c r="U1704" i="16"/>
  <c r="U1989" i="16"/>
  <c r="U2214" i="16"/>
  <c r="U1875" i="16"/>
  <c r="U621" i="16"/>
  <c r="U602" i="16"/>
  <c r="U1285" i="16"/>
  <c r="U926" i="16"/>
  <c r="U1494" i="16"/>
  <c r="U1403" i="16"/>
  <c r="U1037" i="16"/>
  <c r="U2131" i="16"/>
  <c r="U2014" i="16"/>
  <c r="U2458" i="16"/>
  <c r="U792" i="16"/>
  <c r="U1121" i="16"/>
  <c r="U2193" i="16"/>
  <c r="U1981" i="16"/>
  <c r="U2206" i="16"/>
  <c r="U2460" i="16"/>
  <c r="U641" i="16"/>
  <c r="U1743" i="16"/>
  <c r="U1683" i="16"/>
  <c r="U1699" i="16"/>
  <c r="U1726" i="16"/>
  <c r="U1829" i="16"/>
  <c r="U2378" i="16"/>
  <c r="U774" i="16"/>
  <c r="U1066" i="16"/>
  <c r="U1912" i="16"/>
  <c r="U657" i="16"/>
  <c r="U2126" i="16"/>
  <c r="U1281" i="16"/>
  <c r="U908" i="16"/>
  <c r="U1095" i="16"/>
  <c r="U1969" i="16"/>
  <c r="U785" i="16"/>
  <c r="U800" i="16"/>
  <c r="U974" i="16"/>
  <c r="U1014" i="16"/>
  <c r="U1238" i="16"/>
  <c r="U1304" i="16"/>
  <c r="U1669" i="16"/>
  <c r="U1716" i="16"/>
  <c r="U984" i="16"/>
  <c r="U962" i="16"/>
  <c r="U1983" i="16"/>
  <c r="U887" i="16"/>
  <c r="U1354" i="16"/>
  <c r="U1466" i="16"/>
  <c r="U1311" i="16"/>
  <c r="U1784" i="16"/>
  <c r="U1516" i="16"/>
  <c r="U2245" i="16"/>
  <c r="U1705" i="16"/>
  <c r="U2104" i="16"/>
  <c r="U2469" i="16"/>
  <c r="U1049" i="16"/>
  <c r="U566" i="16"/>
  <c r="U1176" i="16"/>
  <c r="U2477" i="16"/>
  <c r="U2396" i="16"/>
  <c r="U930" i="16"/>
  <c r="U738" i="16"/>
  <c r="U2307" i="16"/>
  <c r="U1567" i="16"/>
  <c r="U2032" i="16"/>
  <c r="U1471" i="16"/>
  <c r="U1848" i="16"/>
  <c r="U1940" i="16"/>
  <c r="U320" i="16"/>
  <c r="U1218" i="16"/>
  <c r="U538" i="16"/>
  <c r="U629" i="16"/>
  <c r="U1232" i="16"/>
  <c r="U776" i="16"/>
  <c r="U647" i="16"/>
  <c r="U960" i="16"/>
  <c r="U2191" i="16"/>
  <c r="U1586" i="16"/>
  <c r="U1637" i="16"/>
  <c r="U2257" i="16"/>
  <c r="U1177" i="16"/>
  <c r="U1395" i="16"/>
  <c r="U714" i="16"/>
  <c r="U1671" i="16"/>
  <c r="U348" i="16"/>
  <c r="U302" i="16"/>
  <c r="U1382" i="16"/>
  <c r="U993" i="16"/>
  <c r="U712" i="16"/>
  <c r="U1141" i="16"/>
  <c r="U2372" i="16"/>
  <c r="U1914" i="16"/>
  <c r="U864" i="16"/>
  <c r="U1942" i="16"/>
  <c r="U1519" i="16"/>
  <c r="U2248" i="16"/>
  <c r="U959" i="16"/>
  <c r="U290" i="16"/>
  <c r="U990" i="16"/>
  <c r="U862" i="16"/>
  <c r="U2277" i="16"/>
  <c r="G68" i="4"/>
  <c r="U1520" i="16"/>
  <c r="U791" i="16"/>
  <c r="U1792" i="16"/>
  <c r="U655" i="16"/>
  <c r="U1822" i="16"/>
  <c r="U406" i="16"/>
  <c r="U2389" i="16"/>
  <c r="U1566" i="16"/>
  <c r="U2209" i="16"/>
  <c r="U851" i="16"/>
  <c r="U2425" i="16"/>
  <c r="U475" i="16"/>
  <c r="U410" i="16"/>
  <c r="U1340" i="16"/>
  <c r="U1788" i="16"/>
  <c r="U1857" i="16"/>
  <c r="G49" i="4"/>
  <c r="G55" i="4"/>
  <c r="G61" i="4"/>
  <c r="G43" i="4"/>
  <c r="A26" i="10"/>
  <c r="U1926" i="16"/>
  <c r="U650" i="16"/>
  <c r="U1081" i="16"/>
  <c r="U1756" i="16"/>
  <c r="U1154" i="16"/>
  <c r="U632" i="16"/>
  <c r="U1355" i="16"/>
  <c r="U2295" i="16"/>
  <c r="U1853" i="16"/>
  <c r="U1532" i="16"/>
  <c r="U1079" i="16"/>
  <c r="U726" i="16"/>
  <c r="U910" i="16"/>
  <c r="U1344" i="16"/>
  <c r="U2230" i="16"/>
  <c r="U631" i="16"/>
  <c r="U937" i="16"/>
  <c r="U1732" i="16"/>
  <c r="U1885" i="16"/>
  <c r="U763" i="16"/>
  <c r="U1740" i="16"/>
  <c r="U1901" i="16"/>
  <c r="U854" i="16"/>
  <c r="U2297" i="16"/>
  <c r="U382" i="16"/>
  <c r="U2234" i="16"/>
  <c r="U2275" i="16"/>
  <c r="U1809" i="16"/>
  <c r="U752" i="16"/>
  <c r="U2290" i="16"/>
  <c r="U758" i="16"/>
  <c r="B62" i="4"/>
  <c r="A45" i="10" s="1"/>
  <c r="U2120" i="16"/>
  <c r="U386" i="16"/>
  <c r="U1568" i="16"/>
  <c r="U1837" i="16"/>
  <c r="U1855" i="16"/>
  <c r="U2337" i="16"/>
  <c r="U445" i="16"/>
  <c r="U447" i="16"/>
  <c r="A25" i="10"/>
  <c r="U443" i="16"/>
  <c r="U1700" i="16"/>
  <c r="U1058" i="16"/>
  <c r="U2019" i="16"/>
  <c r="U1685" i="16"/>
  <c r="U1331" i="16"/>
  <c r="U739" i="16"/>
  <c r="U2238" i="16"/>
  <c r="U374" i="16"/>
  <c r="U1183" i="16"/>
  <c r="U1843" i="16"/>
  <c r="U444" i="16"/>
  <c r="U458" i="16"/>
  <c r="U591" i="16"/>
  <c r="U1804" i="16"/>
  <c r="U1627" i="16"/>
  <c r="U498" i="16"/>
  <c r="U1460" i="16"/>
  <c r="U1047" i="16"/>
  <c r="U2030" i="16"/>
  <c r="U860" i="16"/>
  <c r="U761" i="16"/>
  <c r="U1147" i="16"/>
  <c r="U1943" i="16"/>
  <c r="U1284" i="16"/>
  <c r="U1268" i="16"/>
  <c r="U875" i="16"/>
  <c r="U1235" i="16"/>
  <c r="U398" i="16"/>
  <c r="U2339" i="16"/>
  <c r="U1272" i="16"/>
  <c r="U633" i="16"/>
  <c r="U404" i="16"/>
  <c r="U1728" i="16"/>
  <c r="U1306" i="16"/>
  <c r="U1290" i="16"/>
  <c r="U2132" i="16"/>
  <c r="U1050" i="16"/>
  <c r="U1043" i="16"/>
  <c r="U1900" i="16"/>
  <c r="U664" i="16"/>
  <c r="U1242" i="16"/>
  <c r="U1558" i="16"/>
  <c r="U1067" i="16"/>
  <c r="U2081" i="16"/>
  <c r="U1110" i="16"/>
  <c r="U610" i="16"/>
  <c r="U583" i="16"/>
  <c r="U2428" i="16"/>
  <c r="U1478" i="16"/>
  <c r="U2008" i="16"/>
  <c r="U1515" i="16"/>
  <c r="U996" i="16"/>
  <c r="U1135" i="16"/>
  <c r="U1064" i="16"/>
  <c r="U915" i="16"/>
  <c r="U1291" i="16"/>
  <c r="U360" i="16"/>
  <c r="U1327" i="16"/>
  <c r="U394" i="16"/>
  <c r="B44" i="4"/>
  <c r="A30" i="10" s="1"/>
  <c r="U1223" i="16"/>
  <c r="U1571" i="16"/>
  <c r="U1018" i="16"/>
  <c r="U985" i="16"/>
  <c r="U2421" i="16"/>
  <c r="U687" i="16"/>
  <c r="U1497" i="16"/>
  <c r="U2096" i="16"/>
  <c r="U816" i="16"/>
  <c r="U530" i="16"/>
  <c r="U2397" i="16"/>
  <c r="U1770" i="16"/>
  <c r="U1664" i="16"/>
  <c r="U1785" i="16"/>
  <c r="U577" i="16"/>
  <c r="U375" i="16"/>
  <c r="U1273" i="16"/>
  <c r="U2031" i="16"/>
  <c r="U879" i="16"/>
  <c r="U1934" i="16"/>
  <c r="U1170" i="16"/>
  <c r="U2438" i="16"/>
  <c r="B56" i="4"/>
  <c r="A40" i="10" s="1"/>
  <c r="U321" i="16"/>
  <c r="U2385" i="16"/>
  <c r="U1714" i="16"/>
  <c r="U1016" i="16"/>
  <c r="U479" i="16"/>
  <c r="U768" i="16"/>
  <c r="U2247" i="16"/>
  <c r="U521" i="16"/>
  <c r="U1072" i="16"/>
  <c r="U1481" i="16"/>
  <c r="U917" i="16"/>
  <c r="U1449" i="16"/>
  <c r="U412" i="16"/>
  <c r="U1270" i="16"/>
  <c r="U753" i="16"/>
  <c r="U835" i="16"/>
  <c r="U1545" i="16"/>
  <c r="U349" i="16"/>
  <c r="U2430" i="16"/>
  <c r="U599" i="16"/>
  <c r="U454" i="16"/>
  <c r="U1098" i="16"/>
  <c r="U871" i="16"/>
  <c r="U2269" i="16"/>
  <c r="U495" i="16"/>
  <c r="U281" i="16"/>
  <c r="U434" i="16"/>
  <c r="U473" i="16"/>
  <c r="U2092" i="16"/>
  <c r="U872" i="16"/>
  <c r="U543" i="16"/>
  <c r="U459" i="16"/>
  <c r="U1991" i="16"/>
  <c r="U654" i="16"/>
  <c r="U451" i="16"/>
  <c r="U2298" i="16"/>
  <c r="U522" i="16"/>
  <c r="U388" i="16"/>
  <c r="U331" i="16"/>
  <c r="U389" i="16"/>
  <c r="U484" i="16"/>
  <c r="U347" i="16"/>
  <c r="U342" i="16"/>
  <c r="U397" i="16"/>
  <c r="U423" i="16"/>
  <c r="U2443" i="16"/>
  <c r="U1546" i="16"/>
  <c r="U505" i="16"/>
  <c r="U2377" i="16"/>
  <c r="U1879" i="16"/>
  <c r="U338" i="16"/>
  <c r="U2414" i="16"/>
  <c r="U1794" i="16"/>
  <c r="U1961" i="16"/>
  <c r="U1329" i="16"/>
  <c r="U1353" i="16"/>
  <c r="U1219" i="16"/>
  <c r="U595" i="16"/>
  <c r="U1198" i="16"/>
  <c r="U848" i="16"/>
  <c r="U927" i="16"/>
  <c r="U1002" i="16"/>
  <c r="U1292" i="16"/>
  <c r="U1631" i="16"/>
  <c r="U427" i="16"/>
  <c r="U609" i="16"/>
  <c r="U1315" i="16"/>
  <c r="U1640" i="16"/>
  <c r="U1227" i="16"/>
  <c r="U1019" i="16"/>
  <c r="U1168" i="16"/>
  <c r="U1475" i="16"/>
  <c r="U1654" i="16"/>
  <c r="U1105" i="16"/>
  <c r="U1710" i="16"/>
  <c r="U588" i="16"/>
  <c r="U589" i="16"/>
  <c r="U1084" i="16"/>
  <c r="U2061" i="16"/>
  <c r="U2127" i="16"/>
  <c r="U1467" i="16"/>
  <c r="U1146" i="16"/>
  <c r="U1511" i="16"/>
  <c r="U1647" i="16"/>
  <c r="U1693" i="16"/>
  <c r="U553" i="16"/>
  <c r="U1172" i="16"/>
  <c r="U1408" i="16"/>
  <c r="U465" i="16"/>
  <c r="U1769" i="16"/>
  <c r="U580" i="16"/>
  <c r="C40" i="10"/>
  <c r="C43" i="10"/>
  <c r="D43" i="10"/>
  <c r="D61" i="10"/>
  <c r="C38" i="10"/>
  <c r="D21" i="10"/>
  <c r="C21" i="10"/>
  <c r="I1849" i="16"/>
  <c r="G2403" i="16"/>
  <c r="E363" i="16"/>
  <c r="U363" i="16" s="1"/>
  <c r="I414" i="16"/>
  <c r="G414" i="16"/>
  <c r="D1333" i="16"/>
  <c r="H2403" i="16"/>
  <c r="E1333" i="16"/>
  <c r="I2403" i="16"/>
  <c r="F414" i="16"/>
  <c r="H1333" i="16"/>
  <c r="E414" i="16"/>
  <c r="U414" i="16" s="1"/>
  <c r="J283" i="16"/>
  <c r="G2151" i="16"/>
  <c r="S268" i="16"/>
  <c r="S266" i="16"/>
  <c r="S264" i="16"/>
  <c r="S262" i="16"/>
  <c r="S260" i="16"/>
  <c r="S258" i="16"/>
  <c r="S256" i="16"/>
  <c r="S254" i="16"/>
  <c r="S252" i="16"/>
  <c r="S250" i="16"/>
  <c r="S248" i="16"/>
  <c r="S246" i="16"/>
  <c r="S244" i="16"/>
  <c r="S242" i="16"/>
  <c r="S240" i="16"/>
  <c r="S238" i="16"/>
  <c r="S236" i="16"/>
  <c r="S234" i="16"/>
  <c r="S232" i="16"/>
  <c r="S230" i="16"/>
  <c r="S228" i="16"/>
  <c r="S226" i="16"/>
  <c r="S224" i="16"/>
  <c r="S222" i="16"/>
  <c r="S220" i="16"/>
  <c r="S218" i="16"/>
  <c r="S216" i="16"/>
  <c r="S214" i="16"/>
  <c r="S212" i="16"/>
  <c r="S210" i="16"/>
  <c r="S208" i="16"/>
  <c r="S206" i="16"/>
  <c r="S204" i="16"/>
  <c r="S202" i="16"/>
  <c r="S200" i="16"/>
  <c r="S198" i="16"/>
  <c r="S196" i="16"/>
  <c r="S194" i="16"/>
  <c r="S192" i="16"/>
  <c r="S190" i="16"/>
  <c r="S188" i="16"/>
  <c r="S186" i="16"/>
  <c r="S184" i="16"/>
  <c r="S182" i="16"/>
  <c r="S180" i="16"/>
  <c r="S178" i="16"/>
  <c r="S176" i="16"/>
  <c r="S174" i="16"/>
  <c r="S172" i="16"/>
  <c r="S170" i="16"/>
  <c r="S168" i="16"/>
  <c r="S166" i="16"/>
  <c r="S164" i="16"/>
  <c r="S162" i="16"/>
  <c r="S160" i="16"/>
  <c r="S158" i="16"/>
  <c r="S156" i="16"/>
  <c r="S154" i="16"/>
  <c r="S152" i="16"/>
  <c r="S150" i="16"/>
  <c r="S148" i="16"/>
  <c r="S146" i="16"/>
  <c r="S144" i="16"/>
  <c r="S142" i="16"/>
  <c r="S140" i="16"/>
  <c r="S138" i="16"/>
  <c r="S136" i="16"/>
  <c r="S134" i="16"/>
  <c r="S132" i="16"/>
  <c r="S130" i="16"/>
  <c r="S128" i="16"/>
  <c r="S126" i="16"/>
  <c r="S124" i="16"/>
  <c r="S122" i="16"/>
  <c r="S120" i="16"/>
  <c r="S118" i="16"/>
  <c r="S116" i="16"/>
  <c r="S114" i="16"/>
  <c r="S112" i="16"/>
  <c r="S110" i="16"/>
  <c r="S108" i="16"/>
  <c r="S106" i="16"/>
  <c r="S104" i="16"/>
  <c r="S102" i="16"/>
  <c r="S100" i="16"/>
  <c r="S98" i="16"/>
  <c r="S96" i="16"/>
  <c r="S94" i="16"/>
  <c r="S92" i="16"/>
  <c r="S90" i="16"/>
  <c r="S88" i="16"/>
  <c r="S86" i="16"/>
  <c r="S84" i="16"/>
  <c r="S82" i="16"/>
  <c r="S80" i="16"/>
  <c r="S78" i="16"/>
  <c r="S76" i="16"/>
  <c r="S74" i="16"/>
  <c r="S72" i="16"/>
  <c r="S267" i="16"/>
  <c r="S265" i="16"/>
  <c r="S263" i="16"/>
  <c r="S261" i="16"/>
  <c r="S259" i="16"/>
  <c r="S257" i="16"/>
  <c r="S255" i="16"/>
  <c r="S253" i="16"/>
  <c r="S251" i="16"/>
  <c r="S249" i="16"/>
  <c r="S247" i="16"/>
  <c r="S245" i="16"/>
  <c r="S243" i="16"/>
  <c r="S241" i="16"/>
  <c r="S239" i="16"/>
  <c r="S237" i="16"/>
  <c r="S235" i="16"/>
  <c r="S233" i="16"/>
  <c r="S231" i="16"/>
  <c r="S229" i="16"/>
  <c r="S227" i="16"/>
  <c r="S225" i="16"/>
  <c r="S223" i="16"/>
  <c r="S221" i="16"/>
  <c r="S219" i="16"/>
  <c r="S217" i="16"/>
  <c r="S215" i="16"/>
  <c r="S213" i="16"/>
  <c r="S211" i="16"/>
  <c r="S209" i="16"/>
  <c r="S207" i="16"/>
  <c r="S205" i="16"/>
  <c r="S203" i="16"/>
  <c r="S201" i="16"/>
  <c r="S199" i="16"/>
  <c r="S197" i="16"/>
  <c r="S195" i="16"/>
  <c r="S193" i="16"/>
  <c r="S191" i="16"/>
  <c r="S189" i="16"/>
  <c r="S187" i="16"/>
  <c r="S185" i="16"/>
  <c r="S183" i="16"/>
  <c r="S181" i="16"/>
  <c r="S179" i="16"/>
  <c r="S177" i="16"/>
  <c r="S175" i="16"/>
  <c r="S173" i="16"/>
  <c r="S171" i="16"/>
  <c r="S169" i="16"/>
  <c r="S167" i="16"/>
  <c r="S165" i="16"/>
  <c r="S163" i="16"/>
  <c r="S161" i="16"/>
  <c r="S159" i="16"/>
  <c r="S157" i="16"/>
  <c r="S155" i="16"/>
  <c r="S153" i="16"/>
  <c r="S151" i="16"/>
  <c r="S149" i="16"/>
  <c r="S147" i="16"/>
  <c r="S145" i="16"/>
  <c r="S143" i="16"/>
  <c r="S141" i="16"/>
  <c r="S139" i="16"/>
  <c r="S137" i="16"/>
  <c r="S135" i="16"/>
  <c r="S133" i="16"/>
  <c r="S131" i="16"/>
  <c r="S129" i="16"/>
  <c r="S127" i="16"/>
  <c r="S125" i="16"/>
  <c r="S123" i="16"/>
  <c r="S121" i="16"/>
  <c r="S119" i="16"/>
  <c r="S117" i="16"/>
  <c r="S115" i="16"/>
  <c r="S113" i="16"/>
  <c r="S111" i="16"/>
  <c r="S109" i="16"/>
  <c r="S107" i="16"/>
  <c r="S105" i="16"/>
  <c r="S103" i="16"/>
  <c r="S101" i="16"/>
  <c r="S99" i="16"/>
  <c r="S97" i="16"/>
  <c r="S95" i="16"/>
  <c r="S93" i="16"/>
  <c r="S91" i="16"/>
  <c r="S89" i="16"/>
  <c r="S87" i="16"/>
  <c r="S85" i="16"/>
  <c r="S83" i="16"/>
  <c r="S81" i="16"/>
  <c r="S79" i="16"/>
  <c r="S77" i="16"/>
  <c r="S75" i="16"/>
  <c r="S73" i="16"/>
  <c r="H888" i="16"/>
  <c r="D888" i="16"/>
  <c r="I888" i="16"/>
  <c r="G888" i="16"/>
  <c r="F888" i="16"/>
  <c r="J888" i="16"/>
  <c r="E888" i="16"/>
  <c r="H892" i="16"/>
  <c r="G892" i="16"/>
  <c r="F892" i="16"/>
  <c r="E892" i="16"/>
  <c r="I892" i="16"/>
  <c r="D892" i="16"/>
  <c r="U892" i="16" s="1"/>
  <c r="J892" i="16"/>
  <c r="D1092" i="16"/>
  <c r="H1092" i="16"/>
  <c r="F1092" i="16"/>
  <c r="I1092" i="16"/>
  <c r="J1092" i="16"/>
  <c r="G1092" i="16"/>
  <c r="E1092" i="16"/>
  <c r="D1124" i="16"/>
  <c r="H1124" i="16"/>
  <c r="E1124" i="16"/>
  <c r="I1124" i="16"/>
  <c r="F1124" i="16"/>
  <c r="G1124" i="16"/>
  <c r="J1124" i="16"/>
  <c r="U999" i="16"/>
  <c r="F1106" i="16"/>
  <c r="J1106" i="16"/>
  <c r="I1106" i="16"/>
  <c r="H1106" i="16"/>
  <c r="D1106" i="16"/>
  <c r="E1106" i="16"/>
  <c r="U1106" i="16" s="1"/>
  <c r="G1106" i="16"/>
  <c r="F1120" i="16"/>
  <c r="E1120" i="16"/>
  <c r="H1120" i="16"/>
  <c r="G1120" i="16"/>
  <c r="J1120" i="16"/>
  <c r="I1120" i="16"/>
  <c r="D1120" i="16"/>
  <c r="U1120" i="16" s="1"/>
  <c r="I1104" i="16"/>
  <c r="D1104" i="16"/>
  <c r="F1104" i="16"/>
  <c r="H1104" i="16"/>
  <c r="E1104" i="16"/>
  <c r="J1104" i="16"/>
  <c r="G1104" i="16"/>
  <c r="I1164" i="16"/>
  <c r="G1164" i="16"/>
  <c r="F1164" i="16"/>
  <c r="H1164" i="16"/>
  <c r="E1164" i="16"/>
  <c r="J1164" i="16"/>
  <c r="D1164" i="16"/>
  <c r="G880" i="16"/>
  <c r="E1166" i="16"/>
  <c r="J975" i="16"/>
  <c r="I975" i="16"/>
  <c r="H975" i="16"/>
  <c r="D975" i="16"/>
  <c r="E975" i="16"/>
  <c r="F975" i="16"/>
  <c r="D1130" i="16"/>
  <c r="G1132" i="16"/>
  <c r="H1132" i="16"/>
  <c r="D1132" i="16"/>
  <c r="I1132" i="16"/>
  <c r="F1132" i="16"/>
  <c r="E1132" i="16"/>
  <c r="J1132" i="16"/>
  <c r="D1203" i="16"/>
  <c r="G1203" i="16"/>
  <c r="H1203" i="16"/>
  <c r="I1203" i="16"/>
  <c r="E1203" i="16"/>
  <c r="J1203" i="16"/>
  <c r="F1203" i="16"/>
  <c r="I1213" i="16"/>
  <c r="I1343" i="16"/>
  <c r="F1343" i="16"/>
  <c r="G1343" i="16"/>
  <c r="H1343" i="16"/>
  <c r="E1343" i="16"/>
  <c r="U1343" i="16" s="1"/>
  <c r="J1343" i="16"/>
  <c r="D1343" i="16"/>
  <c r="H1932" i="16"/>
  <c r="D1932" i="16"/>
  <c r="E1932" i="16"/>
  <c r="J1932" i="16"/>
  <c r="I1932" i="16"/>
  <c r="F1932" i="16"/>
  <c r="I2064" i="16"/>
  <c r="J2064" i="16"/>
  <c r="E2064" i="16"/>
  <c r="F2064" i="16"/>
  <c r="D2064" i="16"/>
  <c r="H2064" i="16"/>
  <c r="G2064" i="16"/>
  <c r="G2076" i="16"/>
  <c r="F2076" i="16"/>
  <c r="F2078" i="16"/>
  <c r="F2188" i="16"/>
  <c r="D2188" i="16"/>
  <c r="H2188" i="16"/>
  <c r="E2188" i="16"/>
  <c r="J2188" i="16"/>
  <c r="G2188" i="16"/>
  <c r="I2188" i="16"/>
  <c r="E2335" i="16"/>
  <c r="E2415" i="16"/>
  <c r="I2415" i="16"/>
  <c r="J2415" i="16"/>
  <c r="F2415" i="16"/>
  <c r="H2415" i="16"/>
  <c r="D2415" i="16"/>
  <c r="D405" i="16"/>
  <c r="U2139" i="16"/>
  <c r="D42" i="10"/>
  <c r="C42" i="10"/>
  <c r="B65" i="4"/>
  <c r="A48" i="10" s="1"/>
  <c r="B47" i="4"/>
  <c r="A33" i="10" s="1"/>
  <c r="G548" i="16"/>
  <c r="J846" i="16"/>
  <c r="F846" i="16"/>
  <c r="E846" i="16"/>
  <c r="H846" i="16"/>
  <c r="D846" i="16"/>
  <c r="U846" i="16" s="1"/>
  <c r="G846" i="16"/>
  <c r="I846" i="16"/>
  <c r="F866" i="16"/>
  <c r="E870" i="16"/>
  <c r="D870" i="16"/>
  <c r="U870" i="16" s="1"/>
  <c r="I870" i="16"/>
  <c r="G870" i="16"/>
  <c r="H870" i="16"/>
  <c r="J870" i="16"/>
  <c r="F870" i="16"/>
  <c r="I1169" i="16"/>
  <c r="G1169" i="16"/>
  <c r="H367" i="16"/>
  <c r="I367" i="16"/>
  <c r="D367" i="16"/>
  <c r="G367" i="16"/>
  <c r="E367" i="16"/>
  <c r="U367" i="16" s="1"/>
  <c r="J367" i="16"/>
  <c r="F367" i="16"/>
  <c r="H464" i="16"/>
  <c r="D464" i="16"/>
  <c r="U464" i="16" s="1"/>
  <c r="E464" i="16"/>
  <c r="J464" i="16"/>
  <c r="F464" i="16"/>
  <c r="I464" i="16"/>
  <c r="G464" i="16"/>
  <c r="D605" i="16"/>
  <c r="H1633" i="16"/>
  <c r="J2047" i="16"/>
  <c r="D2047" i="16"/>
  <c r="E2047" i="16"/>
  <c r="G2047" i="16"/>
  <c r="I2047" i="16"/>
  <c r="F47" i="10"/>
  <c r="H47" i="10" s="1"/>
  <c r="H27" i="10"/>
  <c r="F32" i="10"/>
  <c r="H32" i="10"/>
  <c r="D32" i="10" s="1"/>
  <c r="F50" i="10"/>
  <c r="F60" i="10" s="1"/>
  <c r="H60" i="10" s="1"/>
  <c r="C60" i="10" s="1"/>
  <c r="F317" i="16"/>
  <c r="I390" i="16"/>
  <c r="H390" i="16"/>
  <c r="J390" i="16"/>
  <c r="G390" i="16"/>
  <c r="I286" i="16"/>
  <c r="D286" i="16"/>
  <c r="U286" i="16" s="1"/>
  <c r="H286" i="16"/>
  <c r="F286" i="16"/>
  <c r="D16" i="10"/>
  <c r="C16" i="10"/>
  <c r="F2047" i="16"/>
  <c r="H2047" i="16"/>
  <c r="H1497" i="16"/>
  <c r="F1497" i="16"/>
  <c r="I675" i="16"/>
  <c r="E675" i="16"/>
  <c r="U675" i="16" s="1"/>
  <c r="H435" i="16"/>
  <c r="F435" i="16"/>
  <c r="G435" i="16"/>
  <c r="E435" i="16"/>
  <c r="U435" i="16" s="1"/>
  <c r="E515" i="16"/>
  <c r="J515" i="16"/>
  <c r="F515" i="16"/>
  <c r="F496" i="16"/>
  <c r="I496" i="16"/>
  <c r="E470" i="16"/>
  <c r="F470" i="16"/>
  <c r="I470" i="16"/>
  <c r="D470" i="16"/>
  <c r="F468" i="16"/>
  <c r="E468" i="16"/>
  <c r="U468" i="16" s="1"/>
  <c r="H420" i="16"/>
  <c r="I420" i="16"/>
  <c r="D420" i="16"/>
  <c r="U420" i="16"/>
  <c r="I493" i="16"/>
  <c r="E493" i="16"/>
  <c r="I518" i="16"/>
  <c r="F518" i="16"/>
  <c r="G417" i="16"/>
  <c r="J417" i="16"/>
  <c r="F417" i="16"/>
  <c r="F370" i="16"/>
  <c r="I370" i="16"/>
  <c r="E323" i="16"/>
  <c r="U323" i="16" s="1"/>
  <c r="J323" i="16"/>
  <c r="G323" i="16"/>
  <c r="F323" i="16"/>
  <c r="D402" i="16"/>
  <c r="F402" i="16"/>
  <c r="E402" i="16"/>
  <c r="D13" i="10"/>
  <c r="C13" i="10"/>
  <c r="J2472" i="16"/>
  <c r="D2472" i="16"/>
  <c r="U2472" i="16"/>
  <c r="I2472" i="16"/>
  <c r="H2472" i="16"/>
  <c r="F376" i="16"/>
  <c r="F997" i="16"/>
  <c r="E2487" i="16"/>
  <c r="H319" i="16"/>
  <c r="E376" i="16"/>
  <c r="U376" i="16" s="1"/>
  <c r="F565" i="16"/>
  <c r="G376" i="16"/>
  <c r="H997" i="16"/>
  <c r="J1016" i="16"/>
  <c r="F1016" i="16"/>
  <c r="F575" i="16"/>
  <c r="I575" i="16"/>
  <c r="J599" i="16"/>
  <c r="F863" i="16"/>
  <c r="D989" i="16"/>
  <c r="I1680" i="16"/>
  <c r="D1768" i="16"/>
  <c r="F1818" i="16"/>
  <c r="D1818" i="16"/>
  <c r="U1818" i="16" s="1"/>
  <c r="J2063" i="16"/>
  <c r="I2178" i="16"/>
  <c r="J2310" i="16"/>
  <c r="H2320" i="16"/>
  <c r="G2320" i="16"/>
  <c r="E839" i="16"/>
  <c r="E837" i="16"/>
  <c r="D837" i="16"/>
  <c r="U837" i="16" s="1"/>
  <c r="I2252" i="16"/>
  <c r="J945" i="16"/>
  <c r="D945" i="16"/>
  <c r="U945" i="16" s="1"/>
  <c r="D723" i="16"/>
  <c r="U723" i="16" s="1"/>
  <c r="I1867" i="16"/>
  <c r="E1867" i="16"/>
  <c r="U1867" i="16" s="1"/>
  <c r="D2479" i="16"/>
  <c r="H2479" i="16"/>
  <c r="D306" i="16"/>
  <c r="I486" i="16"/>
  <c r="G2186" i="16"/>
  <c r="E306" i="16"/>
  <c r="H306" i="16"/>
  <c r="E2479" i="16"/>
  <c r="J2479" i="16"/>
  <c r="F2153" i="16"/>
  <c r="E2153" i="16"/>
  <c r="U2153" i="16" s="1"/>
  <c r="F1953" i="16"/>
  <c r="I1921" i="16"/>
  <c r="F1867" i="16"/>
  <c r="H1867" i="16"/>
  <c r="E1899" i="16"/>
  <c r="D1899" i="16"/>
  <c r="U1899" i="16" s="1"/>
  <c r="H723" i="16"/>
  <c r="E723" i="16"/>
  <c r="H945" i="16"/>
  <c r="H2252" i="16"/>
  <c r="F2252" i="16"/>
  <c r="J837" i="16"/>
  <c r="H708" i="16"/>
  <c r="E708" i="16"/>
  <c r="J2320" i="16"/>
  <c r="I2310" i="16"/>
  <c r="E2310" i="16"/>
  <c r="D2288" i="16"/>
  <c r="U2288" i="16"/>
  <c r="J2288" i="16"/>
  <c r="F2186" i="16"/>
  <c r="J2178" i="16"/>
  <c r="H2178" i="16"/>
  <c r="E2063" i="16"/>
  <c r="U2063" i="16" s="1"/>
  <c r="G1818" i="16"/>
  <c r="I1768" i="16"/>
  <c r="E1768" i="16"/>
  <c r="D1680" i="16"/>
  <c r="H1680" i="16"/>
  <c r="F1300" i="16"/>
  <c r="H989" i="16"/>
  <c r="F989" i="16"/>
  <c r="D955" i="16"/>
  <c r="U955" i="16"/>
  <c r="E863" i="16"/>
  <c r="U863" i="16" s="1"/>
  <c r="J863" i="16"/>
  <c r="H599" i="16"/>
  <c r="F599" i="16"/>
  <c r="E575" i="16"/>
  <c r="J1883" i="16"/>
  <c r="H2035" i="16"/>
  <c r="J359" i="16"/>
  <c r="I1016" i="16"/>
  <c r="G1016" i="16"/>
  <c r="D2487" i="16"/>
  <c r="U2487" i="16" s="1"/>
  <c r="G1192" i="16"/>
  <c r="J2487" i="16"/>
  <c r="F2487" i="16"/>
  <c r="J565" i="16"/>
  <c r="H565" i="16"/>
  <c r="F1200" i="16"/>
  <c r="D319" i="16"/>
  <c r="U319" i="16" s="1"/>
  <c r="G433" i="16"/>
  <c r="D497" i="16"/>
  <c r="U497" i="16" s="1"/>
  <c r="H799" i="16"/>
  <c r="F48" i="10"/>
  <c r="H48" i="10"/>
  <c r="C48" i="10" s="1"/>
  <c r="I1200" i="16"/>
  <c r="J1192" i="16"/>
  <c r="F433" i="16"/>
  <c r="I433" i="16"/>
  <c r="U1196" i="16"/>
  <c r="G475" i="16"/>
  <c r="G351" i="16"/>
  <c r="F1634" i="16"/>
  <c r="D1634" i="16"/>
  <c r="U1634" i="16" s="1"/>
  <c r="G1779" i="16"/>
  <c r="I1779" i="16"/>
  <c r="J2362" i="16"/>
  <c r="H2362" i="16"/>
  <c r="J1619" i="16"/>
  <c r="D1619" i="16"/>
  <c r="U1619" i="16"/>
  <c r="D2445" i="16"/>
  <c r="U2445" i="16" s="1"/>
  <c r="F2445" i="16"/>
  <c r="H2445" i="16"/>
  <c r="E710" i="16"/>
  <c r="U710" i="16" s="1"/>
  <c r="F710" i="16"/>
  <c r="I710" i="16"/>
  <c r="E842" i="16"/>
  <c r="U842" i="16" s="1"/>
  <c r="J842" i="16"/>
  <c r="D449" i="16"/>
  <c r="U449" i="16" s="1"/>
  <c r="I449" i="16"/>
  <c r="I379" i="16"/>
  <c r="F379" i="16"/>
  <c r="E379" i="16"/>
  <c r="U379" i="16" s="1"/>
  <c r="H410" i="16"/>
  <c r="G410" i="16"/>
  <c r="F339" i="16"/>
  <c r="D339" i="16"/>
  <c r="U339" i="16" s="1"/>
  <c r="H339" i="16"/>
  <c r="E339" i="16"/>
  <c r="F324" i="16"/>
  <c r="D324" i="16"/>
  <c r="U324" i="16" s="1"/>
  <c r="E499" i="16"/>
  <c r="U499" i="16" s="1"/>
  <c r="F499" i="16"/>
  <c r="J499" i="16"/>
  <c r="I453" i="16"/>
  <c r="G453" i="16"/>
  <c r="J453" i="16"/>
  <c r="J382" i="16"/>
  <c r="G382" i="16"/>
  <c r="I382" i="16"/>
  <c r="H382" i="16"/>
  <c r="F329" i="16"/>
  <c r="G329" i="16"/>
  <c r="J329" i="16"/>
  <c r="H329" i="16"/>
  <c r="D471" i="16"/>
  <c r="U471" i="16" s="1"/>
  <c r="G471" i="16"/>
  <c r="F471" i="16"/>
  <c r="I481" i="16"/>
  <c r="F481" i="16"/>
  <c r="E481" i="16"/>
  <c r="D481" i="16"/>
  <c r="J403" i="16"/>
  <c r="D403" i="16"/>
  <c r="U403" i="16" s="1"/>
  <c r="F403" i="16"/>
  <c r="F387" i="16"/>
  <c r="D387" i="16"/>
  <c r="U387" i="16" s="1"/>
  <c r="I365" i="16"/>
  <c r="F365" i="16"/>
  <c r="G365" i="16"/>
  <c r="I352" i="16"/>
  <c r="E352" i="16"/>
  <c r="U352" i="16"/>
  <c r="D327" i="16"/>
  <c r="U327" i="16" s="1"/>
  <c r="H327" i="16"/>
  <c r="I290" i="16"/>
  <c r="F290" i="16"/>
  <c r="H290" i="16"/>
  <c r="J290" i="16"/>
  <c r="G290" i="16"/>
  <c r="H2483" i="16"/>
  <c r="D2483" i="16"/>
  <c r="U2483" i="16" s="1"/>
  <c r="J2483" i="16"/>
  <c r="U493" i="16"/>
  <c r="G447" i="16"/>
  <c r="U1982" i="16"/>
  <c r="U1993" i="16"/>
  <c r="U418" i="16"/>
  <c r="I1984" i="16"/>
  <c r="D1984" i="16"/>
  <c r="U1984" i="16" s="1"/>
  <c r="U2091" i="16"/>
  <c r="U2342" i="16"/>
  <c r="U1447" i="16"/>
  <c r="I918" i="16"/>
  <c r="D918" i="16"/>
  <c r="U918" i="16" s="1"/>
  <c r="F918" i="16"/>
  <c r="G1479" i="16"/>
  <c r="E1479" i="16"/>
  <c r="U1479" i="16" s="1"/>
  <c r="H1479" i="16"/>
  <c r="E1416" i="16"/>
  <c r="U1416" i="16" s="1"/>
  <c r="I1416" i="16"/>
  <c r="D590" i="16"/>
  <c r="U590" i="16" s="1"/>
  <c r="H1196" i="16"/>
  <c r="H1725" i="16"/>
  <c r="G1725" i="16"/>
  <c r="H1761" i="16"/>
  <c r="D1553" i="16"/>
  <c r="U2355" i="16"/>
  <c r="F320" i="16"/>
  <c r="H320" i="16"/>
  <c r="F634" i="16"/>
  <c r="D1593" i="16"/>
  <c r="U1593" i="16"/>
  <c r="F1593" i="16"/>
  <c r="F1813" i="16"/>
  <c r="E1730" i="16"/>
  <c r="U1730" i="16" s="1"/>
  <c r="J1829" i="16"/>
  <c r="E1667" i="16"/>
  <c r="U1667" i="16" s="1"/>
  <c r="G694" i="16"/>
  <c r="D1898" i="16"/>
  <c r="U1898" i="16" s="1"/>
  <c r="D2118" i="16"/>
  <c r="U2118" i="16" s="1"/>
  <c r="G774" i="16"/>
  <c r="F774" i="16"/>
  <c r="I792" i="16"/>
  <c r="F2345" i="16"/>
  <c r="E2241" i="16"/>
  <c r="U2241" i="16" s="1"/>
  <c r="J1809" i="16"/>
  <c r="H500" i="16"/>
  <c r="E1691" i="16"/>
  <c r="E924" i="16"/>
  <c r="U924" i="16" s="1"/>
  <c r="G1888" i="16"/>
  <c r="F2457" i="16"/>
  <c r="G2373" i="16"/>
  <c r="D1486" i="16"/>
  <c r="U1486" i="16"/>
  <c r="J1471" i="16"/>
  <c r="F1352" i="16"/>
  <c r="I1585" i="16"/>
  <c r="E1936" i="16"/>
  <c r="U1936" i="16" s="1"/>
  <c r="J656" i="16"/>
  <c r="F1870" i="16"/>
  <c r="E1585" i="16"/>
  <c r="U1585" i="16" s="1"/>
  <c r="H2423" i="16"/>
  <c r="H1225" i="16"/>
  <c r="I1081" i="16"/>
  <c r="E694" i="16"/>
  <c r="U694" i="16" s="1"/>
  <c r="G1033" i="16"/>
  <c r="H829" i="16"/>
  <c r="E829" i="16"/>
  <c r="U829" i="16" s="1"/>
  <c r="H2289" i="16"/>
  <c r="I1831" i="16"/>
  <c r="J1742" i="16"/>
  <c r="U1660" i="16"/>
  <c r="H2118" i="16"/>
  <c r="G1723" i="16"/>
  <c r="H1888" i="16"/>
  <c r="G1583" i="16"/>
  <c r="E1583" i="16"/>
  <c r="U1583" i="16" s="1"/>
  <c r="G519" i="16"/>
  <c r="G1101" i="16"/>
  <c r="E325" i="16"/>
  <c r="U325" i="16" s="1"/>
  <c r="F350" i="16"/>
  <c r="I1372" i="16"/>
  <c r="F1898" i="16"/>
  <c r="J774" i="16"/>
  <c r="G477" i="16"/>
  <c r="D2373" i="16"/>
  <c r="U2373" i="16" s="1"/>
  <c r="I500" i="16"/>
  <c r="F500" i="16"/>
  <c r="E1789" i="16"/>
  <c r="U1789" i="16" s="1"/>
  <c r="G500" i="16"/>
  <c r="G1870" i="16"/>
  <c r="G1540" i="16"/>
  <c r="E2293" i="16"/>
  <c r="U2293" i="16"/>
  <c r="H1585" i="16"/>
  <c r="D362" i="16"/>
  <c r="U362" i="16" s="1"/>
  <c r="E900" i="16"/>
  <c r="U900" i="16"/>
  <c r="I1225" i="16"/>
  <c r="E1101" i="16"/>
  <c r="U2354" i="16"/>
  <c r="E467" i="16"/>
  <c r="U467" i="16" s="1"/>
  <c r="G2407" i="16"/>
  <c r="F900" i="16"/>
  <c r="D1101" i="16"/>
  <c r="H1730" i="16"/>
  <c r="E1157" i="16"/>
  <c r="U1157" i="16" s="1"/>
  <c r="I511" i="16"/>
  <c r="J1667" i="16"/>
  <c r="F1372" i="16"/>
  <c r="D1372" i="16"/>
  <c r="U1372" i="16" s="1"/>
  <c r="I1898" i="16"/>
  <c r="J1936" i="16"/>
  <c r="J2345" i="16"/>
  <c r="H2373" i="16"/>
  <c r="D1128" i="16"/>
  <c r="U1094" i="16"/>
  <c r="D2201" i="16"/>
  <c r="U2201" i="16" s="1"/>
  <c r="H1212" i="16"/>
  <c r="F792" i="16"/>
  <c r="G1819" i="16"/>
  <c r="U2048" i="16"/>
  <c r="G1814" i="16"/>
  <c r="I1814" i="16"/>
  <c r="D536" i="16"/>
  <c r="U536" i="16" s="1"/>
  <c r="F1225" i="16"/>
  <c r="G371" i="16"/>
  <c r="G1081" i="16"/>
  <c r="E1128" i="16"/>
  <c r="U1128" i="16" s="1"/>
  <c r="G792" i="16"/>
  <c r="D1649" i="16"/>
  <c r="U1649" i="16" s="1"/>
  <c r="E456" i="16"/>
  <c r="U456" i="16" s="1"/>
  <c r="E1819" i="16"/>
  <c r="U1819" i="16" s="1"/>
  <c r="D1225" i="16"/>
  <c r="U1225" i="16" s="1"/>
  <c r="Y387" i="16"/>
  <c r="Y493" i="16"/>
  <c r="J1145" i="16"/>
  <c r="H1145" i="16"/>
  <c r="F2482" i="16"/>
  <c r="J680" i="16"/>
  <c r="G2297" i="16"/>
  <c r="G315" i="16"/>
  <c r="H1945" i="16"/>
  <c r="J1267" i="16"/>
  <c r="H1555" i="16"/>
  <c r="G2359" i="16"/>
  <c r="F355" i="16"/>
  <c r="G284" i="16"/>
  <c r="E315" i="16"/>
  <c r="U315" i="16" s="1"/>
  <c r="F315" i="16"/>
  <c r="F1616" i="16"/>
  <c r="E1616" i="16"/>
  <c r="U1616" i="16" s="1"/>
  <c r="F2359" i="16"/>
  <c r="J1214" i="16"/>
  <c r="G1214" i="16"/>
  <c r="J983" i="16"/>
  <c r="E634" i="16"/>
  <c r="U634" i="16" s="1"/>
  <c r="D2480" i="16"/>
  <c r="U2480" i="16" s="1"/>
  <c r="H383" i="16"/>
  <c r="D383" i="16"/>
  <c r="U383" i="16" s="1"/>
  <c r="H2345" i="16"/>
  <c r="F869" i="16"/>
  <c r="D869" i="16"/>
  <c r="I686" i="16"/>
  <c r="U1487" i="16"/>
  <c r="H620" i="16"/>
  <c r="J2367" i="16"/>
  <c r="U598" i="16"/>
  <c r="I2367" i="16"/>
  <c r="J686" i="16"/>
  <c r="D1582" i="16"/>
  <c r="U1582" i="16" s="1"/>
  <c r="F1994" i="16"/>
  <c r="I620" i="16"/>
  <c r="E620" i="16"/>
  <c r="U620" i="16" s="1"/>
  <c r="D2235" i="16"/>
  <c r="J519" i="16"/>
  <c r="J500" i="16"/>
  <c r="E1208" i="16"/>
  <c r="U1208" i="16"/>
  <c r="G1354" i="16"/>
  <c r="D1691" i="16"/>
  <c r="D1443" i="16"/>
  <c r="D1204" i="16"/>
  <c r="U1204" i="16" s="1"/>
  <c r="E2097" i="16"/>
  <c r="U2097" i="16" s="1"/>
  <c r="H1600" i="16"/>
  <c r="U2026" i="16"/>
  <c r="I520" i="16"/>
  <c r="F2282" i="16"/>
  <c r="G2028" i="16"/>
  <c r="H2427" i="16"/>
  <c r="I2032" i="16"/>
  <c r="D1570" i="16"/>
  <c r="U1570" i="16" s="1"/>
  <c r="F1802" i="16"/>
  <c r="E1802" i="16"/>
  <c r="U1802" i="16" s="1"/>
  <c r="G1802" i="16"/>
  <c r="G1113" i="16"/>
  <c r="D1113" i="16"/>
  <c r="U1113" i="16" s="1"/>
  <c r="F2373" i="16"/>
  <c r="D2407" i="16"/>
  <c r="U2407" i="16" s="1"/>
  <c r="G426" i="16"/>
  <c r="J932" i="16"/>
  <c r="I932" i="16"/>
  <c r="J1354" i="16"/>
  <c r="E2133" i="16"/>
  <c r="U2133" i="16" s="1"/>
  <c r="G2417" i="16"/>
  <c r="I1777" i="16"/>
  <c r="G446" i="16"/>
  <c r="I2413" i="16"/>
  <c r="J2413" i="16"/>
  <c r="H2367" i="16"/>
  <c r="F716" i="16"/>
  <c r="E1597" i="16"/>
  <c r="U1597" i="16" s="1"/>
  <c r="J1888" i="16"/>
  <c r="H2297" i="16"/>
  <c r="J1555" i="16"/>
  <c r="D1267" i="16"/>
  <c r="U1267" i="16"/>
  <c r="E2018" i="16"/>
  <c r="U2018" i="16" s="1"/>
  <c r="J383" i="16"/>
  <c r="F2480" i="16"/>
  <c r="F1039" i="16"/>
  <c r="D2433" i="16"/>
  <c r="U2433" i="16" s="1"/>
  <c r="J920" i="16"/>
  <c r="D1574" i="16"/>
  <c r="U1574" i="16" s="1"/>
  <c r="J1640" i="16"/>
  <c r="G2433" i="16"/>
  <c r="G1897" i="16"/>
  <c r="E1897" i="16"/>
  <c r="D1897" i="16"/>
  <c r="G2437" i="16"/>
  <c r="J2437" i="16"/>
  <c r="G2396" i="16"/>
  <c r="D1321" i="16"/>
  <c r="U1321" i="16" s="1"/>
  <c r="I1321" i="16"/>
  <c r="G1212" i="16"/>
  <c r="G1049" i="16"/>
  <c r="G1196" i="16"/>
  <c r="F1196" i="16"/>
  <c r="I2098" i="16"/>
  <c r="E1686" i="16"/>
  <c r="U1686" i="16" s="1"/>
  <c r="G1686" i="16"/>
  <c r="G968" i="16"/>
  <c r="H968" i="16"/>
  <c r="G861" i="16"/>
  <c r="H304" i="16"/>
  <c r="H1352" i="16"/>
  <c r="I2208" i="16"/>
  <c r="J2208" i="16"/>
  <c r="H1872" i="16"/>
  <c r="E1872" i="16"/>
  <c r="U1872" i="16" s="1"/>
  <c r="I1593" i="16"/>
  <c r="G1823" i="16"/>
  <c r="J1410" i="16"/>
  <c r="G1908" i="16"/>
  <c r="I1576" i="16"/>
  <c r="F2032" i="16"/>
  <c r="I355" i="16"/>
  <c r="I1823" i="16"/>
  <c r="G2255" i="16"/>
  <c r="E2457" i="16"/>
  <c r="U2457" i="16" s="1"/>
  <c r="E596" i="16"/>
  <c r="U596" i="16" s="1"/>
  <c r="J1070" i="16"/>
  <c r="D1831" i="16"/>
  <c r="J1817" i="16"/>
  <c r="H1065" i="16"/>
  <c r="F1065" i="16"/>
  <c r="F638" i="16"/>
  <c r="E638" i="16"/>
  <c r="J2456" i="16"/>
  <c r="E2456" i="16"/>
  <c r="U2456" i="16" s="1"/>
  <c r="G1852" i="16"/>
  <c r="F465" i="16"/>
  <c r="D1653" i="16"/>
  <c r="U1653" i="16" s="1"/>
  <c r="D1811" i="16"/>
  <c r="U1811" i="16"/>
  <c r="F1823" i="16"/>
  <c r="E869" i="16"/>
  <c r="E2255" i="16"/>
  <c r="U2255" i="16" s="1"/>
  <c r="J2255" i="16"/>
  <c r="E1698" i="16"/>
  <c r="U1698" i="16" s="1"/>
  <c r="G2294" i="16"/>
  <c r="D813" i="16"/>
  <c r="E813" i="16"/>
  <c r="D1823" i="16"/>
  <c r="U1823" i="16"/>
  <c r="G1596" i="16"/>
  <c r="F2255" i="16"/>
  <c r="D2294" i="16"/>
  <c r="U2294" i="16"/>
  <c r="H2294" i="16"/>
  <c r="F924" i="16"/>
  <c r="G2491" i="16"/>
  <c r="E2388" i="16"/>
  <c r="U2388" i="16" s="1"/>
  <c r="H507" i="16"/>
  <c r="I507" i="16"/>
  <c r="D507" i="16"/>
  <c r="U507" i="16" s="1"/>
  <c r="Y506" i="16"/>
  <c r="E305" i="16"/>
  <c r="I305" i="16"/>
  <c r="E341" i="16"/>
  <c r="F1101" i="16"/>
  <c r="D2413" i="16"/>
  <c r="U2413" i="16" s="1"/>
  <c r="J1081" i="16"/>
  <c r="C11" i="10"/>
  <c r="C8" i="10"/>
  <c r="J452" i="16"/>
  <c r="J2440" i="16"/>
  <c r="H1777" i="16"/>
  <c r="G1777" i="16"/>
  <c r="D2359" i="16"/>
  <c r="U2359" i="16"/>
  <c r="J1097" i="16"/>
  <c r="U1283" i="16"/>
  <c r="F1831" i="16"/>
  <c r="H1049" i="16"/>
  <c r="J1895" i="16"/>
  <c r="E1831" i="16"/>
  <c r="G411" i="16"/>
  <c r="F1892" i="16"/>
  <c r="E2067" i="16"/>
  <c r="U2067" i="16" s="1"/>
  <c r="H2168" i="16"/>
  <c r="E1888" i="16"/>
  <c r="U1888" i="16" s="1"/>
  <c r="D1392" i="16"/>
  <c r="U1392" i="16" s="1"/>
  <c r="Y2385" i="16"/>
  <c r="I1982" i="16"/>
  <c r="Y2391" i="16"/>
  <c r="F381" i="16"/>
  <c r="F2470" i="16"/>
  <c r="I1574" i="16"/>
  <c r="G2287" i="16"/>
  <c r="F1725" i="16"/>
  <c r="J2482" i="16"/>
  <c r="S2363" i="16"/>
  <c r="J2363" i="16" s="1"/>
  <c r="Y2480" i="16"/>
  <c r="Y2470" i="16"/>
  <c r="Y2459" i="16"/>
  <c r="U1921" i="16"/>
  <c r="U1662" i="16"/>
  <c r="U1422" i="16"/>
  <c r="U438" i="16"/>
  <c r="U1561" i="16"/>
  <c r="U1319" i="16"/>
  <c r="U1825" i="16"/>
  <c r="U2190" i="16"/>
  <c r="U773" i="16"/>
  <c r="U523" i="16"/>
  <c r="U2176" i="16"/>
  <c r="U1935" i="16"/>
  <c r="U2115" i="16"/>
  <c r="U1798" i="16"/>
  <c r="U1262" i="16"/>
  <c r="U1124" i="16"/>
  <c r="U1958" i="16"/>
  <c r="U334" i="16"/>
  <c r="U1947" i="16"/>
  <c r="U576" i="16"/>
  <c r="U1152" i="16"/>
  <c r="B61" i="4"/>
  <c r="A44" i="10" s="1"/>
  <c r="B73" i="4"/>
  <c r="A53" i="10" s="1"/>
  <c r="B43" i="4"/>
  <c r="A29" i="10" s="1"/>
  <c r="B85" i="4"/>
  <c r="A59" i="10" s="1"/>
  <c r="B75" i="4"/>
  <c r="A54" i="10" s="1"/>
  <c r="B79" i="4"/>
  <c r="A56" i="10" s="1"/>
  <c r="F62" i="10"/>
  <c r="B2" i="10" s="1"/>
  <c r="F63" i="10"/>
  <c r="D27" i="10"/>
  <c r="C27" i="10"/>
  <c r="E2363" i="16"/>
  <c r="I2363" i="16"/>
  <c r="C32" i="10"/>
  <c r="U869" i="16"/>
  <c r="D60" i="10"/>
  <c r="D36" i="10" l="1"/>
  <c r="C36" i="10"/>
  <c r="U1897" i="16"/>
  <c r="E1633" i="16"/>
  <c r="G1633" i="16"/>
  <c r="J2195" i="16"/>
  <c r="E2078" i="16"/>
  <c r="U2064" i="16"/>
  <c r="F1130" i="16"/>
  <c r="U1909" i="16"/>
  <c r="F390" i="16"/>
  <c r="H2424" i="16"/>
  <c r="H2292" i="16"/>
  <c r="D297" i="16"/>
  <c r="U297" i="16" s="1"/>
  <c r="J831" i="16"/>
  <c r="E1909" i="16"/>
  <c r="J1300" i="16"/>
  <c r="H1300" i="16"/>
  <c r="G1750" i="16"/>
  <c r="D1750" i="16"/>
  <c r="U1130" i="16"/>
  <c r="F705" i="16"/>
  <c r="I1633" i="16"/>
  <c r="E2195" i="16"/>
  <c r="D2078" i="16"/>
  <c r="U1932" i="16"/>
  <c r="G1130" i="16"/>
  <c r="D1166" i="16"/>
  <c r="U888" i="16"/>
  <c r="C26" i="10"/>
  <c r="G513" i="16"/>
  <c r="D2424" i="16"/>
  <c r="G1959" i="16"/>
  <c r="D300" i="16"/>
  <c r="J705" i="16"/>
  <c r="G2424" i="16"/>
  <c r="D2035" i="16"/>
  <c r="E2035" i="16"/>
  <c r="U831" i="16"/>
  <c r="F1166" i="16"/>
  <c r="J2292" i="16"/>
  <c r="F300" i="16"/>
  <c r="I2424" i="16"/>
  <c r="E300" i="16"/>
  <c r="I1953" i="16"/>
  <c r="F2424" i="16"/>
  <c r="D513" i="16"/>
  <c r="G541" i="16"/>
  <c r="H541" i="16"/>
  <c r="D1672" i="16"/>
  <c r="U1672" i="16" s="1"/>
  <c r="J1672" i="16"/>
  <c r="H1830" i="16"/>
  <c r="D1830" i="16"/>
  <c r="U1830" i="16" s="1"/>
  <c r="U1955" i="16"/>
  <c r="I2195" i="16"/>
  <c r="G2195" i="16"/>
  <c r="I2078" i="16"/>
  <c r="J1401" i="16"/>
  <c r="U1203" i="16"/>
  <c r="I1130" i="16"/>
  <c r="G1166" i="16"/>
  <c r="D33" i="10"/>
  <c r="S489" i="16"/>
  <c r="C28" i="10"/>
  <c r="H1959" i="16"/>
  <c r="J488" i="16"/>
  <c r="D488" i="16"/>
  <c r="U488" i="16" s="1"/>
  <c r="F488" i="16"/>
  <c r="U510" i="16"/>
  <c r="G599" i="16"/>
  <c r="J513" i="16"/>
  <c r="F513" i="16"/>
  <c r="H2078" i="16"/>
  <c r="U2479" i="16"/>
  <c r="E1953" i="16"/>
  <c r="J1130" i="16"/>
  <c r="I1166" i="16"/>
  <c r="G705" i="16"/>
  <c r="E513" i="16"/>
  <c r="D1959" i="16"/>
  <c r="F2292" i="16"/>
  <c r="H2363" i="16"/>
  <c r="D1633" i="16"/>
  <c r="U1633" i="16" s="1"/>
  <c r="D2195" i="16"/>
  <c r="F1401" i="16"/>
  <c r="F2363" i="16"/>
  <c r="U1691" i="16"/>
  <c r="U470" i="16"/>
  <c r="J1633" i="16"/>
  <c r="H2195" i="16"/>
  <c r="H1130" i="16"/>
  <c r="U975" i="16"/>
  <c r="H1166" i="16"/>
  <c r="U1092" i="16"/>
  <c r="D705" i="16"/>
  <c r="U705" i="16" s="1"/>
  <c r="J1953" i="16"/>
  <c r="J300" i="16"/>
  <c r="J297" i="16"/>
  <c r="I803" i="16"/>
  <c r="F2340" i="16"/>
  <c r="J1830" i="16"/>
  <c r="H575" i="16"/>
  <c r="U750" i="16"/>
  <c r="U1502" i="16"/>
  <c r="U2185" i="16"/>
  <c r="U1068" i="16"/>
  <c r="U2057" i="16"/>
  <c r="U2270" i="16"/>
  <c r="J2300" i="16"/>
  <c r="I2300" i="16"/>
  <c r="D1722" i="16"/>
  <c r="U1722" i="16" s="1"/>
  <c r="G1722" i="16"/>
  <c r="I2288" i="16"/>
  <c r="G2288" i="16"/>
  <c r="J431" i="16"/>
  <c r="E431" i="16"/>
  <c r="U431" i="16" s="1"/>
  <c r="F431" i="16"/>
  <c r="H25" i="10"/>
  <c r="F35" i="10"/>
  <c r="H35" i="10" s="1"/>
  <c r="H705" i="16"/>
  <c r="U1101" i="16"/>
  <c r="G2363" i="16"/>
  <c r="D1953" i="16"/>
  <c r="J2078" i="16"/>
  <c r="D45" i="10"/>
  <c r="U433" i="16"/>
  <c r="U541" i="16"/>
  <c r="H1953" i="16"/>
  <c r="E803" i="16"/>
  <c r="F1830" i="16"/>
  <c r="D575" i="16"/>
  <c r="U575" i="16" s="1"/>
  <c r="H300" i="16"/>
  <c r="J2340" i="16"/>
  <c r="J708" i="16"/>
  <c r="I708" i="16"/>
  <c r="E2424" i="16"/>
  <c r="E607" i="16"/>
  <c r="D607" i="16"/>
  <c r="E2186" i="16"/>
  <c r="D2186" i="16"/>
  <c r="U2171" i="16"/>
  <c r="U834" i="16"/>
  <c r="I446" i="16"/>
  <c r="D446" i="16"/>
  <c r="U446" i="16" s="1"/>
  <c r="H446" i="16"/>
  <c r="G689" i="16"/>
  <c r="H2250" i="16"/>
  <c r="I2320" i="16"/>
  <c r="G2318" i="16"/>
  <c r="U335" i="16"/>
  <c r="U1678" i="16"/>
  <c r="U788" i="16"/>
  <c r="U2399" i="16"/>
  <c r="U313" i="16"/>
  <c r="U2462" i="16"/>
  <c r="U1207" i="16"/>
  <c r="U1234" i="16"/>
  <c r="U711" i="16"/>
  <c r="U1236" i="16"/>
  <c r="F1645" i="16"/>
  <c r="F1990" i="16"/>
  <c r="F2382" i="16"/>
  <c r="I2428" i="16"/>
  <c r="U648" i="16"/>
  <c r="U755" i="16"/>
  <c r="F408" i="16"/>
  <c r="U626" i="16"/>
  <c r="U1074" i="16"/>
  <c r="U2157" i="16"/>
  <c r="U2017" i="16"/>
  <c r="U666" i="16"/>
  <c r="U1922" i="16"/>
  <c r="U1379" i="16"/>
  <c r="U941" i="16"/>
  <c r="U652" i="16"/>
  <c r="U1626" i="16"/>
  <c r="U1161" i="16"/>
  <c r="U2117" i="16"/>
  <c r="U291" i="16"/>
  <c r="U399" i="16"/>
  <c r="U395" i="16"/>
  <c r="U391" i="16"/>
  <c r="U485" i="16"/>
  <c r="U2446" i="16"/>
  <c r="U1504" i="16"/>
  <c r="U1398" i="16"/>
  <c r="U2411" i="16"/>
  <c r="U1358" i="16"/>
  <c r="U2488" i="16"/>
  <c r="U608" i="16"/>
  <c r="U476" i="16"/>
  <c r="H2428" i="16"/>
  <c r="U1539" i="16"/>
  <c r="U527" i="16"/>
  <c r="U455" i="16"/>
  <c r="U668" i="16"/>
  <c r="U914" i="16"/>
  <c r="U1890" i="16"/>
  <c r="D377" i="16"/>
  <c r="U377" i="16" s="1"/>
  <c r="H2194" i="16"/>
  <c r="U1259" i="16"/>
  <c r="U1337" i="16"/>
  <c r="U1368" i="16"/>
  <c r="U1668" i="16"/>
  <c r="I1595" i="16"/>
  <c r="F1595" i="16"/>
  <c r="J424" i="16"/>
  <c r="E424" i="16"/>
  <c r="D424" i="16"/>
  <c r="U424" i="16" s="1"/>
  <c r="U612" i="16"/>
  <c r="U2088" i="16"/>
  <c r="U1317" i="16"/>
  <c r="D305" i="16"/>
  <c r="U305" i="16" s="1"/>
  <c r="F305" i="16"/>
  <c r="D396" i="16"/>
  <c r="U396" i="16" s="1"/>
  <c r="F396" i="16"/>
  <c r="U1550" i="16"/>
  <c r="U1181" i="16"/>
  <c r="U2158" i="16"/>
  <c r="U1271" i="16"/>
  <c r="U1543" i="16"/>
  <c r="F66" i="10"/>
  <c r="U1248" i="16"/>
  <c r="U911" i="16"/>
  <c r="U2135" i="16"/>
  <c r="U1265" i="16"/>
  <c r="U1891" i="16"/>
  <c r="U1484" i="16"/>
  <c r="U1126" i="16"/>
  <c r="U558" i="16"/>
  <c r="U1038" i="16"/>
  <c r="U2070" i="16"/>
  <c r="U1569" i="16"/>
  <c r="U1994" i="16"/>
  <c r="U2249" i="16"/>
  <c r="U662" i="16"/>
  <c r="U1332" i="16"/>
  <c r="I428" i="16"/>
  <c r="U1435" i="16"/>
  <c r="U1289" i="16"/>
  <c r="U1393" i="16"/>
  <c r="D448" i="16"/>
  <c r="U448" i="16" s="1"/>
  <c r="J448" i="16"/>
  <c r="U2149" i="16"/>
  <c r="U1501" i="16"/>
  <c r="J1628" i="16"/>
  <c r="G1372" i="16"/>
  <c r="D1562" i="16"/>
  <c r="U1562" i="16" s="1"/>
  <c r="E1761" i="16"/>
  <c r="U1761" i="16" s="1"/>
  <c r="H1446" i="16"/>
  <c r="F1446" i="16"/>
  <c r="G1996" i="16"/>
  <c r="H2314" i="16"/>
  <c r="D1093" i="16"/>
  <c r="U1093" i="16" s="1"/>
  <c r="G2168" i="16"/>
  <c r="Y396" i="16"/>
  <c r="Y392" i="16"/>
  <c r="S285" i="16"/>
  <c r="U1414" i="16"/>
  <c r="C23" i="10"/>
  <c r="D1277" i="16"/>
  <c r="U1277" i="16" s="1"/>
  <c r="U1137" i="16"/>
  <c r="I1483" i="16"/>
  <c r="J2457" i="16"/>
  <c r="F2466" i="16"/>
  <c r="H2482" i="16"/>
  <c r="F1128" i="16"/>
  <c r="E1721" i="16"/>
  <c r="U1721" i="16" s="1"/>
  <c r="S314" i="16"/>
  <c r="U815" i="16"/>
  <c r="U2058" i="16"/>
  <c r="E2235" i="16"/>
  <c r="U2235" i="16" s="1"/>
  <c r="H869" i="16"/>
  <c r="G642" i="16"/>
  <c r="G1356" i="16"/>
  <c r="J1698" i="16"/>
  <c r="E1553" i="16"/>
  <c r="U1553" i="16" s="1"/>
  <c r="E2205" i="16"/>
  <c r="U2205" i="16" s="1"/>
  <c r="J2235" i="16"/>
  <c r="U1307" i="16"/>
  <c r="F695" i="16"/>
  <c r="U1201" i="16"/>
  <c r="F1356" i="16"/>
  <c r="F642" i="16"/>
  <c r="D638" i="16"/>
  <c r="U638" i="16" s="1"/>
  <c r="G869" i="16"/>
  <c r="Y461" i="16"/>
  <c r="Y333" i="16"/>
  <c r="Y301" i="16"/>
  <c r="U2346" i="16"/>
  <c r="U1364" i="16"/>
  <c r="Y439" i="16"/>
  <c r="Y311" i="16"/>
  <c r="G1138" i="16"/>
  <c r="G1423" i="16"/>
  <c r="G1741" i="16"/>
  <c r="Y413" i="16"/>
  <c r="Y295" i="16"/>
  <c r="G1271" i="16"/>
  <c r="U2415" i="16"/>
  <c r="U719" i="16"/>
  <c r="B77" i="4"/>
  <c r="A55" i="10" s="1"/>
  <c r="U813" i="16"/>
  <c r="U481" i="16"/>
  <c r="A28" i="10"/>
  <c r="U1727" i="16"/>
  <c r="U504" i="16"/>
  <c r="U1680" i="16"/>
  <c r="U2035" i="16"/>
  <c r="U1856" i="16"/>
  <c r="U2047" i="16"/>
  <c r="U356" i="16"/>
  <c r="U2310" i="16"/>
  <c r="U730" i="16"/>
  <c r="U2071" i="16"/>
  <c r="U2349" i="16"/>
  <c r="U717" i="16"/>
  <c r="U1132" i="16"/>
  <c r="B45" i="4"/>
  <c r="A31" i="10" s="1"/>
  <c r="U989" i="16"/>
  <c r="U1456" i="16"/>
  <c r="U2078" i="16"/>
  <c r="U2188" i="16"/>
  <c r="U1166" i="16"/>
  <c r="U1164" i="16"/>
  <c r="B59" i="4"/>
  <c r="A43" i="10" s="1"/>
  <c r="U812" i="16"/>
  <c r="U306" i="16"/>
  <c r="B83" i="4"/>
  <c r="A58" i="10" s="1"/>
  <c r="U1831" i="16"/>
  <c r="U402" i="16"/>
  <c r="U1104" i="16"/>
  <c r="U997" i="16"/>
  <c r="U1192" i="16"/>
  <c r="U1651" i="16"/>
  <c r="U300" i="16"/>
  <c r="U810" i="16"/>
  <c r="U1812" i="16"/>
  <c r="U308" i="16"/>
  <c r="U506" i="16"/>
  <c r="U2321" i="16"/>
  <c r="U2467" i="16"/>
  <c r="U440" i="16"/>
  <c r="U1374" i="16"/>
  <c r="U329" i="16"/>
  <c r="U1148" i="16"/>
  <c r="U2300" i="16"/>
  <c r="U561" i="16"/>
  <c r="U1883" i="16"/>
  <c r="U2168" i="16"/>
  <c r="U299" i="16"/>
  <c r="U330" i="16"/>
  <c r="U845" i="16"/>
  <c r="U1806" i="16"/>
  <c r="U950" i="16"/>
  <c r="U794" i="16"/>
  <c r="U889" i="16"/>
  <c r="U341" i="16"/>
  <c r="U1720" i="16"/>
  <c r="U2187" i="16"/>
  <c r="U2327" i="16"/>
  <c r="U292" i="16"/>
  <c r="U1473" i="16"/>
  <c r="U1670" i="16"/>
  <c r="U565" i="16"/>
  <c r="U333" i="16"/>
  <c r="U1200" i="16"/>
  <c r="U417" i="16"/>
  <c r="U2073" i="16"/>
  <c r="U1886" i="16"/>
  <c r="U1222" i="16"/>
  <c r="U2000" i="16"/>
  <c r="U808" i="16"/>
  <c r="U2422" i="16"/>
  <c r="U457" i="16"/>
  <c r="U1978" i="16"/>
  <c r="U746" i="16"/>
  <c r="U2200" i="16"/>
  <c r="U1522" i="16"/>
  <c r="U1810" i="16"/>
  <c r="U354" i="16"/>
  <c r="U515" i="16"/>
  <c r="U803" i="16"/>
  <c r="U400" i="16"/>
  <c r="U282" i="16"/>
  <c r="U2029" i="16"/>
  <c r="U649" i="16"/>
  <c r="U361" i="16"/>
  <c r="U727" i="16"/>
  <c r="U1418" i="16"/>
  <c r="U2218" i="16"/>
  <c r="U1916" i="16"/>
  <c r="U995" i="16"/>
  <c r="U779" i="16"/>
  <c r="U1215" i="16"/>
  <c r="U2375" i="16"/>
  <c r="U1452" i="16"/>
  <c r="U685" i="16"/>
  <c r="U491" i="16"/>
  <c r="U1009" i="16"/>
  <c r="U2286" i="16"/>
  <c r="U587" i="16"/>
  <c r="U2484" i="16"/>
  <c r="U1096" i="16"/>
  <c r="U2228" i="16"/>
  <c r="U663" i="16"/>
  <c r="U1659" i="16"/>
  <c r="U770" i="16"/>
  <c r="U1007" i="16"/>
  <c r="U1492" i="16"/>
  <c r="U2403" i="16"/>
  <c r="U450" i="16"/>
  <c r="U1754" i="16"/>
  <c r="U1795" i="16"/>
  <c r="U2146" i="16"/>
  <c r="U898" i="16"/>
  <c r="U1987" i="16"/>
  <c r="U384" i="16"/>
  <c r="U567" i="16"/>
  <c r="U1328" i="16"/>
  <c r="U2107" i="16"/>
  <c r="U1611" i="16"/>
  <c r="U824" i="16"/>
  <c r="U2263" i="16"/>
  <c r="U1632" i="16"/>
  <c r="U1187" i="16"/>
  <c r="U309" i="16"/>
  <c r="U1275" i="16"/>
  <c r="U560" i="16"/>
  <c r="U1404" i="16"/>
  <c r="D47" i="10"/>
  <c r="C47" i="10"/>
  <c r="D37" i="10"/>
  <c r="C37" i="10"/>
  <c r="C65" i="10"/>
  <c r="C64" i="10"/>
  <c r="U708" i="16"/>
  <c r="D30" i="10"/>
  <c r="C30" i="10"/>
  <c r="F2335" i="16"/>
  <c r="J2335" i="16"/>
  <c r="G2335" i="16"/>
  <c r="H2335" i="16"/>
  <c r="D2335" i="16"/>
  <c r="U2335" i="16" s="1"/>
  <c r="I2335" i="16"/>
  <c r="J405" i="16"/>
  <c r="I405" i="16"/>
  <c r="F405" i="16"/>
  <c r="H405" i="16"/>
  <c r="G405" i="16"/>
  <c r="E405" i="16"/>
  <c r="U405" i="16" s="1"/>
  <c r="U2441" i="16"/>
  <c r="F880" i="16"/>
  <c r="I880" i="16"/>
  <c r="J880" i="16"/>
  <c r="E880" i="16"/>
  <c r="H880" i="16"/>
  <c r="D880" i="16"/>
  <c r="U880" i="16" s="1"/>
  <c r="U839" i="16"/>
  <c r="U2186" i="16"/>
  <c r="U1333" i="16"/>
  <c r="C31" i="10"/>
  <c r="D31" i="10"/>
  <c r="G1118" i="16"/>
  <c r="D1118" i="16"/>
  <c r="U1118" i="16" s="1"/>
  <c r="I1118" i="16"/>
  <c r="H1118" i="16"/>
  <c r="J1118" i="16"/>
  <c r="E1118" i="16"/>
  <c r="D1977" i="16"/>
  <c r="G1977" i="16"/>
  <c r="I1977" i="16"/>
  <c r="F1977" i="16"/>
  <c r="E1977" i="16"/>
  <c r="J1977" i="16"/>
  <c r="H1977" i="16"/>
  <c r="D866" i="16"/>
  <c r="E866" i="16"/>
  <c r="G866" i="16"/>
  <c r="H866" i="16"/>
  <c r="I866" i="16"/>
  <c r="J866" i="16"/>
  <c r="E1213" i="16"/>
  <c r="F1213" i="16"/>
  <c r="H1213" i="16"/>
  <c r="J1213" i="16"/>
  <c r="D1213" i="16"/>
  <c r="G1213" i="16"/>
  <c r="J2280" i="16"/>
  <c r="D2280" i="16"/>
  <c r="U2280" i="16" s="1"/>
  <c r="F2280" i="16"/>
  <c r="H2280" i="16"/>
  <c r="I2280" i="16"/>
  <c r="E2280" i="16"/>
  <c r="G2280" i="16"/>
  <c r="C46" i="10"/>
  <c r="D46" i="10"/>
  <c r="J369" i="16"/>
  <c r="H369" i="16"/>
  <c r="G369" i="16"/>
  <c r="I369" i="16"/>
  <c r="D369" i="16"/>
  <c r="F369" i="16"/>
  <c r="H2328" i="16"/>
  <c r="E2328" i="16"/>
  <c r="J2328" i="16"/>
  <c r="G2328" i="16"/>
  <c r="D2328" i="16"/>
  <c r="U2328" i="16" s="1"/>
  <c r="F2328" i="16"/>
  <c r="I2328" i="16"/>
  <c r="G855" i="16"/>
  <c r="E855" i="16"/>
  <c r="H855" i="16"/>
  <c r="J855" i="16"/>
  <c r="D855" i="16"/>
  <c r="U855" i="16" s="1"/>
  <c r="F855" i="16"/>
  <c r="I855" i="16"/>
  <c r="I1762" i="16"/>
  <c r="D1762" i="16"/>
  <c r="G1762" i="16"/>
  <c r="H1762" i="16"/>
  <c r="F1762" i="16"/>
  <c r="J1762" i="16"/>
  <c r="E1762" i="16"/>
  <c r="U1768" i="16"/>
  <c r="E369" i="16"/>
  <c r="G839" i="16"/>
  <c r="J839" i="16"/>
  <c r="F839" i="16"/>
  <c r="H839" i="16"/>
  <c r="I839" i="16"/>
  <c r="F1118" i="16"/>
  <c r="U316" i="16"/>
  <c r="I344" i="16"/>
  <c r="J344" i="16"/>
  <c r="H344" i="16"/>
  <c r="F344" i="16"/>
  <c r="D344" i="16"/>
  <c r="E344" i="16"/>
  <c r="J1439" i="16"/>
  <c r="D1439" i="16"/>
  <c r="I1439" i="16"/>
  <c r="E1439" i="16"/>
  <c r="H1439" i="16"/>
  <c r="G1439" i="16"/>
  <c r="H487" i="16"/>
  <c r="I487" i="16"/>
  <c r="D487" i="16"/>
  <c r="U487" i="16" s="1"/>
  <c r="F487" i="16"/>
  <c r="J487" i="16"/>
  <c r="E487" i="16"/>
  <c r="F1279" i="16"/>
  <c r="H1279" i="16"/>
  <c r="D1881" i="16"/>
  <c r="E1881" i="16"/>
  <c r="H50" i="10"/>
  <c r="F53" i="10"/>
  <c r="H53" i="10" s="1"/>
  <c r="I489" i="16"/>
  <c r="I775" i="16"/>
  <c r="H775" i="16"/>
  <c r="D905" i="16"/>
  <c r="G2292" i="16"/>
  <c r="D573" i="16"/>
  <c r="I1300" i="16"/>
  <c r="D317" i="16"/>
  <c r="D1849" i="16"/>
  <c r="U1849" i="16" s="1"/>
  <c r="J2318" i="16"/>
  <c r="F1750" i="16"/>
  <c r="I607" i="16"/>
  <c r="H573" i="16"/>
  <c r="G1333" i="16"/>
  <c r="F1333" i="16"/>
  <c r="D2363" i="16"/>
  <c r="U2363" i="16" s="1"/>
  <c r="F56" i="10"/>
  <c r="H56" i="10" s="1"/>
  <c r="H605" i="16"/>
  <c r="F1169" i="16"/>
  <c r="D548" i="16"/>
  <c r="I2076" i="16"/>
  <c r="F65" i="10"/>
  <c r="F51" i="10"/>
  <c r="B69" i="4"/>
  <c r="A50" i="10" s="1"/>
  <c r="B87" i="4"/>
  <c r="A60" i="10" s="1"/>
  <c r="B55" i="4"/>
  <c r="A39" i="10" s="1"/>
  <c r="B81" i="4"/>
  <c r="A57" i="10" s="1"/>
  <c r="I1881" i="16"/>
  <c r="H283" i="16"/>
  <c r="J1169" i="16"/>
  <c r="F548" i="16"/>
  <c r="D2076" i="16"/>
  <c r="U2076" i="16" s="1"/>
  <c r="G489" i="16"/>
  <c r="J1279" i="16"/>
  <c r="B57" i="4"/>
  <c r="A41" i="10" s="1"/>
  <c r="H905" i="16"/>
  <c r="I1279" i="16"/>
  <c r="I2186" i="16"/>
  <c r="G803" i="16"/>
  <c r="F775" i="16"/>
  <c r="E2318" i="16"/>
  <c r="E1959" i="16"/>
  <c r="U1959" i="16" s="1"/>
  <c r="I605" i="16"/>
  <c r="E326" i="16"/>
  <c r="U326" i="16" s="1"/>
  <c r="H803" i="16"/>
  <c r="I705" i="16"/>
  <c r="D2318" i="16"/>
  <c r="E1750" i="16"/>
  <c r="U1750" i="16" s="1"/>
  <c r="G607" i="16"/>
  <c r="F573" i="16"/>
  <c r="I359" i="16"/>
  <c r="F1959" i="16"/>
  <c r="I799" i="16"/>
  <c r="U469" i="16"/>
  <c r="U582" i="16"/>
  <c r="F64" i="10"/>
  <c r="F54" i="10"/>
  <c r="H54" i="10" s="1"/>
  <c r="D1169" i="16"/>
  <c r="I548" i="16"/>
  <c r="H2076" i="16"/>
  <c r="H1401" i="16"/>
  <c r="F489" i="16"/>
  <c r="C41" i="10"/>
  <c r="F2318" i="16"/>
  <c r="J689" i="16"/>
  <c r="H1750" i="16"/>
  <c r="J607" i="16"/>
  <c r="G775" i="16"/>
  <c r="G1849" i="16"/>
  <c r="Y283" i="16"/>
  <c r="C63" i="10" s="1"/>
  <c r="F55" i="10"/>
  <c r="H55" i="10" s="1"/>
  <c r="D48" i="10"/>
  <c r="H317" i="16"/>
  <c r="H548" i="16"/>
  <c r="E1279" i="16"/>
  <c r="I1750" i="16"/>
  <c r="G797" i="16"/>
  <c r="H607" i="16"/>
  <c r="I689" i="16"/>
  <c r="D1300" i="16"/>
  <c r="D283" i="16"/>
  <c r="U283" i="16" s="1"/>
  <c r="B71" i="4"/>
  <c r="A51" i="10" s="1"/>
  <c r="B49" i="4"/>
  <c r="A34" i="10" s="1"/>
  <c r="G283" i="16"/>
  <c r="G1300" i="16"/>
  <c r="F1881" i="16"/>
  <c r="C6" i="10"/>
  <c r="G605" i="16"/>
  <c r="E1169" i="16"/>
  <c r="E548" i="16"/>
  <c r="J2076" i="16"/>
  <c r="D1401" i="16"/>
  <c r="D489" i="16"/>
  <c r="J1881" i="16"/>
  <c r="B63" i="4"/>
  <c r="A46" i="10" s="1"/>
  <c r="J1750" i="16"/>
  <c r="D689" i="16"/>
  <c r="U689" i="16" s="1"/>
  <c r="F607" i="16"/>
  <c r="J605" i="16"/>
  <c r="J317" i="16"/>
  <c r="J1959" i="16"/>
  <c r="J797" i="16"/>
  <c r="J775" i="16"/>
  <c r="U2319" i="16"/>
  <c r="G905" i="16"/>
  <c r="J905" i="16"/>
  <c r="F58" i="10"/>
  <c r="H58" i="10" s="1"/>
  <c r="E605" i="16"/>
  <c r="U605" i="16" s="1"/>
  <c r="I1401" i="16"/>
  <c r="H489" i="16"/>
  <c r="F57" i="10"/>
  <c r="H57" i="10" s="1"/>
  <c r="F59" i="10"/>
  <c r="H59" i="10" s="1"/>
  <c r="E905" i="16"/>
  <c r="I283" i="16"/>
  <c r="E1300" i="16"/>
  <c r="E317" i="16"/>
  <c r="E1401" i="16"/>
  <c r="G1881" i="16"/>
  <c r="I905" i="16"/>
  <c r="E2292" i="16"/>
  <c r="U2292" i="16" s="1"/>
  <c r="F689" i="16"/>
  <c r="D797" i="16"/>
  <c r="U797" i="16" s="1"/>
  <c r="G487" i="16"/>
  <c r="E573" i="16"/>
  <c r="F797" i="16"/>
  <c r="H2318" i="16"/>
  <c r="I2292" i="16"/>
  <c r="D1279" i="16"/>
  <c r="U1251" i="16"/>
  <c r="I1442" i="16"/>
  <c r="G1442" i="16"/>
  <c r="J1649" i="16"/>
  <c r="G2480" i="16"/>
  <c r="H2480" i="16"/>
  <c r="I2480" i="16"/>
  <c r="J2480" i="16"/>
  <c r="G1649" i="16"/>
  <c r="H658" i="16"/>
  <c r="E658" i="16"/>
  <c r="F658" i="16"/>
  <c r="D658" i="16"/>
  <c r="U658" i="16" s="1"/>
  <c r="F519" i="16"/>
  <c r="H519" i="16"/>
  <c r="F1709" i="16"/>
  <c r="F1557" i="16"/>
  <c r="H1702" i="16"/>
  <c r="H312" i="16"/>
  <c r="I1409" i="16"/>
  <c r="J1624" i="16"/>
  <c r="I1624" i="16"/>
  <c r="D518" i="16"/>
  <c r="U518" i="16" s="1"/>
  <c r="J518" i="16"/>
  <c r="G1709" i="16"/>
  <c r="G1557" i="16"/>
  <c r="D1702" i="16"/>
  <c r="U1702" i="16" s="1"/>
  <c r="H2036" i="16"/>
  <c r="F2036" i="16"/>
  <c r="E2036" i="16"/>
  <c r="U2036" i="16" s="1"/>
  <c r="H506" i="16"/>
  <c r="I506" i="16"/>
  <c r="I1649" i="16"/>
  <c r="H2462" i="16"/>
  <c r="U1163" i="16"/>
  <c r="G404" i="16"/>
  <c r="H1442" i="16"/>
  <c r="D500" i="16"/>
  <c r="E500" i="16"/>
  <c r="E2345" i="16"/>
  <c r="U2345" i="16" s="1"/>
  <c r="G2345" i="16"/>
  <c r="I312" i="16"/>
  <c r="J1442" i="16"/>
  <c r="U1752" i="16"/>
  <c r="E1442" i="16"/>
  <c r="U1442" i="16" s="1"/>
  <c r="D1596" i="16"/>
  <c r="U1596" i="16" s="1"/>
  <c r="F1814" i="16"/>
  <c r="D1814" i="16"/>
  <c r="U1814" i="16" s="1"/>
  <c r="I920" i="16"/>
  <c r="E920" i="16"/>
  <c r="U920" i="16" s="1"/>
  <c r="H780" i="16"/>
  <c r="F813" i="16"/>
  <c r="G813" i="16"/>
  <c r="J924" i="16"/>
  <c r="E972" i="16"/>
  <c r="U972" i="16" s="1"/>
  <c r="I1012" i="16"/>
  <c r="F1908" i="16"/>
  <c r="S439" i="16"/>
  <c r="H424" i="16"/>
  <c r="S301" i="16"/>
  <c r="H341" i="16"/>
  <c r="S295" i="16"/>
  <c r="J813" i="16"/>
  <c r="I424" i="16"/>
  <c r="J1805" i="16"/>
  <c r="I341" i="16"/>
  <c r="Y328" i="16"/>
  <c r="E1894" i="16"/>
  <c r="U1894" i="16" s="1"/>
  <c r="Y435" i="16"/>
  <c r="Y482" i="16"/>
  <c r="Y379" i="16"/>
  <c r="G336" i="16"/>
  <c r="G2038" i="16"/>
  <c r="G784" i="16"/>
  <c r="J2" i="16"/>
  <c r="G2266" i="16"/>
  <c r="G1403" i="16"/>
  <c r="G1664" i="16"/>
  <c r="S1325" i="16"/>
  <c r="G1325" i="16"/>
  <c r="C62" i="10" l="1"/>
  <c r="U1953" i="16"/>
  <c r="J285" i="16"/>
  <c r="E285" i="16"/>
  <c r="H285" i="16"/>
  <c r="F285" i="16"/>
  <c r="I285" i="16"/>
  <c r="G285" i="16"/>
  <c r="D285" i="16"/>
  <c r="U607" i="16"/>
  <c r="U2424" i="16"/>
  <c r="F314" i="16"/>
  <c r="E314" i="16"/>
  <c r="D314" i="16"/>
  <c r="U314" i="16" s="1"/>
  <c r="J314" i="16"/>
  <c r="H314" i="16"/>
  <c r="I314" i="16"/>
  <c r="C35" i="10"/>
  <c r="D35" i="10"/>
  <c r="E489" i="16"/>
  <c r="U489" i="16" s="1"/>
  <c r="J489" i="16"/>
  <c r="U513" i="16"/>
  <c r="U2195" i="16"/>
  <c r="G314" i="16"/>
  <c r="D25" i="10"/>
  <c r="C25" i="10"/>
  <c r="U548" i="16"/>
  <c r="U1279" i="16"/>
  <c r="U1300" i="16"/>
  <c r="U317" i="16"/>
  <c r="D59" i="10"/>
  <c r="C59" i="10"/>
  <c r="U1169" i="16"/>
  <c r="U500" i="16"/>
  <c r="U905" i="16"/>
  <c r="F1325" i="16"/>
  <c r="I1325" i="16"/>
  <c r="D1325" i="16"/>
  <c r="E1325" i="16"/>
  <c r="H1325" i="16"/>
  <c r="J1325" i="16"/>
  <c r="D57" i="10"/>
  <c r="C57" i="10"/>
  <c r="J295" i="16"/>
  <c r="I295" i="16"/>
  <c r="D295" i="16"/>
  <c r="F295" i="16"/>
  <c r="H295" i="16"/>
  <c r="G295" i="16"/>
  <c r="E295" i="16"/>
  <c r="D54" i="10"/>
  <c r="C54" i="10"/>
  <c r="C56" i="10"/>
  <c r="D56" i="10"/>
  <c r="D53" i="10"/>
  <c r="C53" i="10"/>
  <c r="U1439" i="16"/>
  <c r="D301" i="16"/>
  <c r="E301" i="16"/>
  <c r="I301" i="16"/>
  <c r="J301" i="16"/>
  <c r="F301" i="16"/>
  <c r="H301" i="16"/>
  <c r="G301" i="16"/>
  <c r="C55" i="10"/>
  <c r="D55" i="10"/>
  <c r="U2318" i="16"/>
  <c r="F52" i="10"/>
  <c r="H52" i="10" s="1"/>
  <c r="H51" i="10"/>
  <c r="D50" i="10"/>
  <c r="C50" i="10"/>
  <c r="U1762" i="16"/>
  <c r="U1213" i="16"/>
  <c r="U573" i="16"/>
  <c r="U369" i="16"/>
  <c r="U1977" i="16"/>
  <c r="J439" i="16"/>
  <c r="E439" i="16"/>
  <c r="H439" i="16"/>
  <c r="G439" i="16"/>
  <c r="D439" i="16"/>
  <c r="F439" i="16"/>
  <c r="I439" i="16"/>
  <c r="C58" i="10"/>
  <c r="D58" i="10"/>
  <c r="U1401" i="16"/>
  <c r="U1881" i="16"/>
  <c r="U344" i="16"/>
  <c r="U866" i="16"/>
  <c r="U1325" i="16" l="1"/>
  <c r="U301" i="16"/>
  <c r="U439" i="16"/>
  <c r="U285" i="16"/>
  <c r="U295" i="16"/>
  <c r="G66" i="10" s="1"/>
  <c r="H66" i="10" s="1"/>
  <c r="H67" i="10" s="1"/>
  <c r="D2" i="10" s="1"/>
  <c r="I3" i="4" s="1"/>
  <c r="D52" i="10"/>
  <c r="C52" i="10"/>
  <c r="C51" i="10"/>
  <c r="D51" i="10"/>
  <c r="C66" i="10" l="1"/>
  <c r="F3" i="4"/>
  <c r="B88" i="4"/>
</calcChain>
</file>

<file path=xl/comments1.xml><?xml version="1.0" encoding="utf-8"?>
<comments xmlns="http://schemas.openxmlformats.org/spreadsheetml/2006/main">
  <authors>
    <author>a64a</author>
    <author>Connors, Jared M</author>
    <author>Hillary Amster</author>
    <author>John Plyler</author>
  </authors>
  <commentList>
    <comment ref="P3" authorId="0">
      <text>
        <r>
          <rPr>
            <sz val="9"/>
            <color indexed="81"/>
            <rFont val="ＭＳ Ｐゴシック"/>
            <family val="3"/>
            <charset val="128"/>
          </rPr>
          <t>location number in language list</t>
        </r>
      </text>
    </comment>
    <comment ref="B9" authorId="1">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text>
        <r>
          <rPr>
            <sz val="9"/>
            <color indexed="81"/>
            <rFont val="ＭＳ Ｐゴシック"/>
            <family val="3"/>
            <charset val="128"/>
          </rPr>
          <t>list for Validation in D9</t>
        </r>
      </text>
    </comment>
    <comment ref="B16" authorId="1">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text>
        <r>
          <rPr>
            <sz val="9"/>
            <color indexed="81"/>
            <rFont val="ＭＳ Ｐゴシック"/>
            <family val="3"/>
            <charset val="128"/>
          </rPr>
          <t>condition for answer</t>
        </r>
      </text>
    </comment>
    <comment ref="D31" authorId="1">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text>
        <r>
          <rPr>
            <sz val="9"/>
            <color indexed="81"/>
            <rFont val="ＭＳ Ｐゴシック"/>
            <family val="3"/>
            <charset val="128"/>
          </rPr>
          <t>condition for answer</t>
        </r>
      </text>
    </comment>
    <comment ref="P38" authorId="0">
      <text>
        <r>
          <rPr>
            <sz val="9"/>
            <color indexed="81"/>
            <rFont val="ＭＳ Ｐゴシック"/>
            <family val="3"/>
            <charset val="128"/>
          </rPr>
          <t>condition for answer Q3 and later</t>
        </r>
      </text>
    </comment>
    <comment ref="D43" authorId="1">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text>
        <r>
          <rPr>
            <b/>
            <sz val="9"/>
            <color indexed="81"/>
            <rFont val="Tahoma"/>
            <family val="2"/>
          </rPr>
          <t>John Plyler:</t>
        </r>
        <r>
          <rPr>
            <sz val="9"/>
            <color indexed="81"/>
            <rFont val="Tahoma"/>
            <family val="2"/>
          </rPr>
          <t xml:space="preserve">
change from F50 to F25 to F28</t>
        </r>
      </text>
    </comment>
    <comment ref="F63" authorId="0">
      <text>
        <r>
          <rPr>
            <b/>
            <sz val="9"/>
            <color indexed="81"/>
            <rFont val="Tahoma"/>
            <family val="2"/>
          </rPr>
          <t>John Plyler:</t>
        </r>
        <r>
          <rPr>
            <sz val="9"/>
            <color indexed="81"/>
            <rFont val="Tahoma"/>
            <family val="2"/>
          </rPr>
          <t xml:space="preserve">
change from F50 to F25 to F28</t>
        </r>
      </text>
    </comment>
    <comment ref="F64" authorId="0">
      <text>
        <r>
          <rPr>
            <b/>
            <sz val="9"/>
            <color indexed="81"/>
            <rFont val="Tahoma"/>
            <family val="2"/>
          </rPr>
          <t>John Plyler:</t>
        </r>
        <r>
          <rPr>
            <sz val="9"/>
            <color indexed="81"/>
            <rFont val="Tahoma"/>
            <family val="2"/>
          </rPr>
          <t xml:space="preserve">
change from F50 to F25 to F28</t>
        </r>
      </text>
    </commen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5"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<sst xmlns="http://schemas.openxmlformats.org/spreadsheetml/2006/main" count="11499" uniqueCount="5044">
  <si>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</si>
  <si>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</si>
  <si>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</si>
  <si>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</si>
  <si>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</si>
  <si>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</si>
  <si>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</si>
  <si>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</si>
  <si>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</si>
  <si>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</si>
  <si>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</si>
  <si>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</si>
  <si>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</si>
  <si>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</si>
  <si>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</si>
  <si>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</si>
  <si>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</si>
  <si>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</si>
  <si>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</si>
  <si>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</si>
  <si>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</si>
  <si>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</si>
  <si>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</si>
  <si>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</si>
  <si>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</si>
  <si>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</si>
  <si>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</si>
  <si>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</si>
  <si>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</si>
  <si>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</si>
  <si>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</si>
  <si>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</si>
  <si>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</si>
  <si>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</si>
  <si>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</si>
  <si>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</si>
  <si>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</si>
  <si>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</si>
  <si>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</si>
  <si>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</si>
  <si>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</si>
  <si>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</si>
  <si>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</si>
  <si>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</si>
  <si>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</si>
  <si>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</si>
  <si>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</si>
  <si>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</si>
  <si>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</si>
  <si>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</si>
  <si>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</si>
  <si>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</si>
  <si>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</si>
  <si>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</si>
  <si>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</si>
  <si>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</si>
  <si>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</si>
  <si>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</si>
  <si>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</si>
  <si>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</si>
  <si>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</si>
  <si>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</si>
  <si>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</si>
  <si>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</si>
  <si>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</si>
  <si>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</si>
  <si>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</si>
  <si>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</si>
  <si>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</si>
  <si>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</si>
  <si>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</si>
  <si>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</si>
  <si>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</si>
  <si>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</si>
  <si>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</si>
  <si>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</si>
  <si>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</si>
  <si>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</si>
  <si>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</si>
  <si>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</si>
  <si>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</si>
  <si>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</si>
  <si>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</si>
  <si>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</si>
  <si>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</si>
  <si>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</si>
  <si>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</si>
  <si>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</si>
  <si>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</si>
  <si>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</si>
  <si>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</si>
  <si>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</si>
  <si>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</si>
  <si>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</si>
  <si>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</si>
  <si>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</si>
  <si>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</si>
  <si>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</si>
  <si>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</si>
  <si>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</si>
  <si>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</si>
  <si>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</si>
  <si>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</si>
  <si>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</si>
  <si>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</si>
  <si>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</si>
  <si>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</si>
  <si>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</si>
  <si>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</si>
  <si>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</si>
  <si>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</si>
  <si>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</si>
  <si>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</si>
  <si>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</si>
  <si>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</si>
  <si>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</si>
  <si>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</si>
  <si>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</si>
  <si>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</si>
  <si>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</si>
  <si>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</si>
  <si>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</si>
  <si>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</si>
  <si>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</si>
  <si>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</si>
  <si>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</si>
  <si>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</si>
  <si>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</si>
  <si>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</si>
  <si>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</si>
  <si>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</si>
  <si>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</si>
  <si>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</si>
  <si>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</si>
  <si>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</si>
  <si>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</si>
  <si>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</si>
  <si>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</si>
  <si>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</si>
  <si>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</si>
  <si>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</si>
  <si>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</si>
  <si>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</si>
  <si>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</si>
  <si>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</si>
  <si>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</si>
  <si>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</si>
  <si>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</si>
  <si>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</si>
  <si>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</si>
  <si>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</si>
  <si>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</si>
  <si>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</si>
  <si>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</si>
  <si>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</si>
  <si>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</si>
  <si>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</si>
  <si>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</si>
  <si>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</si>
  <si>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</si>
  <si>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</si>
  <si>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</si>
  <si>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</si>
  <si>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</si>
  <si>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</si>
  <si>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</si>
  <si>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</si>
  <si>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</si>
  <si>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</si>
  <si>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</si>
  <si>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</si>
  <si>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</si>
  <si>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</si>
  <si>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</si>
  <si>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</si>
  <si>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</si>
  <si>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</si>
  <si>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</si>
  <si>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</si>
  <si>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</si>
  <si>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</si>
  <si>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</si>
  <si>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</si>
  <si>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</si>
  <si>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</si>
  <si>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</si>
  <si>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</si>
  <si>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</si>
  <si>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</si>
  <si>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</si>
  <si>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</si>
  <si>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</si>
  <si>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</si>
  <si>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</si>
  <si>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</si>
  <si>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</si>
  <si>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</si>
  <si>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</si>
  <si>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</si>
  <si>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</si>
  <si>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</si>
  <si>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</si>
  <si>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</si>
  <si>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</si>
  <si>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</si>
  <si>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</si>
  <si>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</si>
  <si>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</si>
  <si>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</si>
  <si>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</si>
  <si>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</si>
  <si>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</si>
  <si>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</si>
  <si>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</si>
  <si>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</si>
  <si>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</si>
  <si>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</si>
  <si>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</si>
  <si>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</si>
  <si>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</si>
  <si>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</si>
  <si>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</si>
  <si>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</si>
  <si>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</si>
  <si>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</si>
  <si>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</si>
  <si>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</si>
  <si>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</si>
  <si>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</si>
  <si>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</si>
  <si>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</si>
  <si>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</si>
  <si>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</si>
  <si>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</si>
  <si>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</si>
  <si>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</si>
  <si>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</si>
  <si>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</si>
  <si>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</si>
  <si>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</si>
  <si>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</si>
  <si>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</si>
  <si>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</si>
  <si>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</si>
  <si>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</si>
  <si>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</si>
  <si>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</si>
  <si>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</si>
  <si>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</si>
  <si>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</si>
  <si>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</si>
  <si>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</si>
  <si>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</si>
  <si>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</si>
  <si>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</si>
  <si>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</si>
  <si>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</si>
  <si>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</si>
  <si>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</si>
  <si>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</si>
  <si>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</si>
  <si>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</si>
  <si>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</si>
  <si>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</si>
  <si>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</si>
  <si>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</si>
  <si>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</si>
  <si>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</si>
  <si>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</si>
  <si>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</si>
  <si>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</si>
  <si>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</si>
  <si>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</si>
  <si>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</si>
  <si>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</si>
  <si>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</si>
  <si>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</si>
  <si>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</si>
  <si>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</si>
  <si>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</si>
  <si>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</si>
  <si>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</si>
  <si>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</si>
  <si>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</si>
  <si>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</si>
  <si>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</si>
  <si>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</si>
  <si>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</si>
  <si>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</si>
  <si>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</si>
  <si>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</si>
  <si>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</si>
  <si>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</si>
  <si>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</si>
  <si>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</si>
  <si>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</si>
  <si>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</si>
  <si>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</si>
  <si>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</si>
  <si>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</si>
  <si>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</si>
  <si>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</si>
  <si>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</si>
  <si>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</si>
  <si>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</si>
  <si>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</si>
  <si>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</si>
  <si>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</si>
  <si>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</si>
  <si>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</si>
  <si>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</si>
  <si>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</si>
  <si>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</si>
  <si>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</si>
  <si>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</si>
  <si>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</si>
  <si>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</si>
  <si>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</si>
  <si>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</si>
  <si>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</si>
  <si>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</si>
  <si>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</si>
  <si>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</si>
  <si>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</si>
  <si>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</si>
  <si>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</si>
  <si>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</si>
  <si>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</si>
  <si>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</si>
  <si>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</si>
  <si>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</si>
  <si>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</si>
  <si>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</si>
  <si>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</si>
  <si>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</si>
  <si>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</si>
  <si>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</si>
  <si>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</si>
  <si>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</si>
  <si>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</si>
  <si>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</si>
  <si>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</si>
  <si>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</si>
  <si>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</si>
  <si>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</si>
  <si>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</si>
  <si>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</si>
  <si>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</si>
  <si>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</si>
  <si>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</si>
  <si>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</si>
  <si>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</si>
  <si>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</si>
  <si>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</si>
  <si>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</si>
  <si>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</si>
  <si>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</si>
  <si>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</si>
  <si>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</si>
  <si>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</si>
  <si>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</si>
  <si>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</si>
  <si>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</si>
  <si>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</si>
  <si>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</si>
  <si>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</si>
  <si>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</si>
  <si>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</si>
  <si>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</si>
  <si>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</si>
  <si>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</si>
  <si>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</si>
  <si>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</si>
  <si>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</si>
  <si>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</si>
  <si>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</si>
  <si>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</si>
  <si>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</si>
  <si>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</si>
  <si>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</si>
  <si>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</si>
  <si>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</si>
  <si>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</si>
  <si>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</si>
  <si>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</si>
  <si>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</si>
  <si>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</si>
  <si>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</si>
  <si>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</si>
  <si>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</si>
  <si>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</si>
  <si>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</si>
  <si>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</si>
  <si>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</si>
  <si>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</si>
  <si>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</si>
  <si>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</si>
  <si>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</si>
  <si>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</si>
  <si>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</si>
  <si>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</si>
  <si>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</si>
  <si>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</si>
  <si>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</si>
  <si>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</si>
  <si>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</si>
  <si>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</si>
  <si>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</si>
  <si>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</si>
  <si>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</si>
  <si>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</si>
  <si>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</si>
  <si>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</si>
  <si>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</si>
  <si>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</si>
  <si>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</si>
  <si>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</si>
  <si>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</si>
  <si>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</si>
  <si>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</si>
  <si>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</si>
  <si>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</si>
  <si>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</si>
  <si>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</si>
  <si>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</si>
  <si>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</si>
  <si>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</si>
  <si>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</si>
  <si>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</si>
  <si>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</si>
  <si>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</si>
  <si>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</si>
  <si>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</si>
  <si>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</si>
  <si>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</si>
  <si>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</si>
  <si>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</si>
  <si>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</si>
  <si>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</si>
  <si>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</si>
  <si>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</si>
  <si>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</si>
  <si>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</si>
  <si>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</si>
  <si>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</si>
  <si>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</si>
  <si>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</si>
  <si>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</si>
  <si>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</si>
  <si>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</si>
  <si>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</si>
  <si>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</si>
  <si>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</si>
  <si>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</si>
  <si>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</si>
  <si>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</si>
  <si>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</si>
  <si>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</si>
  <si>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</si>
  <si>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</si>
  <si>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</si>
  <si>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</si>
  <si>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</si>
  <si>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</si>
  <si>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</si>
  <si>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</si>
  <si>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</si>
  <si>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</si>
  <si>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</si>
  <si>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</si>
  <si>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</si>
  <si>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</si>
  <si>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</si>
  <si>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</si>
  <si>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</si>
  <si>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</si>
  <si>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</si>
  <si>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</si>
  <si>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</si>
  <si>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</si>
  <si>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</si>
  <si>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</si>
  <si>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</si>
  <si>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</si>
  <si>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</si>
  <si>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</si>
  <si>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</si>
  <si>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</si>
  <si>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</si>
  <si>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</si>
  <si>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</si>
  <si>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</si>
  <si>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</si>
  <si>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</si>
  <si>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</si>
  <si>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</si>
  <si>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</si>
  <si>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</si>
  <si>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</si>
  <si>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</si>
  <si>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</si>
  <si>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</si>
  <si>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</si>
  <si>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</si>
  <si>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</si>
  <si>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</si>
  <si>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</si>
  <si>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</si>
  <si>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</si>
  <si>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</si>
  <si>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</si>
  <si>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</si>
  <si>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</si>
  <si>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</si>
  <si>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</si>
  <si>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</si>
  <si>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</si>
  <si>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</si>
  <si>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</si>
  <si>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</si>
  <si>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</si>
  <si>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</si>
  <si>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</si>
  <si>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</si>
  <si>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</si>
  <si>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</si>
  <si>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</si>
  <si>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</si>
  <si>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</si>
  <si>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</si>
  <si>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</si>
  <si>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</si>
  <si>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</si>
  <si>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</si>
  <si>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</si>
  <si>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</si>
  <si>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</si>
  <si>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</si>
  <si>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</si>
  <si>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</si>
  <si>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</si>
  <si>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</si>
  <si>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</si>
  <si>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</si>
  <si>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</si>
  <si>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</si>
  <si>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</si>
  <si>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</si>
  <si>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</si>
  <si>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</si>
  <si>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</si>
  <si>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</si>
  <si>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</si>
  <si>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</si>
  <si>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</si>
  <si>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</si>
  <si>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</si>
  <si>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</si>
  <si>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</si>
  <si>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</si>
  <si>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</si>
  <si>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</si>
  <si>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</si>
  <si>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</si>
  <si>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</si>
  <si>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</si>
  <si>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</si>
  <si>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</si>
  <si>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</si>
  <si>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</si>
  <si>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</si>
  <si>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</si>
  <si>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</si>
  <si>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</si>
  <si>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</si>
  <si>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</si>
  <si>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</si>
  <si>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</si>
  <si>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</si>
  <si>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</si>
  <si>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</si>
  <si>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</si>
  <si>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</si>
  <si>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</si>
  <si>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</si>
  <si>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</si>
  <si>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</si>
  <si>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</si>
  <si>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</si>
  <si>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</si>
  <si>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</si>
  <si>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</si>
  <si>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</si>
  <si>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</si>
  <si>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</si>
  <si>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</si>
  <si>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</si>
  <si>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</si>
  <si>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</si>
  <si>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</si>
  <si>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</si>
  <si>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</si>
  <si>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</si>
  <si>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</si>
  <si>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</si>
  <si>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</si>
  <si>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</si>
  <si>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</si>
  <si>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</si>
  <si>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</si>
  <si>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</si>
  <si>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</si>
  <si>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</si>
  <si>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</si>
  <si>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</si>
  <si>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</si>
  <si>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</si>
  <si>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</si>
  <si>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</si>
  <si>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</si>
  <si>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</si>
  <si>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</si>
  <si>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</si>
  <si>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</si>
  <si>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</si>
  <si>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</si>
  <si>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</si>
  <si>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</si>
  <si>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</si>
  <si>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</si>
  <si>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</si>
  <si>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</si>
  <si>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</si>
  <si>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</si>
  <si>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</si>
  <si>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</si>
  <si>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</si>
  <si>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</si>
  <si>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</si>
  <si>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</si>
  <si>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</si>
  <si>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</si>
  <si>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</si>
  <si>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</si>
  <si>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</si>
  <si>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</si>
  <si>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</si>
  <si>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</si>
  <si>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</si>
  <si>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</si>
  <si>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</si>
  <si>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</si>
  <si>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</si>
  <si>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</si>
  <si>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</si>
  <si>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</si>
  <si>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</si>
  <si>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</si>
  <si>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</si>
  <si>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</si>
  <si>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</si>
  <si>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</si>
  <si>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</si>
  <si>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</si>
  <si>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</si>
  <si>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</si>
  <si>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</si>
  <si>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</si>
  <si>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</si>
  <si>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</si>
  <si>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</si>
  <si>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</si>
  <si>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</si>
  <si>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</si>
  <si>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</si>
  <si>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</si>
  <si>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</si>
  <si>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</si>
  <si>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</si>
  <si>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</si>
  <si>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</si>
  <si>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</si>
  <si>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</si>
  <si>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</si>
  <si>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</si>
  <si>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</si>
  <si>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</si>
  <si>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</si>
  <si>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</si>
  <si>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</si>
  <si>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</si>
  <si>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</si>
  <si>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</si>
  <si>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</si>
  <si>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</si>
  <si>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</si>
  <si>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</si>
  <si>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</si>
  <si>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</si>
  <si>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</si>
  <si>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</si>
  <si>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</si>
  <si>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</si>
  <si>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</si>
  <si>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</si>
  <si>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</si>
  <si>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</si>
  <si>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</si>
  <si>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</si>
  <si>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</si>
  <si>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</si>
  <si>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</si>
  <si>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</si>
  <si>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</si>
  <si>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</si>
  <si>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</si>
  <si>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</si>
  <si>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</si>
  <si>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</si>
  <si>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</si>
  <si>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</si>
  <si>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</si>
  <si>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</si>
  <si>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</si>
  <si>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</si>
  <si>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</si>
  <si>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</si>
  <si>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</si>
  <si>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</si>
  <si>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</si>
  <si>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</si>
  <si>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</si>
  <si>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</si>
  <si>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</si>
  <si>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</si>
  <si>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</si>
  <si>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</si>
  <si>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</si>
  <si>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</si>
  <si>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</si>
  <si>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</si>
  <si>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</si>
  <si>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</si>
  <si>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</si>
  <si>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</si>
  <si>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</si>
  <si>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</si>
  <si>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</si>
  <si>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</si>
  <si>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</si>
  <si>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</si>
  <si>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</si>
  <si>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</si>
  <si>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</si>
  <si>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</si>
  <si>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</si>
  <si>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</si>
  <si>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</si>
  <si>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</si>
  <si>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</si>
  <si>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</si>
  <si>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否，但超过50%</t>
    <phoneticPr fontId="5" type="noConversion"/>
  </si>
  <si>
    <t>否，但超过25%</t>
    <phoneticPr fontId="5" type="noConversion"/>
  </si>
  <si>
    <t>否，但少于25%</t>
    <phoneticPr fontId="5" type="noConversion"/>
  </si>
  <si>
    <t>完全没有</t>
    <phoneticPr fontId="5" type="noConversion"/>
  </si>
  <si>
    <t>新用冶炼厂识别信息</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</si>
  <si>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</si>
  <si>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</si>
  <si>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</si>
  <si>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</si>
  <si>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</si>
  <si>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</si>
  <si>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</si>
  <si>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</si>
  <si>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</si>
  <si>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</si>
  <si>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</si>
  <si>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</si>
  <si>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</si>
  <si>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</si>
  <si>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</si>
  <si>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</si>
  <si>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</si>
  <si>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</si>
  <si>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</si>
  <si>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</si>
  <si>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</si>
  <si>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</si>
  <si>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</si>
  <si>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</si>
  <si>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</si>
  <si>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</si>
  <si>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</si>
  <si>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</si>
  <si>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</si>
  <si>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</si>
  <si>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</si>
  <si>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</si>
  <si>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</si>
  <si>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</si>
  <si>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</si>
  <si>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</si>
  <si>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</si>
  <si>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</si>
  <si>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</si>
  <si>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</si>
  <si>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</si>
  <si>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</si>
  <si>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</si>
  <si>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</si>
  <si>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</si>
  <si>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</si>
  <si>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</si>
  <si>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</si>
  <si>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</si>
  <si>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</si>
  <si>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</si>
  <si>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</si>
  <si>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</si>
  <si>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</si>
  <si>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</si>
  <si>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</si>
  <si>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</si>
  <si>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</si>
  <si>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</si>
  <si>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</si>
  <si>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</si>
  <si>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</si>
  <si>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</si>
  <si>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</si>
  <si>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</si>
  <si>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</si>
  <si>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</si>
  <si>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</si>
  <si>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</si>
  <si>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</si>
  <si>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</si>
  <si>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</si>
  <si>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</si>
  <si>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</si>
  <si>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</si>
  <si>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</si>
  <si>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</si>
  <si>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</si>
  <si>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</si>
  <si>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</si>
  <si>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</si>
  <si>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</si>
  <si>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</si>
  <si>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</si>
  <si>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</si>
  <si>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</si>
  <si>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</si>
  <si>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</si>
  <si>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</si>
  <si>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</si>
  <si>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</si>
  <si>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</si>
  <si>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</si>
  <si>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</si>
  <si>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</si>
  <si>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</si>
  <si>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</si>
  <si>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</si>
  <si>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</si>
  <si>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</si>
  <si>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</si>
  <si>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</si>
  <si>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</si>
  <si>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</si>
  <si>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</si>
  <si>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</si>
  <si>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</si>
  <si>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</si>
  <si>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</si>
  <si>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</si>
  <si>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</si>
  <si>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</si>
  <si>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</si>
  <si>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</si>
  <si>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</si>
  <si>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</si>
  <si>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</si>
  <si>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</si>
  <si>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</si>
  <si>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</si>
  <si>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</si>
  <si>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</si>
  <si>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</si>
  <si>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</si>
  <si>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</si>
  <si>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</si>
  <si>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</si>
  <si>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</si>
  <si>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</si>
  <si>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</si>
  <si>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</si>
  <si>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</si>
  <si>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</si>
  <si>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</si>
  <si>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</si>
  <si>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</si>
  <si>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</si>
  <si>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</si>
  <si>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</si>
  <si>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</si>
  <si>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</si>
  <si>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</si>
  <si>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</si>
  <si>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</si>
  <si>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</si>
  <si>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</si>
  <si>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</si>
  <si>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</si>
  <si>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</si>
  <si>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</si>
  <si>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</si>
  <si>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</si>
  <si>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</si>
  <si>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</si>
  <si>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</si>
  <si>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</si>
  <si>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</si>
  <si>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</si>
  <si>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</si>
  <si>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</si>
  <si>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</si>
  <si>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</si>
  <si>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</si>
  <si>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</si>
  <si>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</si>
  <si>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</si>
  <si>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</si>
  <si>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</si>
  <si>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</si>
  <si>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</si>
  <si>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</si>
  <si>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</si>
  <si>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</si>
  <si>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</si>
  <si>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</si>
  <si>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</si>
  <si>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</si>
  <si>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</si>
  <si>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</si>
  <si>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</si>
  <si>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</si>
  <si>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</si>
  <si>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</si>
  <si>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</si>
  <si>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</si>
  <si>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</si>
  <si>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</si>
  <si>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</si>
  <si>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</si>
  <si>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</si>
  <si>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</si>
  <si>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</si>
  <si>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</si>
  <si>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</si>
  <si>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</si>
  <si>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</si>
  <si>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</si>
  <si>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</si>
  <si>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</si>
  <si>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</si>
  <si>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</si>
  <si>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</si>
  <si>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</si>
  <si>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</si>
  <si>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</si>
  <si>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</si>
  <si>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</si>
  <si>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</si>
  <si>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</si>
  <si>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</si>
  <si>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</si>
  <si>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</si>
  <si>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</si>
  <si>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</si>
  <si>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</si>
  <si>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</si>
  <si>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</si>
  <si>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</si>
  <si>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</si>
  <si>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</si>
  <si>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</si>
  <si>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</si>
  <si>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</si>
  <si>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</si>
  <si>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</si>
  <si>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</si>
  <si>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</si>
  <si>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</si>
  <si>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</si>
  <si>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</si>
  <si>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</si>
  <si>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</si>
  <si>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</si>
  <si>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</si>
  <si>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</si>
  <si>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</si>
  <si>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</si>
  <si>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</si>
  <si>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</si>
  <si>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</si>
  <si>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</si>
  <si>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</si>
  <si>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</si>
  <si>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</si>
  <si>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</si>
  <si>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</si>
  <si>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</si>
  <si>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</si>
  <si>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</si>
  <si>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</si>
  <si>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</si>
  <si>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</si>
  <si>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</si>
  <si>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</si>
  <si>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</si>
  <si>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</si>
  <si>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</si>
  <si>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</si>
  <si>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</si>
  <si>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</si>
  <si>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</si>
  <si>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</si>
  <si>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</si>
  <si>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</si>
  <si>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</si>
  <si>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</si>
  <si>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</si>
  <si>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</si>
  <si>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</si>
  <si>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</si>
  <si>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</si>
  <si>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</si>
  <si>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</si>
  <si>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</si>
  <si>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</si>
  <si>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</si>
  <si>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</si>
  <si>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</si>
  <si>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</si>
  <si>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</si>
  <si>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</si>
  <si>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</si>
  <si>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</si>
  <si>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</si>
  <si>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</si>
  <si>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</si>
  <si>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</si>
  <si>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</si>
  <si>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</si>
  <si>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</si>
  <si>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</si>
  <si>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</si>
  <si>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</si>
  <si>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</si>
  <si>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</si>
  <si>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</si>
  <si>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</si>
  <si>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</si>
  <si>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</si>
  <si>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</si>
  <si>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</si>
  <si>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</si>
  <si>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</si>
  <si>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</si>
  <si>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</si>
  <si>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</si>
  <si>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</si>
  <si>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</si>
  <si>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</si>
  <si>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</si>
  <si>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</si>
  <si>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</si>
  <si>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</si>
  <si>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</si>
  <si>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</si>
  <si>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</si>
  <si>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</si>
  <si>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</si>
  <si>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</si>
  <si>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</si>
  <si>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</si>
  <si>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</si>
  <si>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</si>
  <si>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</si>
  <si>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</si>
  <si>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</si>
  <si>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</si>
  <si>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</si>
  <si>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</si>
  <si>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</si>
  <si>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</si>
  <si>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</si>
  <si>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</si>
  <si>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</si>
  <si>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</si>
  <si>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</si>
  <si>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</si>
  <si>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</si>
  <si>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</si>
  <si>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</si>
  <si>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</si>
  <si>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</si>
  <si>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</si>
  <si>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</si>
  <si>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</si>
  <si>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</si>
  <si>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</si>
  <si>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</si>
  <si>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</si>
  <si>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</si>
  <si>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</si>
  <si>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</si>
  <si>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</si>
  <si>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</si>
  <si>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</si>
  <si>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</si>
  <si>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</si>
  <si>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</si>
  <si>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</si>
  <si>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</si>
  <si>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</si>
  <si>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</si>
  <si>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</si>
  <si>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</si>
  <si>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</si>
  <si>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</si>
  <si>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</si>
  <si>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</si>
  <si>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</si>
  <si>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</si>
  <si>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</si>
  <si>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</si>
  <si>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</si>
  <si>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</si>
  <si>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</si>
  <si>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</si>
  <si>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</si>
  <si>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</si>
  <si>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</si>
  <si>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</si>
  <si>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</si>
  <si>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</si>
  <si>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</si>
  <si>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</si>
  <si>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</si>
  <si>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</si>
  <si>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</si>
  <si>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</si>
  <si>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</si>
  <si>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</si>
  <si>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</si>
  <si>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</si>
  <si>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</si>
  <si>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</si>
  <si>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</si>
  <si>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</si>
  <si>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</si>
  <si>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</si>
  <si>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</si>
  <si>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</si>
  <si>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</si>
  <si>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</si>
  <si>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</si>
  <si>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</si>
  <si>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</si>
  <si>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</si>
  <si>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</si>
  <si>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</si>
  <si>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</si>
  <si>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</si>
  <si>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</si>
  <si>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</si>
  <si>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</si>
  <si>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</si>
  <si>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</si>
  <si>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</si>
  <si>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</si>
  <si>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</si>
  <si>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</si>
  <si>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</si>
  <si>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</si>
  <si>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</si>
  <si>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</si>
  <si>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</si>
  <si>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</si>
  <si>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</si>
  <si>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</si>
  <si>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</si>
  <si>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</si>
  <si>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</si>
  <si>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</si>
  <si>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</si>
  <si>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</si>
  <si>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</si>
  <si>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</si>
  <si>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</si>
  <si>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</si>
  <si>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</si>
  <si>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</si>
  <si>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</si>
  <si>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</si>
  <si>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</si>
  <si>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</si>
  <si>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</si>
  <si>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</si>
  <si>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</si>
  <si>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</si>
  <si>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</si>
  <si>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</si>
  <si>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</si>
  <si>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</si>
  <si>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</si>
  <si>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</si>
  <si>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</si>
  <si>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</si>
  <si>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</si>
  <si>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</si>
  <si>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</si>
  <si>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</si>
  <si>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</si>
  <si>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</si>
  <si>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</si>
  <si>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</si>
  <si>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</si>
  <si>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</si>
  <si>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</si>
  <si>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</si>
  <si>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</si>
  <si>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</si>
  <si>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</si>
  <si>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</si>
  <si>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</si>
  <si>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</si>
  <si>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</si>
  <si>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</si>
  <si>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</si>
  <si>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</si>
  <si>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</si>
  <si>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</si>
  <si>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</si>
  <si>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</si>
  <si>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</si>
  <si>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</si>
  <si>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</si>
  <si>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</si>
  <si>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</si>
  <si>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</si>
  <si>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</si>
  <si>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</si>
  <si>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</si>
  <si>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</si>
  <si>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</si>
  <si>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</si>
  <si>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</si>
  <si>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</si>
  <si>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</si>
  <si>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</si>
  <si>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</si>
  <si>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</si>
  <si>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</si>
  <si>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</si>
  <si>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</si>
  <si>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</si>
  <si>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</si>
  <si>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</si>
  <si>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</si>
  <si>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</si>
  <si>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</si>
  <si>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</si>
  <si>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</si>
  <si>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</si>
  <si>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</si>
  <si>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</si>
  <si>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</si>
  <si>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</si>
  <si>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</si>
  <si>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</si>
  <si>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</si>
  <si>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</si>
  <si>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</si>
  <si>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</si>
  <si>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</si>
  <si>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</si>
  <si>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</si>
  <si>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</si>
  <si>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</si>
  <si>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</si>
  <si>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</si>
  <si>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</si>
  <si>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</si>
  <si>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</si>
  <si>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</si>
  <si>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</si>
  <si>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</si>
  <si>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</si>
  <si>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</si>
  <si>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</si>
  <si>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</si>
  <si>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</si>
  <si>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</si>
  <si>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</si>
  <si>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</si>
  <si>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</si>
  <si>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</si>
  <si>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</si>
  <si>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</si>
  <si>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</si>
  <si>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</si>
  <si>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</si>
  <si>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</si>
  <si>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</si>
  <si>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</si>
  <si>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</si>
  <si>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</si>
  <si>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</si>
  <si>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</si>
  <si>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</si>
  <si>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</si>
  <si>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</si>
  <si>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</si>
  <si>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</si>
  <si>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</si>
  <si>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</si>
  <si>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</si>
  <si>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</si>
  <si>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</si>
  <si>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</si>
  <si>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</si>
  <si>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</si>
  <si>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</si>
  <si>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</si>
  <si>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</si>
  <si>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</si>
  <si>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</si>
  <si>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</si>
  <si>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</si>
  <si>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</si>
  <si>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</si>
  <si>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</si>
  <si>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</si>
  <si>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</si>
  <si>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</si>
  <si>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</si>
  <si>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</si>
  <si>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</si>
  <si>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</si>
  <si>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</si>
  <si>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</si>
  <si>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</si>
  <si>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</si>
  <si>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</si>
  <si>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</si>
  <si>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</si>
  <si>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</si>
  <si>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</si>
  <si>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</si>
  <si>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</si>
  <si>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</si>
  <si>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</si>
  <si>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</si>
  <si>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</si>
  <si>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</si>
  <si>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</si>
  <si>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</si>
  <si>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</si>
  <si>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</si>
  <si>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</si>
  <si>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</si>
  <si>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</si>
  <si>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</si>
  <si>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</si>
  <si>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</si>
  <si>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</si>
  <si>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</si>
  <si>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</si>
  <si>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</si>
  <si>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</si>
  <si>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</si>
  <si>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</si>
  <si>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</si>
  <si>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</si>
  <si>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</si>
  <si>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</si>
  <si>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</si>
  <si>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</si>
  <si>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</si>
  <si>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</si>
  <si>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</si>
  <si>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</si>
  <si>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</si>
  <si>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</si>
  <si>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</si>
  <si>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</si>
  <si>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</si>
  <si>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</si>
  <si>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</si>
  <si>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</si>
  <si>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</si>
  <si>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</si>
  <si>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</si>
  <si>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</si>
  <si>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</si>
  <si>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</si>
  <si>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</si>
  <si>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</si>
  <si>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</si>
  <si>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</si>
  <si>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</si>
  <si>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</si>
  <si>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</si>
  <si>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</si>
  <si>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</si>
  <si>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</si>
  <si>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</si>
  <si>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</si>
  <si>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</si>
  <si>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</si>
  <si>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</si>
  <si>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</si>
  <si>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</si>
  <si>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</si>
  <si>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</si>
  <si>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</si>
  <si>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</si>
  <si>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</si>
  <si>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</si>
  <si>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</si>
  <si>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</si>
  <si>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</si>
  <si>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</si>
  <si>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</si>
  <si>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</si>
  <si>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</si>
  <si>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</si>
  <si>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</si>
  <si>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</si>
  <si>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</si>
  <si>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</si>
  <si>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</si>
  <si>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</si>
  <si>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</si>
  <si>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</si>
  <si>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</si>
  <si>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</si>
  <si>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</si>
  <si>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</si>
  <si>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</si>
  <si>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</si>
  <si>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</si>
  <si>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</si>
  <si>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</si>
  <si>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</si>
  <si>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</si>
  <si>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</si>
  <si>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</si>
  <si>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</si>
  <si>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</si>
  <si>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</si>
  <si>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</si>
  <si>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</si>
  <si>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</si>
  <si>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</si>
  <si>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</si>
  <si>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</si>
  <si>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</si>
  <si>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</si>
  <si>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</si>
  <si>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</si>
  <si>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</si>
  <si>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</si>
  <si>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</si>
  <si>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</si>
  <si>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</si>
  <si>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</si>
  <si>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</si>
  <si>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</si>
  <si>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</si>
  <si>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</si>
  <si>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</si>
  <si>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</si>
  <si>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</si>
  <si>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</si>
  <si>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</si>
  <si>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</si>
  <si>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</si>
  <si>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</si>
  <si>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</si>
  <si>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</si>
  <si>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</si>
  <si>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</si>
  <si>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</si>
  <si>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</si>
  <si>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</si>
  <si>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</si>
  <si>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</si>
  <si>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</si>
  <si>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</si>
  <si>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</si>
  <si>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</si>
  <si>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</si>
  <si>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</si>
  <si>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</si>
  <si>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</si>
  <si>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</si>
  <si>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</si>
  <si>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</si>
  <si>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</si>
  <si>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</si>
  <si>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</si>
  <si>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</si>
  <si>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</si>
  <si>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</si>
  <si>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</si>
  <si>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</si>
  <si>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</si>
  <si>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</si>
  <si>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</si>
  <si>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</si>
  <si>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</si>
  <si>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</si>
  <si>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</si>
  <si>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</si>
  <si>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</si>
  <si>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</si>
  <si>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</si>
  <si>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</si>
  <si>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</si>
  <si>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</si>
  <si>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</si>
  <si>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</si>
  <si>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</si>
  <si>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</si>
  <si>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</si>
  <si>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</si>
  <si>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</si>
  <si>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</si>
  <si>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</si>
  <si>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</si>
  <si>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</si>
  <si>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</si>
  <si>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</si>
  <si>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</si>
  <si>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</si>
  <si>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</si>
  <si>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</si>
  <si>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</si>
  <si>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</si>
  <si>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</si>
  <si>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</si>
  <si>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</si>
  <si>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</si>
  <si>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</si>
  <si>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</si>
  <si>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</si>
  <si>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</si>
  <si>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</si>
  <si>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</si>
  <si>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</si>
  <si>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</si>
  <si>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</si>
  <si>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</si>
  <si>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</si>
  <si>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</si>
  <si>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</si>
  <si>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</si>
  <si>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</si>
  <si>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</si>
  <si>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</si>
  <si>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</si>
  <si>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</si>
  <si>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</si>
  <si>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</si>
  <si>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</si>
  <si>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</si>
  <si>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</si>
  <si>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</si>
  <si>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</si>
  <si>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</si>
  <si>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</si>
  <si>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</si>
  <si>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</si>
  <si>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</si>
  <si>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</si>
  <si>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</si>
  <si>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</si>
  <si>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</si>
  <si>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</si>
  <si>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</si>
  <si>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</si>
  <si>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</si>
  <si>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</si>
  <si>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</si>
  <si>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</si>
  <si>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</si>
  <si>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</si>
  <si>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</si>
  <si>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</si>
  <si>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</si>
  <si>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</si>
  <si>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</si>
  <si>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</si>
  <si>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</si>
  <si>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</si>
  <si>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</si>
  <si>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</si>
  <si>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</si>
  <si>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</si>
  <si>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</si>
  <si>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</si>
  <si>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</si>
  <si>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</si>
  <si>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</si>
  <si>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</si>
  <si>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</si>
  <si>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</si>
  <si>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</si>
  <si>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</si>
  <si>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</si>
  <si>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</si>
  <si>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</si>
  <si>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</si>
  <si>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</si>
  <si>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</si>
  <si>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</si>
  <si>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</si>
  <si>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</si>
  <si>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</si>
  <si>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</si>
  <si>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</si>
  <si>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</si>
  <si>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</si>
  <si>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</si>
  <si>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</si>
  <si>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</si>
  <si>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</si>
  <si>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</si>
  <si>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</si>
  <si>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</si>
  <si>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</si>
  <si>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</si>
  <si>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</si>
  <si>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</si>
  <si>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</si>
  <si>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</si>
  <si>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</si>
  <si>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</si>
  <si>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</si>
  <si>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</si>
  <si>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</si>
  <si>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</si>
  <si>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</si>
  <si>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</si>
  <si>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</si>
  <si>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</si>
  <si>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</si>
  <si>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</si>
  <si>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</si>
  <si>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</si>
  <si>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</si>
  <si>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</si>
  <si>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</si>
  <si>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</si>
  <si>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</si>
  <si>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</si>
  <si>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</si>
  <si>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</si>
  <si>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</si>
  <si>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</si>
  <si>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</si>
  <si>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</si>
  <si>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</si>
  <si>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</si>
  <si>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</si>
  <si>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</si>
  <si>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</si>
  <si>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</si>
  <si>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</si>
  <si>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</si>
  <si>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</si>
  <si>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</si>
  <si>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</si>
  <si>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</si>
  <si>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</si>
  <si>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</si>
  <si>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</si>
  <si>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</si>
  <si>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</si>
  <si>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</si>
  <si>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</si>
  <si>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</si>
  <si>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</si>
  <si>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</si>
  <si>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</si>
  <si>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</si>
  <si>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</si>
  <si>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</si>
  <si>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</si>
  <si>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</si>
  <si>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</si>
  <si>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</si>
  <si>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</si>
  <si>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</si>
  <si>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</si>
  <si>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</si>
  <si>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</si>
  <si>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</si>
  <si>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</si>
  <si>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</si>
  <si>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</si>
  <si>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</si>
  <si>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</si>
  <si>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</si>
  <si>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</si>
  <si>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</si>
  <si>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</si>
  <si>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</si>
  <si>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</si>
  <si>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</si>
  <si>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</si>
  <si>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</si>
  <si>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TANZANIA, UNITED REPUBLIC OF</t>
  </si>
  <si>
    <t>UGANDA</t>
  </si>
  <si>
    <t>UKRAINE</t>
  </si>
  <si>
    <t>UNITED STATES MINOR OUTLYING ISLANDS</t>
  </si>
  <si>
    <t>URUGUAY</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</si>
  <si>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</si>
  <si>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</si>
  <si>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</si>
  <si>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</si>
  <si>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</si>
  <si>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</si>
  <si>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</si>
  <si>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</si>
  <si>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</si>
  <si>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</si>
  <si>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</si>
  <si>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</si>
  <si>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</si>
  <si>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</si>
  <si>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</si>
  <si>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</si>
  <si>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</si>
  <si>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</si>
  <si>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</si>
  <si>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</si>
  <si>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</si>
  <si>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</si>
  <si>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</si>
  <si>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</si>
  <si>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</si>
  <si>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</si>
  <si>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</si>
  <si>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</si>
  <si>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</si>
  <si>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</si>
  <si>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</si>
  <si>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</si>
  <si>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</si>
  <si>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</si>
  <si>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</si>
  <si>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</si>
  <si>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</si>
  <si>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</si>
  <si>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</si>
  <si>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</si>
  <si>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</si>
  <si>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</si>
  <si>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</si>
  <si>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</si>
  <si>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</si>
  <si>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</si>
  <si>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</si>
  <si>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</si>
  <si>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</si>
  <si>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</si>
  <si>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</si>
  <si>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</si>
  <si>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</si>
  <si>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</si>
  <si>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</si>
  <si>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</si>
  <si>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</si>
  <si>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</si>
  <si>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</si>
  <si>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</si>
  <si>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</si>
  <si>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</si>
  <si>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</si>
  <si>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</si>
  <si>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</si>
  <si>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</si>
  <si>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</si>
  <si>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</si>
  <si>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</si>
  <si>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</si>
  <si>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</si>
  <si>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</si>
  <si>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</si>
  <si>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</si>
  <si>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</si>
  <si>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</si>
  <si>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</si>
  <si>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</si>
  <si>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</si>
  <si>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</si>
  <si>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</si>
  <si>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</si>
  <si>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</si>
  <si>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</si>
  <si>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</si>
  <si>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</si>
  <si>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</si>
  <si>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</si>
  <si>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</si>
  <si>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</si>
  <si>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</si>
  <si>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</si>
  <si>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</si>
  <si>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</si>
  <si>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</si>
  <si>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</si>
  <si>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</si>
  <si>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</si>
  <si>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</si>
  <si>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</si>
  <si>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</si>
  <si>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</si>
  <si>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</si>
  <si>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</si>
  <si>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</si>
  <si>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</si>
  <si>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</si>
  <si>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</si>
  <si>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</si>
  <si>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</si>
  <si>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</si>
  <si>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</si>
  <si>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</si>
  <si>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</si>
  <si>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</si>
  <si>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</si>
  <si>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</si>
  <si>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</si>
  <si>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</si>
  <si>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</si>
  <si>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</si>
  <si>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</si>
  <si>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</si>
  <si>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</si>
  <si>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</si>
  <si>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</si>
  <si>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</si>
  <si>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</si>
  <si>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</si>
  <si>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</si>
  <si>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</si>
  <si>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</si>
  <si>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</si>
  <si>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</si>
  <si>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</si>
  <si>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</si>
  <si>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</si>
  <si>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</si>
  <si>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</si>
  <si>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</si>
  <si>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</si>
  <si>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</si>
  <si>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</si>
  <si>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</si>
  <si>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</si>
  <si>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</si>
  <si>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</si>
  <si>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</si>
  <si>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</si>
  <si>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</si>
  <si>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</si>
  <si>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</si>
  <si>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</si>
  <si>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</si>
  <si>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</si>
  <si>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</si>
  <si>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</si>
  <si>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</si>
  <si>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</si>
  <si>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</si>
  <si>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</si>
  <si>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</si>
  <si>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</si>
  <si>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</si>
  <si>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</si>
  <si>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</si>
  <si>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</si>
  <si>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</si>
  <si>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</si>
  <si>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</si>
  <si>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</si>
  <si>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</si>
  <si>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</si>
  <si>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</si>
  <si>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</si>
  <si>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</si>
  <si>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</si>
  <si>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</si>
  <si>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</si>
  <si>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</si>
  <si>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</si>
  <si>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</si>
  <si>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</si>
  <si>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</si>
  <si>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</si>
  <si>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</si>
  <si>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</si>
  <si>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</si>
  <si>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</si>
  <si>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</si>
  <si>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</si>
  <si>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</si>
  <si>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</si>
  <si>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</si>
  <si>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</si>
  <si>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</si>
  <si>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</si>
  <si>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</si>
  <si>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</si>
  <si>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</si>
  <si>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</si>
  <si>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</si>
  <si>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</si>
  <si>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</si>
  <si>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</si>
  <si>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</si>
  <si>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</si>
  <si>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</si>
  <si>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</si>
  <si>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</si>
  <si>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</si>
  <si>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</si>
  <si>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</si>
  <si>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</si>
  <si>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</si>
  <si>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</si>
  <si>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</si>
  <si>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</si>
  <si>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</si>
  <si>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</si>
  <si>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</si>
  <si>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</si>
  <si>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</si>
  <si>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</si>
  <si>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</si>
  <si>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</si>
  <si>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</si>
  <si>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</si>
  <si>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</si>
  <si>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</si>
  <si>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</si>
  <si>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</si>
  <si>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</si>
  <si>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</si>
  <si>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</si>
  <si>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</si>
  <si>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</si>
  <si>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</si>
  <si>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</si>
  <si>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</si>
  <si>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</si>
  <si>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</si>
  <si>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</si>
  <si>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</si>
  <si>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</si>
  <si>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</si>
  <si>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</si>
  <si>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</si>
  <si>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</si>
  <si>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</si>
  <si>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</si>
  <si>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</si>
  <si>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</si>
  <si>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</si>
  <si>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</si>
  <si>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</si>
  <si>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</si>
  <si>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</si>
  <si>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</si>
  <si>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</si>
  <si>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</si>
  <si>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</si>
  <si>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</si>
  <si>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</si>
  <si>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</si>
  <si>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</si>
  <si>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</si>
  <si>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</si>
  <si>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</si>
  <si>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</si>
  <si>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</si>
  <si>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</si>
  <si>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</si>
  <si>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</si>
  <si>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</si>
  <si>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</si>
  <si>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</si>
  <si>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</si>
  <si>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</si>
  <si>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</si>
  <si>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</si>
  <si>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</si>
  <si>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</si>
  <si>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</si>
  <si>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</si>
  <si>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</si>
  <si>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</si>
  <si>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</si>
  <si>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</si>
  <si>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</si>
  <si>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</si>
  <si>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</si>
  <si>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</si>
  <si>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</si>
  <si>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</si>
  <si>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</si>
  <si>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</si>
  <si>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</si>
  <si>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</si>
  <si>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</si>
  <si>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</si>
  <si>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</si>
  <si>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</si>
  <si>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</si>
  <si>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</si>
  <si>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</si>
  <si>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</si>
  <si>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</si>
  <si>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</si>
  <si>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</si>
  <si>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</si>
  <si>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</si>
  <si>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</si>
  <si>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</si>
  <si>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</si>
  <si>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</si>
  <si>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</si>
  <si>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</si>
  <si>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</si>
  <si>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</si>
  <si>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</si>
  <si>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</si>
  <si>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</si>
  <si>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</si>
  <si>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</si>
  <si>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</si>
  <si>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</si>
  <si>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</si>
  <si>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</si>
  <si>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</si>
  <si>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</si>
  <si>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</si>
  <si>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</si>
  <si>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</si>
  <si>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</si>
  <si>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</si>
  <si>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</si>
  <si>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</si>
  <si>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</si>
  <si>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</si>
  <si>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</si>
  <si>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</si>
  <si>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</si>
  <si>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</si>
  <si>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</si>
  <si>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</si>
  <si>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</si>
  <si>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</si>
  <si>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</si>
  <si>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</si>
  <si>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</si>
  <si>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</si>
  <si>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</si>
  <si>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</si>
  <si>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</si>
  <si>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</si>
  <si>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</si>
  <si>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</si>
  <si>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</si>
  <si>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</si>
  <si>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</si>
  <si>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</si>
  <si>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</si>
  <si>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</si>
  <si>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</si>
  <si>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</si>
  <si>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</si>
  <si>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</si>
  <si>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</si>
  <si>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</si>
  <si>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</si>
  <si>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</si>
  <si>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</si>
  <si>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</si>
  <si>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</si>
  <si>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</si>
  <si>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</si>
  <si>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</si>
  <si>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</si>
  <si>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</si>
  <si>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</si>
  <si>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</si>
  <si>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</si>
  <si>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</si>
  <si>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</si>
  <si>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</si>
  <si>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</si>
  <si>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</si>
  <si>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</si>
  <si>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</si>
  <si>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</si>
  <si>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</si>
  <si>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</si>
  <si>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</si>
  <si>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</si>
  <si>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</si>
  <si>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</si>
  <si>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</si>
  <si>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</si>
  <si>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</si>
  <si>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</si>
  <si>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</si>
  <si>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</si>
  <si>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</si>
  <si>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</si>
  <si>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</si>
  <si>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</si>
  <si>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</si>
  <si>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</si>
  <si>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</si>
  <si>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</si>
  <si>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</si>
  <si>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</si>
  <si>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</si>
  <si>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</si>
  <si>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</si>
  <si>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</si>
  <si>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</si>
  <si>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</si>
  <si>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</si>
  <si>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</si>
  <si>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</si>
  <si>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</si>
  <si>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</si>
  <si>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</si>
  <si>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</si>
  <si>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</si>
  <si>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</si>
  <si>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</si>
  <si>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</si>
  <si>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</si>
  <si>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</si>
  <si>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</si>
  <si>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</si>
  <si>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</si>
  <si>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</si>
  <si>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</si>
  <si>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</si>
  <si>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</si>
  <si>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</si>
  <si>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</si>
  <si>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</si>
  <si>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</si>
  <si>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</si>
  <si>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</si>
  <si>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</si>
  <si>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</si>
  <si>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</si>
  <si>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</si>
  <si>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</si>
  <si>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</si>
  <si>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</si>
  <si>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</si>
  <si>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</si>
  <si>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</si>
  <si>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</si>
  <si>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</si>
  <si>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</si>
  <si>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</si>
  <si>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</si>
  <si>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</si>
  <si>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</si>
  <si>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</si>
  <si>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</si>
  <si>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</si>
  <si>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</si>
  <si>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</si>
  <si>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</si>
  <si>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</si>
  <si>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</si>
  <si>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</si>
  <si>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</si>
  <si>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</si>
  <si>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</si>
  <si>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</si>
  <si>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</si>
  <si>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</si>
  <si>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</si>
  <si>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</si>
  <si>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</si>
  <si>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</si>
  <si>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</si>
  <si>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</si>
  <si>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</si>
  <si>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</si>
  <si>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</si>
  <si>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</si>
  <si>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</si>
  <si>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</si>
  <si>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</si>
  <si>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</si>
  <si>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</si>
  <si>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</si>
  <si>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</si>
  <si>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</si>
  <si>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</si>
  <si>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</si>
  <si>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</si>
  <si>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</si>
  <si>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</si>
  <si>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</si>
  <si>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</si>
  <si>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</si>
  <si>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</si>
  <si>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</si>
  <si>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</si>
  <si>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</si>
  <si>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</si>
  <si>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</si>
  <si>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</si>
  <si>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</si>
  <si>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</si>
  <si>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</si>
  <si>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</si>
  <si>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</si>
  <si>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</si>
  <si>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</si>
  <si>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</si>
  <si>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</si>
  <si>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</si>
  <si>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</si>
  <si>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</si>
  <si>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</si>
  <si>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</si>
  <si>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</si>
  <si>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</si>
  <si>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</si>
  <si>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</si>
  <si>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</si>
  <si>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</si>
  <si>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</si>
  <si>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</si>
  <si>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</si>
  <si>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</si>
  <si>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</si>
  <si>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</si>
  <si>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</si>
  <si>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</si>
  <si>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</si>
  <si>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</si>
  <si>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</si>
  <si>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</si>
  <si>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</si>
  <si>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</si>
  <si>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</si>
  <si>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</si>
  <si>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</si>
  <si>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</si>
  <si>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</si>
  <si>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</si>
  <si>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</si>
  <si>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</si>
  <si>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</si>
  <si>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</si>
  <si>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</si>
  <si>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</si>
  <si>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</si>
  <si>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</si>
  <si>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</si>
  <si>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</si>
  <si>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</si>
  <si>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</si>
  <si>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</si>
  <si>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</si>
  <si>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</si>
  <si>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</si>
  <si>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</si>
  <si>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</si>
  <si>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</si>
  <si>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</si>
  <si>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</si>
  <si>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</si>
  <si>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</si>
  <si>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</si>
  <si>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</si>
  <si>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</si>
  <si>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</si>
  <si>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</si>
  <si>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</si>
  <si>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</si>
  <si>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</si>
  <si>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</si>
  <si>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</si>
  <si>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</si>
  <si>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</si>
  <si>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</si>
  <si>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</si>
  <si>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</si>
  <si>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</si>
  <si>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</si>
  <si>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</si>
  <si>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</si>
  <si>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</si>
  <si>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</si>
  <si>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</si>
  <si>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</si>
  <si>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</si>
  <si>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</si>
  <si>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</si>
  <si>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</si>
  <si>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</si>
  <si>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</si>
  <si>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</si>
  <si>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</si>
  <si>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</si>
  <si>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</si>
  <si>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</si>
  <si>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</si>
  <si>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</si>
  <si>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</si>
  <si>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</si>
  <si>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</si>
  <si>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</si>
  <si>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</si>
  <si>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</si>
  <si>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</si>
  <si>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</si>
  <si>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</si>
  <si>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</si>
  <si>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</si>
  <si>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</si>
  <si>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</si>
  <si>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</si>
  <si>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</si>
  <si>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</si>
  <si>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</si>
  <si>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</si>
  <si>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</si>
  <si>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</si>
  <si>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</si>
  <si>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</si>
  <si>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</si>
  <si>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</si>
  <si>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</si>
  <si>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</si>
  <si>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</si>
  <si>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</si>
  <si>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</si>
  <si>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</si>
  <si>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</si>
  <si>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</si>
  <si>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</si>
  <si>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</si>
  <si>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</si>
  <si>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</si>
  <si>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</si>
  <si>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</si>
  <si>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</si>
  <si>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</si>
  <si>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</si>
  <si>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</si>
  <si>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</si>
  <si>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</si>
  <si>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</si>
  <si>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</si>
  <si>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</si>
  <si>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</si>
  <si>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</si>
  <si>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</si>
  <si>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</si>
  <si>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</si>
  <si>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</si>
  <si>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</si>
  <si>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</si>
  <si>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</si>
  <si>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</si>
  <si>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</si>
  <si>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</si>
  <si>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</si>
  <si>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</si>
  <si>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</si>
  <si>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</si>
  <si>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</si>
  <si>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</si>
  <si>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</si>
  <si>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</si>
  <si>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</si>
  <si>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</si>
  <si>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</si>
  <si>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</si>
  <si>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</si>
  <si>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</si>
  <si>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</si>
  <si>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</si>
  <si>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</si>
  <si>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</si>
  <si>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</si>
  <si>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</si>
  <si>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</si>
  <si>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</si>
  <si>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</si>
  <si>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</si>
  <si>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</si>
  <si>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</si>
  <si>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</si>
  <si>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</si>
  <si>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</si>
  <si>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</si>
  <si>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</si>
  <si>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</si>
  <si>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</si>
  <si>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</si>
  <si>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</si>
  <si>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</si>
  <si>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</si>
  <si>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</si>
  <si>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</si>
  <si>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</si>
  <si>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</si>
  <si>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</si>
  <si>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</si>
  <si>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</si>
  <si>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</si>
  <si>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</si>
  <si>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</si>
  <si>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</si>
  <si>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</si>
  <si>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</si>
  <si>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</si>
  <si>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</si>
  <si>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</si>
  <si>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</si>
  <si>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</si>
  <si>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</si>
  <si>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</si>
  <si>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</si>
  <si>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</si>
  <si>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</si>
  <si>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</si>
  <si>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</si>
  <si>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</si>
  <si>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</si>
  <si>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</si>
  <si>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</si>
  <si>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</si>
  <si>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</si>
  <si>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</si>
  <si>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</si>
  <si>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</si>
  <si>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</si>
  <si>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</si>
  <si>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</si>
  <si>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</si>
  <si>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</si>
  <si>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</si>
  <si>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</si>
  <si>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</si>
  <si>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</si>
  <si>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</si>
  <si>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</si>
  <si>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</si>
  <si>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</si>
  <si>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</si>
  <si>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</si>
  <si>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</si>
  <si>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</si>
  <si>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</si>
  <si>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</si>
  <si>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</si>
  <si>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</si>
  <si>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</si>
  <si>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</si>
  <si>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</si>
  <si>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</si>
  <si>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</si>
  <si>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</si>
  <si>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</si>
  <si>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</si>
  <si>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</si>
  <si>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</si>
  <si>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</si>
  <si>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</si>
  <si>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</si>
  <si>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</si>
  <si>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</si>
  <si>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</si>
  <si>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</si>
  <si>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</si>
  <si>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</si>
  <si>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</si>
  <si>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</si>
  <si>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</si>
  <si>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</si>
  <si>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</si>
  <si>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</si>
  <si>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</si>
  <si>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</si>
  <si>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</si>
  <si>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</si>
  <si>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</si>
  <si>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</si>
  <si>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</si>
  <si>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</si>
  <si>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</si>
  <si>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</si>
  <si>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</si>
  <si>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</si>
  <si>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</si>
  <si>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</si>
  <si>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</si>
  <si>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</si>
  <si>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</si>
  <si>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</si>
  <si>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</si>
  <si>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</si>
  <si>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</si>
  <si>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</si>
  <si>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</si>
  <si>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</si>
  <si>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</si>
  <si>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</si>
  <si>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</si>
  <si>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</si>
  <si>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</si>
  <si>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</si>
  <si>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</si>
  <si>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</si>
  <si>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</si>
  <si>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</si>
  <si>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</si>
  <si>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</si>
  <si>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</si>
  <si>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</si>
  <si>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</si>
  <si>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</si>
  <si>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</si>
  <si>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</si>
  <si>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</si>
  <si>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</si>
  <si>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</si>
  <si>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</si>
  <si>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</si>
  <si>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</si>
  <si>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</si>
  <si>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</si>
  <si>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</si>
  <si>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</si>
  <si>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</si>
  <si>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</si>
  <si>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</si>
  <si>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</si>
  <si>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</si>
  <si>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</si>
  <si>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</si>
  <si>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</si>
  <si>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</si>
  <si>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</si>
  <si>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</si>
  <si>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</si>
  <si>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</si>
  <si>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</si>
  <si>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</si>
  <si>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</si>
  <si>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</si>
  <si>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</si>
  <si>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</si>
  <si>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</si>
  <si>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</si>
  <si>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</si>
  <si>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</si>
  <si>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</si>
  <si>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</si>
  <si>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</si>
  <si>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</si>
  <si>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</si>
  <si>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</si>
  <si>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</si>
  <si>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</si>
  <si>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</si>
  <si>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</si>
  <si>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</si>
  <si>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</si>
  <si>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</si>
  <si>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</si>
  <si>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</si>
  <si>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</si>
  <si>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</si>
  <si>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</si>
  <si>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</si>
  <si>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</si>
  <si>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</si>
  <si>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</si>
  <si>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</si>
  <si>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</si>
  <si>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</si>
  <si>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</si>
  <si>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</si>
  <si>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</si>
  <si>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</si>
  <si>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</si>
  <si>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</si>
  <si>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</si>
  <si>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</si>
  <si>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</si>
  <si>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</si>
  <si>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</si>
  <si>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</si>
  <si>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</si>
  <si>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</si>
  <si>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</si>
  <si>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</si>
  <si>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</si>
  <si>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</si>
  <si>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</si>
  <si>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</si>
  <si>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</si>
  <si>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</si>
  <si>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</si>
  <si>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</si>
  <si>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</si>
  <si>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</si>
  <si>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</si>
  <si>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</si>
  <si>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</si>
  <si>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</si>
  <si>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</si>
  <si>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</si>
  <si>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</si>
  <si>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</si>
  <si>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</si>
  <si>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</si>
  <si>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</si>
  <si>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</si>
  <si>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</si>
  <si>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</si>
  <si>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</si>
  <si>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</si>
  <si>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</si>
  <si>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</si>
  <si>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</si>
  <si>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</si>
  <si>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</si>
  <si>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</si>
  <si>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</si>
  <si>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</si>
  <si>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</si>
  <si>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</si>
  <si>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</si>
  <si>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</si>
  <si>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</si>
  <si>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</si>
  <si>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</si>
  <si>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</si>
  <si>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</si>
  <si>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</si>
  <si>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</si>
  <si>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</si>
  <si>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</si>
  <si>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</si>
  <si>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</si>
  <si>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</si>
  <si>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</si>
  <si>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</si>
  <si>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</si>
  <si>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</si>
  <si>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</si>
  <si>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</si>
  <si>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</si>
  <si>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</si>
  <si>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</si>
  <si>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</si>
  <si>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</si>
  <si>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</si>
  <si>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</si>
  <si>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</si>
  <si>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</si>
  <si>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</si>
  <si>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</si>
  <si>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</si>
  <si>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</si>
  <si>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</si>
  <si>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</si>
  <si>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</si>
  <si>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</si>
  <si>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</si>
  <si>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</si>
  <si>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</si>
  <si>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</si>
  <si>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</si>
  <si>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</si>
  <si>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</si>
  <si>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</si>
  <si>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</si>
  <si>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</si>
  <si>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</si>
  <si>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</si>
  <si>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</si>
  <si>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</si>
  <si>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</si>
  <si>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</si>
  <si>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</si>
  <si>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</si>
  <si>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</si>
  <si>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</si>
  <si>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</si>
  <si>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</si>
  <si>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</si>
  <si>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</si>
  <si>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</si>
  <si>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</si>
  <si>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</si>
  <si>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</si>
  <si>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</si>
  <si>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</si>
  <si>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</si>
  <si>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</si>
  <si>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</si>
  <si>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</si>
  <si>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</si>
  <si>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</si>
  <si>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</si>
  <si>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</si>
  <si>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</si>
  <si>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</si>
  <si>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</si>
  <si>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</si>
  <si>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</si>
  <si>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</si>
  <si>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</si>
  <si>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</si>
  <si>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</si>
  <si>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</si>
  <si>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</si>
  <si>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</si>
  <si>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</si>
  <si>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</si>
  <si>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</si>
  <si>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</si>
  <si>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</si>
  <si>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</si>
  <si>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</si>
  <si>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</si>
  <si>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</si>
  <si>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</si>
  <si>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</si>
  <si>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</si>
  <si>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</si>
  <si>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</si>
  <si>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</si>
  <si>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</si>
  <si>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</si>
  <si>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</si>
  <si>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</si>
  <si>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</si>
  <si>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</si>
  <si>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</si>
  <si>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</si>
  <si>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</si>
  <si>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</si>
  <si>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</si>
  <si>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</si>
  <si>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</si>
  <si>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</si>
  <si>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</si>
  <si>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</si>
  <si>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rPr>
      <t xml:space="preserve">选择贵公司的申报范围。范围的选项为：
</t>
    </r>
    <r>
      <rPr>
        <sz val="10"/>
        <rFont val="Verdana"/>
        <family val="2"/>
      </rPr>
      <t xml:space="preserve">A. </t>
    </r>
    <r>
      <rPr>
        <sz val="10"/>
        <rFont val="宋体"/>
      </rPr>
      <t xml:space="preserve">全公司
</t>
    </r>
    <r>
      <rPr>
        <sz val="10"/>
        <rFont val="Verdana"/>
        <family val="2"/>
      </rPr>
      <t xml:space="preserve">B. </t>
    </r>
    <r>
      <rPr>
        <sz val="10"/>
        <rFont val="宋体"/>
      </rPr>
      <t xml:space="preserve">产品（或产品清单）
</t>
    </r>
    <r>
      <rPr>
        <sz val="10"/>
        <rFont val="Verdana"/>
        <family val="2"/>
      </rPr>
      <t xml:space="preserve">C. </t>
    </r>
    <r>
      <rPr>
        <sz val="10"/>
        <rFont val="宋体"/>
      </rPr>
      <t>自定义</t>
    </r>
    <r>
      <rPr>
        <sz val="10"/>
        <rFont val="Verdana"/>
        <family val="2"/>
      </rPr>
      <t xml:space="preserve"> 
</t>
    </r>
    <r>
      <rPr>
        <sz val="10"/>
        <rFont val="宋体"/>
      </rPr>
      <t>对于</t>
    </r>
    <r>
      <rPr>
        <sz val="10"/>
        <rFont val="Verdana"/>
        <family val="2"/>
      </rPr>
      <t>“</t>
    </r>
    <r>
      <rPr>
        <sz val="10"/>
        <rFont val="宋体"/>
      </rPr>
      <t>全公司</t>
    </r>
    <r>
      <rPr>
        <sz val="10"/>
        <rFont val="Verdana"/>
        <family val="2"/>
      </rPr>
      <t>”</t>
    </r>
    <r>
      <rPr>
        <sz val="10"/>
        <rFont val="宋体"/>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rPr>
      <t>产品（或产品清单）</t>
    </r>
    <r>
      <rPr>
        <sz val="10"/>
        <rFont val="Verdana"/>
        <family val="2"/>
      </rPr>
      <t>”</t>
    </r>
    <r>
      <rPr>
        <sz val="10"/>
        <rFont val="宋体"/>
      </rPr>
      <t>，将显示产品清单的工作表选项卡。如果选择了此范围，则必须在</t>
    </r>
    <r>
      <rPr>
        <sz val="10"/>
        <rFont val="Verdana"/>
        <family val="2"/>
      </rPr>
      <t>“</t>
    </r>
    <r>
      <rPr>
        <sz val="10"/>
        <rFont val="宋体"/>
      </rPr>
      <t>产品清单</t>
    </r>
    <r>
      <rPr>
        <sz val="10"/>
        <rFont val="Verdana"/>
        <family val="2"/>
      </rPr>
      <t>”</t>
    </r>
    <r>
      <rPr>
        <sz val="10"/>
        <rFont val="宋体"/>
      </rPr>
      <t>工作表的</t>
    </r>
    <r>
      <rPr>
        <sz val="10"/>
        <rFont val="Verdana"/>
        <family val="2"/>
      </rPr>
      <t xml:space="preserve"> B </t>
    </r>
    <r>
      <rPr>
        <sz val="10"/>
        <rFont val="宋体"/>
      </rPr>
      <t>列中列出此申报范围涵盖的产品的制造商产品序号。可以选择是否在</t>
    </r>
    <r>
      <rPr>
        <sz val="10"/>
        <rFont val="Verdana"/>
        <family val="2"/>
      </rPr>
      <t>“</t>
    </r>
    <r>
      <rPr>
        <sz val="10"/>
        <rFont val="宋体"/>
      </rPr>
      <t>产品清单</t>
    </r>
    <r>
      <rPr>
        <sz val="10"/>
        <rFont val="Verdana"/>
        <family val="2"/>
      </rPr>
      <t>”</t>
    </r>
    <r>
      <rPr>
        <sz val="10"/>
        <rFont val="宋体"/>
      </rPr>
      <t>工作表的</t>
    </r>
    <r>
      <rPr>
        <sz val="10"/>
        <rFont val="Verdana"/>
        <family val="2"/>
      </rPr>
      <t xml:space="preserve"> C </t>
    </r>
    <r>
      <rPr>
        <sz val="10"/>
        <rFont val="宋体"/>
      </rPr>
      <t>列中列出制造商产品名称。
如果选择范围为</t>
    </r>
    <r>
      <rPr>
        <sz val="10"/>
        <rFont val="Verdana"/>
        <family val="2"/>
      </rPr>
      <t>“</t>
    </r>
    <r>
      <rPr>
        <sz val="10"/>
        <rFont val="宋体"/>
      </rPr>
      <t>自定义</t>
    </r>
    <r>
      <rPr>
        <sz val="10"/>
        <rFont val="Verdana"/>
        <family val="2"/>
      </rPr>
      <t>”</t>
    </r>
    <r>
      <rPr>
        <sz val="10"/>
        <rFont val="宋体"/>
      </rPr>
      <t>，用户必须描述冲突金属披露适用的范围。用户可以通过</t>
    </r>
    <r>
      <rPr>
        <sz val="10"/>
        <rFont val="Verdana"/>
        <family val="2"/>
      </rPr>
      <t>“</t>
    </r>
    <r>
      <rPr>
        <sz val="10"/>
        <rFont val="宋体"/>
      </rPr>
      <t>自定义分类</t>
    </r>
    <r>
      <rPr>
        <sz val="10"/>
        <rFont val="Verdana"/>
        <family val="2"/>
      </rPr>
      <t>”</t>
    </r>
    <r>
      <rPr>
        <sz val="10"/>
        <rFont val="宋体"/>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</si>
  <si>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</si>
  <si>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</si>
  <si>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</si>
  <si>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</si>
  <si>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</si>
  <si>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</si>
  <si>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</si>
  <si>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</si>
  <si>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</si>
  <si>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</si>
  <si>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</si>
  <si>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</si>
  <si>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</si>
  <si>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</si>
  <si>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</si>
  <si>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</si>
  <si>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</si>
  <si>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</si>
  <si>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</si>
  <si>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</si>
  <si>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</si>
  <si>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</si>
  <si>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</si>
  <si>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</si>
  <si>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</si>
  <si>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</si>
  <si>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</si>
  <si>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</si>
  <si>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</si>
  <si>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</si>
  <si>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</si>
  <si>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</si>
  <si>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</si>
  <si>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</si>
  <si>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</si>
  <si>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</si>
  <si>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</si>
  <si>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</si>
  <si>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</si>
  <si>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</si>
  <si>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</si>
  <si>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</si>
  <si>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</si>
  <si>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</si>
  <si>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</si>
  <si>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</si>
  <si>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</si>
  <si>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</si>
  <si>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</si>
  <si>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</si>
  <si>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</si>
  <si>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</si>
  <si>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</si>
  <si>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</si>
  <si>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</si>
  <si>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</si>
  <si>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</si>
  <si>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</si>
  <si>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</si>
  <si>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</si>
  <si>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</si>
  <si>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</si>
  <si>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</si>
  <si>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</si>
  <si>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</si>
  <si>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</si>
  <si>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</si>
  <si>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</si>
  <si>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</si>
  <si>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</si>
  <si>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</si>
  <si>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</si>
  <si>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</si>
  <si>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</si>
  <si>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</si>
  <si>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</si>
  <si>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</si>
  <si>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</si>
  <si>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</si>
  <si>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</si>
  <si>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</si>
  <si>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</si>
  <si>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</si>
  <si>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</si>
  <si>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</si>
  <si>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</si>
  <si>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</si>
  <si>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</si>
  <si>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</si>
  <si>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</si>
  <si>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</si>
  <si>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</si>
  <si>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</si>
  <si>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</si>
  <si>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</si>
  <si>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</si>
  <si>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</si>
  <si>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</si>
  <si>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</si>
  <si>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</si>
  <si>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</si>
  <si>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</si>
  <si>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</si>
  <si>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</si>
  <si>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</si>
  <si>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</si>
  <si>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</si>
  <si>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</si>
  <si>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</si>
  <si>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</si>
  <si>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</si>
  <si>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</si>
  <si>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</si>
  <si>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</si>
  <si>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</si>
  <si>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</si>
  <si>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</si>
  <si>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</si>
  <si>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</si>
  <si>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</si>
  <si>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</si>
  <si>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</si>
  <si>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</si>
  <si>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</si>
  <si>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</si>
  <si>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</si>
  <si>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</si>
  <si>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</si>
  <si>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</si>
  <si>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</si>
  <si>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</si>
  <si>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</si>
  <si>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</si>
  <si>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</si>
  <si>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</si>
  <si>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</si>
  <si>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</si>
  <si>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</si>
  <si>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</si>
  <si>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</si>
  <si>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</si>
  <si>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</si>
  <si>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</si>
  <si>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</si>
  <si>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</si>
  <si>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</si>
  <si>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</si>
  <si>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</si>
  <si>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</si>
  <si>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</si>
  <si>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</si>
  <si>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</si>
  <si>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</si>
  <si>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</si>
  <si>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</si>
  <si>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</si>
  <si>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</si>
  <si>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</si>
  <si>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</si>
  <si>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</si>
  <si>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</si>
  <si>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</si>
  <si>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</si>
  <si>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</si>
  <si>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</si>
  <si>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</si>
  <si>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</si>
  <si>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</si>
  <si>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</si>
  <si>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</si>
  <si>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</si>
  <si>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</si>
  <si>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</si>
  <si>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</si>
  <si>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</si>
  <si>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</si>
  <si>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</si>
  <si>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</si>
  <si>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</si>
  <si>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</si>
  <si>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</si>
  <si>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</si>
  <si>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</si>
  <si>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</si>
  <si>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</si>
  <si>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</si>
  <si>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</si>
  <si>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</si>
  <si>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</si>
  <si>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</si>
  <si>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</si>
  <si>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</si>
  <si>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</si>
  <si>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</si>
  <si>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</si>
  <si>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</si>
  <si>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</si>
  <si>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</si>
  <si>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</si>
  <si>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</si>
  <si>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</si>
  <si>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</si>
  <si>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</si>
  <si>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</si>
  <si>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</si>
  <si>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</si>
  <si>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</si>
  <si>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</si>
  <si>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</si>
  <si>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</si>
  <si>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</si>
  <si>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</si>
  <si>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</si>
  <si>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</si>
  <si>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</si>
  <si>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</si>
  <si>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</si>
  <si>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</si>
  <si>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</si>
  <si>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</si>
  <si>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</si>
  <si>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</si>
  <si>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</si>
  <si>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</si>
  <si>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</si>
  <si>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</si>
  <si>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</si>
  <si>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</si>
  <si>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</si>
  <si>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</si>
  <si>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</si>
  <si>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</si>
  <si>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</si>
  <si>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</si>
  <si>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</si>
  <si>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</si>
  <si>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</si>
  <si>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</si>
  <si>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</si>
  <si>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</si>
  <si>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</si>
  <si>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</si>
  <si>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</si>
  <si>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</si>
  <si>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</si>
  <si>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</si>
  <si>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</si>
  <si>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</si>
  <si>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</si>
  <si>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</si>
  <si>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</si>
  <si>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</si>
  <si>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</si>
  <si>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</si>
  <si>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</si>
  <si>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</si>
  <si>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</si>
  <si>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</si>
  <si>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</si>
  <si>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</si>
  <si>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</si>
  <si>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</si>
  <si>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</si>
  <si>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</si>
  <si>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</si>
  <si>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</si>
  <si>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</si>
  <si>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</si>
  <si>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</si>
  <si>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</si>
  <si>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</si>
  <si>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</si>
  <si>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</si>
  <si>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</si>
  <si>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</si>
  <si>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</si>
  <si>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</si>
  <si>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</si>
  <si>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</si>
  <si>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</si>
  <si>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</si>
  <si>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</si>
  <si>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</si>
  <si>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</si>
  <si>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</si>
  <si>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</si>
  <si>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</si>
  <si>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</si>
  <si>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</si>
  <si>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</si>
  <si>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</si>
  <si>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</si>
  <si>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</si>
  <si>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</si>
  <si>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</si>
  <si>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</si>
  <si>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</si>
  <si>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</si>
  <si>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</si>
  <si>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</si>
  <si>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</si>
  <si>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</si>
  <si>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</si>
  <si>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</si>
  <si>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</si>
  <si>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</si>
  <si>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</si>
  <si>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</si>
  <si>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</si>
  <si>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</si>
  <si>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</si>
  <si>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</si>
  <si>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</si>
  <si>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</si>
  <si>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</si>
  <si>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</si>
  <si>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</si>
  <si>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</si>
  <si>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</si>
  <si>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</si>
  <si>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</si>
  <si>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</si>
  <si>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</si>
  <si>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</si>
  <si>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</si>
  <si>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</si>
  <si>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</si>
  <si>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</si>
  <si>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</si>
  <si>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</si>
  <si>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</si>
  <si>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</si>
  <si>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</si>
  <si>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</si>
  <si>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</si>
  <si>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</si>
  <si>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</si>
  <si>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</si>
  <si>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</si>
  <si>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</si>
  <si>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</si>
  <si>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</si>
  <si>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</si>
  <si>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</si>
  <si>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</si>
  <si>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</si>
  <si>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</si>
  <si>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</si>
  <si>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</si>
  <si>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</si>
  <si>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</si>
  <si>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</si>
  <si>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</si>
  <si>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</si>
  <si>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</si>
  <si>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</si>
  <si>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</si>
  <si>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</si>
  <si>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</si>
  <si>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</si>
  <si>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</si>
  <si>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</si>
  <si>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</si>
  <si>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</si>
  <si>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</si>
  <si>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</si>
  <si>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</si>
  <si>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</si>
  <si>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</si>
  <si>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</si>
  <si>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</si>
  <si>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</si>
  <si>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</si>
  <si>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</si>
  <si>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</si>
  <si>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</si>
  <si>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</si>
  <si>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</si>
  <si>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</si>
  <si>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</si>
  <si>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</si>
  <si>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</si>
  <si>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</si>
  <si>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</si>
  <si>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</si>
  <si>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</si>
  <si>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</si>
  <si>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</si>
  <si>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</si>
  <si>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</si>
  <si>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</si>
  <si>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</si>
  <si>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</si>
  <si>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</si>
  <si>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</si>
  <si>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</si>
  <si>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</si>
  <si>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</si>
  <si>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</si>
  <si>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</si>
  <si>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</si>
  <si>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</si>
  <si>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</si>
  <si>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</si>
  <si>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</si>
  <si>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</si>
  <si>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</si>
  <si>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</si>
  <si>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</si>
  <si>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</si>
  <si>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</si>
  <si>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</si>
  <si>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</si>
  <si>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</si>
  <si>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</si>
  <si>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</si>
  <si>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</si>
  <si>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</si>
  <si>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</si>
  <si>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</si>
  <si>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</si>
  <si>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</si>
  <si>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</si>
  <si>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</si>
  <si>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</si>
  <si>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</si>
  <si>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</si>
  <si>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</si>
  <si>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</si>
  <si>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</si>
  <si>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</si>
  <si>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</si>
  <si>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</si>
  <si>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</si>
  <si>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</si>
  <si>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</si>
  <si>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</si>
  <si>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</si>
  <si>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</si>
  <si>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</si>
  <si>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</si>
  <si>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</si>
  <si>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</si>
  <si>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</si>
  <si>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</si>
  <si>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</si>
  <si>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</si>
  <si>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</si>
  <si>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</si>
  <si>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</si>
  <si>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</si>
  <si>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</si>
  <si>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</si>
  <si>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</si>
  <si>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</si>
  <si>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</si>
  <si>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</si>
  <si>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</si>
  <si>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</si>
  <si>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</si>
  <si>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</si>
  <si>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</si>
  <si>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</si>
  <si>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</si>
  <si>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</si>
  <si>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</si>
  <si>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</si>
  <si>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</si>
  <si>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</si>
  <si>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</si>
  <si>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</si>
  <si>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</si>
  <si>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</si>
  <si>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</si>
  <si>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</si>
  <si>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</si>
  <si>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</si>
  <si>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</si>
  <si>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</si>
  <si>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</si>
  <si>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</si>
  <si>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</si>
  <si>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</si>
  <si>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</si>
  <si>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</si>
  <si>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</si>
  <si>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</si>
  <si>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</si>
  <si>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</si>
  <si>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</si>
  <si>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</si>
  <si>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</si>
  <si>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</si>
  <si>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</si>
  <si>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</si>
  <si>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</si>
  <si>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</si>
  <si>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</si>
  <si>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</si>
  <si>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</si>
  <si>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</si>
  <si>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</si>
  <si>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</si>
  <si>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</si>
  <si>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</si>
  <si>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</si>
  <si>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</si>
  <si>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</si>
  <si>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</si>
  <si>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</si>
  <si>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</si>
  <si>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</si>
  <si>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</si>
  <si>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</si>
  <si>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</si>
  <si>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</si>
  <si>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</si>
  <si>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</si>
  <si>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</si>
  <si>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</si>
  <si>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</si>
  <si>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</si>
  <si>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</si>
  <si>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</si>
  <si>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</si>
  <si>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</si>
  <si>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</si>
  <si>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</si>
  <si>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</si>
  <si>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</si>
  <si>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</si>
  <si>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</si>
  <si>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</si>
  <si>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</si>
  <si>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</si>
  <si>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</si>
  <si>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</si>
  <si>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</si>
  <si>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</si>
  <si>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</si>
  <si>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</si>
  <si>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</si>
  <si>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</si>
  <si>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</si>
  <si>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</si>
  <si>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</si>
  <si>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</si>
  <si>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</si>
  <si>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</si>
  <si>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</si>
  <si>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</si>
  <si>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</si>
  <si>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</si>
  <si>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</si>
  <si>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</si>
  <si>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</si>
  <si>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</si>
  <si>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</si>
  <si>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</si>
  <si>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</si>
  <si>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</si>
  <si>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</si>
  <si>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</si>
  <si>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</si>
  <si>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</si>
  <si>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</si>
  <si>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</si>
  <si>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</si>
  <si>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</si>
  <si>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</si>
  <si>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</si>
  <si>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</si>
  <si>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</si>
  <si>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</si>
  <si>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</si>
  <si>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</si>
  <si>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</si>
  <si>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</si>
  <si>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</si>
  <si>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</si>
  <si>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</si>
  <si>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</si>
  <si>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</si>
  <si>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</si>
  <si>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</si>
  <si>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</si>
  <si>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</si>
  <si>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</si>
  <si>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</si>
  <si>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</si>
  <si>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</si>
  <si>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</si>
  <si>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</si>
  <si>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</si>
  <si>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</si>
  <si>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</si>
  <si>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</si>
  <si>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</si>
  <si>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</si>
  <si>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</si>
  <si>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</si>
  <si>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</si>
  <si>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</si>
  <si>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</si>
  <si>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</si>
  <si>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</si>
  <si>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Halsbrücke</t>
  </si>
  <si>
    <t>Saxony</t>
  </si>
  <si>
    <t>Chmielów</t>
  </si>
  <si>
    <t>Subcarpathian Voivodeship</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</si>
  <si>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</si>
  <si>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</si>
  <si>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</si>
  <si>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</si>
  <si>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</si>
  <si>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</si>
  <si>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</si>
  <si>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</si>
  <si>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</si>
  <si>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</si>
  <si>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</si>
  <si>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</si>
  <si>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</si>
  <si>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</si>
  <si>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</si>
  <si>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</si>
  <si>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</si>
  <si>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</si>
  <si>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</si>
  <si>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</si>
  <si>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</si>
  <si>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</si>
  <si>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</si>
  <si>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</si>
  <si>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</si>
  <si>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</si>
  <si>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</si>
  <si>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</si>
  <si>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</si>
  <si>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</si>
  <si>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</si>
  <si>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</si>
  <si>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</si>
  <si>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</si>
  <si>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</si>
  <si>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</si>
  <si>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</si>
  <si>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</si>
  <si>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</si>
  <si>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</si>
  <si>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</si>
  <si>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</si>
  <si>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</si>
  <si>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</si>
  <si>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</si>
  <si>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</si>
  <si>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</si>
  <si>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</si>
  <si>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</si>
  <si>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</si>
  <si>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</si>
  <si>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</si>
  <si>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</si>
  <si>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</si>
  <si>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</si>
  <si>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</si>
  <si>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</si>
  <si>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</si>
  <si>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</si>
  <si>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</si>
  <si>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</si>
  <si>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</si>
  <si>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</si>
  <si>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</si>
  <si>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</si>
  <si>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</si>
  <si>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</si>
  <si>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</si>
  <si>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</si>
  <si>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</si>
  <si>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</si>
  <si>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</si>
  <si>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</si>
  <si>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</si>
  <si>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</si>
  <si>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</si>
  <si>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</si>
  <si>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</si>
  <si>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</si>
  <si>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</si>
  <si>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</si>
  <si>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</si>
  <si>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</si>
  <si>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</si>
  <si>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</si>
  <si>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</si>
  <si>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</si>
  <si>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</si>
  <si>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</si>
  <si>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</si>
  <si>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</si>
  <si>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</si>
  <si>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</si>
  <si>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</si>
  <si>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</si>
  <si>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</si>
  <si>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</si>
  <si>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</si>
  <si>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</si>
  <si>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</si>
  <si>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</si>
  <si>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</si>
  <si>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</si>
  <si>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</si>
  <si>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</si>
  <si>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Dai Tu</t>
  </si>
  <si>
    <t>Thai Nguyen</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</si>
  <si>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</si>
  <si>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</si>
  <si>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</si>
  <si>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</si>
  <si>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</si>
  <si>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</si>
  <si>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</si>
  <si>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</si>
  <si>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</si>
  <si>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</si>
  <si>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</si>
  <si>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</si>
  <si>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</si>
  <si>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</si>
  <si>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</si>
  <si>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</si>
  <si>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</si>
  <si>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</si>
  <si>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</si>
  <si>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</si>
  <si>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</si>
  <si>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</si>
  <si>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</si>
  <si>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</si>
  <si>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</si>
  <si>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</si>
  <si>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</si>
  <si>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</si>
  <si>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</si>
  <si>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</si>
  <si>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</si>
  <si>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</si>
  <si>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</si>
  <si>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</si>
  <si>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</si>
  <si>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</si>
  <si>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</si>
  <si>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</si>
  <si>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</si>
  <si>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</si>
  <si>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</si>
  <si>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</si>
  <si>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</si>
  <si>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</si>
  <si>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</si>
  <si>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</si>
  <si>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</si>
  <si>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</si>
  <si>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</si>
  <si>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</si>
  <si>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</si>
  <si>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</si>
  <si>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</si>
  <si>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</si>
  <si>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</si>
  <si>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</si>
  <si>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</si>
  <si>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</si>
  <si>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</si>
  <si>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</si>
  <si>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</si>
  <si>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</si>
  <si>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</si>
  <si>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</si>
  <si>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</si>
  <si>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</si>
  <si>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</si>
  <si>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</si>
  <si>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</si>
  <si>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</si>
  <si>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</si>
  <si>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</si>
  <si>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</si>
  <si>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</si>
  <si>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</si>
  <si>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</si>
  <si>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</si>
  <si>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</si>
  <si>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</si>
  <si>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</si>
  <si>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</si>
  <si>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</si>
  <si>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</si>
  <si>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</si>
  <si>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</si>
  <si>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</si>
  <si>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</si>
  <si>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</si>
  <si>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</si>
  <si>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</si>
  <si>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</si>
  <si>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</si>
  <si>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</si>
  <si>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</si>
  <si>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</si>
  <si>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</si>
  <si>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</si>
  <si>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</si>
  <si>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</si>
  <si>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</si>
  <si>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</si>
  <si>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</si>
  <si>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</si>
  <si>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</si>
  <si>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</si>
  <si>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</si>
  <si>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</si>
  <si>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</si>
  <si>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</si>
  <si>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</si>
  <si>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</si>
  <si>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</si>
  <si>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</si>
  <si>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</si>
  <si>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</si>
  <si>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</si>
  <si>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</si>
  <si>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</si>
  <si>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</si>
  <si>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</si>
  <si>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</si>
  <si>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</si>
  <si>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</si>
  <si>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</si>
  <si>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</si>
  <si>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</si>
  <si>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</si>
  <si>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</si>
  <si>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</si>
  <si>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</si>
  <si>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</si>
  <si>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</si>
  <si>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</si>
  <si>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</si>
  <si>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</si>
  <si>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</si>
  <si>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</si>
  <si>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</si>
  <si>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</si>
  <si>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</si>
  <si>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</si>
  <si>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</si>
  <si>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</si>
  <si>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</si>
  <si>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</si>
  <si>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</si>
  <si>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</si>
  <si>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</si>
  <si>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</si>
  <si>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</si>
  <si>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</si>
  <si>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</si>
  <si>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</si>
  <si>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</si>
  <si>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</si>
  <si>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</si>
  <si>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</si>
  <si>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</si>
  <si>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</si>
  <si>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</si>
  <si>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</si>
  <si>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</si>
  <si>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</si>
  <si>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</si>
  <si>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</si>
  <si>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</si>
  <si>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</si>
  <si>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</si>
  <si>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</si>
  <si>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</si>
  <si>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</si>
  <si>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</si>
  <si>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</si>
  <si>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</si>
  <si>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</si>
  <si>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</si>
  <si>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</si>
  <si>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</si>
  <si>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</si>
  <si>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</si>
  <si>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</si>
  <si>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</si>
  <si>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</si>
  <si>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</si>
  <si>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</si>
  <si>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</si>
  <si>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</si>
  <si>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</si>
  <si>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</si>
  <si>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</si>
  <si>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</si>
  <si>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</si>
  <si>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</si>
  <si>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</si>
  <si>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</si>
  <si>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</si>
  <si>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</si>
  <si>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</si>
  <si>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</si>
  <si>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</si>
  <si>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</si>
  <si>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</si>
  <si>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</si>
  <si>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</si>
  <si>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</si>
  <si>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</si>
  <si>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</si>
  <si>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</si>
  <si>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</si>
  <si>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</si>
  <si>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</si>
  <si>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</si>
  <si>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</si>
  <si>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</si>
  <si>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</si>
  <si>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</si>
  <si>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</si>
  <si>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</si>
  <si>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</si>
  <si>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</si>
  <si>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</si>
  <si>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</si>
  <si>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</si>
  <si>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</si>
  <si>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</si>
  <si>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</si>
  <si>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</si>
  <si>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</si>
  <si>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</si>
  <si>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</si>
  <si>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</si>
  <si>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</si>
  <si>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</si>
  <si>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</si>
  <si>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</si>
  <si>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</si>
  <si>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</si>
  <si>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</si>
  <si>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</si>
  <si>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</si>
  <si>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</si>
  <si>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</si>
  <si>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</si>
  <si>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</si>
  <si>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</si>
  <si>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</si>
  <si>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</si>
  <si>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</si>
  <si>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</si>
  <si>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</si>
  <si>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</si>
  <si>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</si>
  <si>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</si>
  <si>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</si>
  <si>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</si>
  <si>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</si>
  <si>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</si>
  <si>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</si>
  <si>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</si>
  <si>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</si>
  <si>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</si>
  <si>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</si>
  <si>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</si>
  <si>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</si>
  <si>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</si>
  <si>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</si>
  <si>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</si>
  <si>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</si>
  <si>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</si>
  <si>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</si>
  <si>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</si>
  <si>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</si>
  <si>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</si>
  <si>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</si>
  <si>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</si>
  <si>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</si>
  <si>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</si>
  <si>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</si>
  <si>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</si>
  <si>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</si>
  <si>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</si>
  <si>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</si>
  <si>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</si>
  <si>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</si>
  <si>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</si>
  <si>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</si>
  <si>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</si>
  <si>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</si>
  <si>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</si>
  <si>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</si>
  <si>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</si>
  <si>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</si>
  <si>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</si>
  <si>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</si>
  <si>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</si>
  <si>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</si>
  <si>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</si>
  <si>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</si>
  <si>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</si>
  <si>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</si>
  <si>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</si>
  <si>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</si>
  <si>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</si>
  <si>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</si>
  <si>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</si>
  <si>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</si>
  <si>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</si>
  <si>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</si>
  <si>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</si>
  <si>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</si>
  <si>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</si>
  <si>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</si>
  <si>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</si>
  <si>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</si>
  <si>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</si>
  <si>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</si>
  <si>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</si>
  <si>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</si>
  <si>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</si>
  <si>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</si>
  <si>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</si>
  <si>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</si>
  <si>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</si>
  <si>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</si>
  <si>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</si>
  <si>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</si>
  <si>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</si>
  <si>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</si>
  <si>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</si>
  <si>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</si>
  <si>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</si>
  <si>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</si>
  <si>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</si>
  <si>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</si>
  <si>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</si>
  <si>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</si>
  <si>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</si>
  <si>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</si>
  <si>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</si>
  <si>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</si>
  <si>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</si>
  <si>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</si>
  <si>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</si>
  <si>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</si>
  <si>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</si>
  <si>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</si>
  <si>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</si>
  <si>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</si>
  <si>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</si>
  <si>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</si>
  <si>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</si>
  <si>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</si>
  <si>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</si>
  <si>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</si>
  <si>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</si>
  <si>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</si>
  <si>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</si>
  <si>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</si>
  <si>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</si>
  <si>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</si>
  <si>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</si>
  <si>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</si>
  <si>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</si>
  <si>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</si>
  <si>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</si>
  <si>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</si>
  <si>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</si>
  <si>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</si>
  <si>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</si>
  <si>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</si>
  <si>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</si>
  <si>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</si>
  <si>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</si>
  <si>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</si>
  <si>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</si>
  <si>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</si>
  <si>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</si>
  <si>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</si>
  <si>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</si>
  <si>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</si>
  <si>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</si>
  <si>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</si>
  <si>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</si>
  <si>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</si>
  <si>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</si>
  <si>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</si>
  <si>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</si>
  <si>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</si>
  <si>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</si>
  <si>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</si>
  <si>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</si>
  <si>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</si>
  <si>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</si>
  <si>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</si>
  <si>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</si>
  <si>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</si>
  <si>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</si>
  <si>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</si>
  <si>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</si>
  <si>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</si>
  <si>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</si>
  <si>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</si>
  <si>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</si>
  <si>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</si>
  <si>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</si>
  <si>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</si>
  <si>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</si>
  <si>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</si>
  <si>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</si>
  <si>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</si>
  <si>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</si>
  <si>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</si>
  <si>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</si>
  <si>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</si>
  <si>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</si>
  <si>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</si>
  <si>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</si>
  <si>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</si>
  <si>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</si>
  <si>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</si>
  <si>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</si>
  <si>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</si>
  <si>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</si>
  <si>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</si>
  <si>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</si>
  <si>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</si>
  <si>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</si>
  <si>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</si>
  <si>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</si>
  <si>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</si>
  <si>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</si>
  <si>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</si>
  <si>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</si>
  <si>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</si>
  <si>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</si>
  <si>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</si>
  <si>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</si>
  <si>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</si>
  <si>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</si>
  <si>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</si>
  <si>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</si>
  <si>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</si>
  <si>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</si>
  <si>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</si>
  <si>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</si>
  <si>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</si>
  <si>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</si>
  <si>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</si>
  <si>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</si>
  <si>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</si>
  <si>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</si>
  <si>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</si>
  <si>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</si>
  <si>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</si>
  <si>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</si>
  <si>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</si>
  <si>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</si>
  <si>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</si>
  <si>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</si>
  <si>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</si>
  <si>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</si>
  <si>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</si>
  <si>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</si>
  <si>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</si>
  <si>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</si>
  <si>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</si>
  <si>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</si>
  <si>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</si>
  <si>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</si>
  <si>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</si>
  <si>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</si>
  <si>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</si>
  <si>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</si>
  <si>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</si>
  <si>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</si>
  <si>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</si>
  <si>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</si>
  <si>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</si>
  <si>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</si>
  <si>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</si>
  <si>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</si>
  <si>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</si>
  <si>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</si>
  <si>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</si>
  <si>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</si>
  <si>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</si>
  <si>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</si>
  <si>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</si>
  <si>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</si>
  <si>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</si>
  <si>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</si>
  <si>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</si>
  <si>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</si>
  <si>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</si>
  <si>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</si>
  <si>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</si>
  <si>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</si>
  <si>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</si>
  <si>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</si>
  <si>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</si>
  <si>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</si>
  <si>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</si>
  <si>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</si>
  <si>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</si>
  <si>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</si>
  <si>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</si>
  <si>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</si>
  <si>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</si>
  <si>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</si>
  <si>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</si>
  <si>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</si>
  <si>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</si>
  <si>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</si>
  <si>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</si>
  <si>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</si>
  <si>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</si>
  <si>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</si>
  <si>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</si>
  <si>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</si>
  <si>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</si>
  <si>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</si>
  <si>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</si>
  <si>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</si>
  <si>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</si>
  <si>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</si>
  <si>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</si>
  <si>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</si>
  <si>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</si>
  <si>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</si>
  <si>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</si>
  <si>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</si>
  <si>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</si>
  <si>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</si>
  <si>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</si>
  <si>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</si>
  <si>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</si>
  <si>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</si>
  <si>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</si>
  <si>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</si>
  <si>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</si>
  <si>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</si>
  <si>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</si>
  <si>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</si>
  <si>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</si>
  <si>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</si>
  <si>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</si>
  <si>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</si>
  <si>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</si>
  <si>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</si>
  <si>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</si>
  <si>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</si>
  <si>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</si>
  <si>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</si>
  <si>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</si>
  <si>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</si>
  <si>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</si>
  <si>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</si>
  <si>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</si>
  <si>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</si>
  <si>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</si>
  <si>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</si>
  <si>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</si>
  <si>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</si>
  <si>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</si>
  <si>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</si>
  <si>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</si>
  <si>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</si>
  <si>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</si>
  <si>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</si>
  <si>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</si>
  <si>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</si>
  <si>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</si>
  <si>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</si>
  <si>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</si>
  <si>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</si>
  <si>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</si>
  <si>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</si>
  <si>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</si>
  <si>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</si>
  <si>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</si>
  <si>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</si>
  <si>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</si>
  <si>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</si>
  <si>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</si>
  <si>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</si>
  <si>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</si>
  <si>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</si>
  <si>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</si>
  <si>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</si>
  <si>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</si>
  <si>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</si>
  <si>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</si>
  <si>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</si>
  <si>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</si>
  <si>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</si>
  <si>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</si>
  <si>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</si>
  <si>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</si>
  <si>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</si>
  <si>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</si>
  <si>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</si>
  <si>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</si>
  <si>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</si>
  <si>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</si>
  <si>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rPr>
      <t>분쟁으로부터</t>
    </r>
    <r>
      <rPr>
        <sz val="10"/>
        <rFont val="Verdana"/>
        <family val="2"/>
      </rPr>
      <t xml:space="preserve"> </t>
    </r>
    <r>
      <rPr>
        <sz val="10"/>
        <rFont val="BatangChe"/>
        <family val="3"/>
      </rPr>
      <t>자유로운</t>
    </r>
    <r>
      <rPr>
        <sz val="10"/>
        <rFont val="Verdana"/>
        <family val="2"/>
      </rPr>
      <t xml:space="preserve"> </t>
    </r>
    <r>
      <rPr>
        <sz val="10"/>
        <rFont val="BatangChe"/>
        <family val="3"/>
      </rPr>
      <t>제련소</t>
    </r>
    <r>
      <rPr>
        <sz val="10"/>
        <rFont val="Verdana"/>
        <family val="2"/>
      </rPr>
      <t xml:space="preserve"> </t>
    </r>
    <r>
      <rPr>
        <sz val="10"/>
        <rFont val="BatangChe"/>
        <family val="3"/>
      </rPr>
      <t>평가</t>
    </r>
    <r>
      <rPr>
        <sz val="10"/>
        <rFont val="Verdana"/>
        <family val="2"/>
      </rPr>
      <t xml:space="preserve"> </t>
    </r>
    <r>
      <rPr>
        <sz val="10"/>
        <rFont val="BatangChe"/>
        <family val="3"/>
      </rPr>
      <t>프로그램</t>
    </r>
    <r>
      <rPr>
        <sz val="10"/>
        <rFont val="Verdana"/>
        <family val="2"/>
      </rPr>
      <t xml:space="preserve">(CFSP) </t>
    </r>
    <r>
      <rPr>
        <sz val="10"/>
        <rFont val="BatangChe"/>
        <family val="3"/>
      </rPr>
      <t>준수</t>
    </r>
    <r>
      <rPr>
        <sz val="10"/>
        <rFont val="Verdana"/>
        <family val="2"/>
      </rPr>
      <t xml:space="preserve"> </t>
    </r>
    <r>
      <rPr>
        <sz val="10"/>
        <rFont val="BatangChe"/>
        <family val="3"/>
      </rPr>
      <t>제련소</t>
    </r>
    <r>
      <rPr>
        <sz val="10"/>
        <rFont val="Verdana"/>
        <family val="2"/>
      </rPr>
      <t xml:space="preserve"> </t>
    </r>
    <r>
      <rPr>
        <sz val="10"/>
        <rFont val="BatangChe"/>
        <family val="3"/>
      </rPr>
      <t>리스트는</t>
    </r>
    <r>
      <rPr>
        <sz val="10"/>
        <rFont val="Verdana"/>
        <family val="2"/>
      </rPr>
      <t xml:space="preserve"> CFSI(Conflict-Free Sourcing Initiative) 의 CFSP </t>
    </r>
    <r>
      <rPr>
        <sz val="10"/>
        <rFont val="BatangChe"/>
        <family val="3"/>
      </rPr>
      <t>또는</t>
    </r>
    <r>
      <rPr>
        <sz val="10"/>
        <rFont val="Verdana"/>
        <family val="2"/>
      </rPr>
      <t xml:space="preserve"> </t>
    </r>
    <r>
      <rPr>
        <sz val="10"/>
        <rFont val="BatangChe"/>
        <family val="3"/>
      </rPr>
      <t>산업계에서의</t>
    </r>
    <r>
      <rPr>
        <sz val="10"/>
        <rFont val="Verdana"/>
        <family val="2"/>
      </rPr>
      <t xml:space="preserve"> </t>
    </r>
    <r>
      <rPr>
        <sz val="10"/>
        <rFont val="BatangChe"/>
        <family val="3"/>
      </rPr>
      <t>유사</t>
    </r>
    <r>
      <rPr>
        <sz val="10"/>
        <rFont val="Verdana"/>
        <family val="2"/>
      </rPr>
      <t xml:space="preserve"> </t>
    </r>
    <r>
      <rPr>
        <sz val="10"/>
        <rFont val="BatangChe"/>
        <family val="3"/>
      </rPr>
      <t>프로그램</t>
    </r>
    <r>
      <rPr>
        <sz val="10"/>
        <rFont val="Verdana"/>
        <family val="2"/>
      </rPr>
      <t>(</t>
    </r>
    <r>
      <rPr>
        <sz val="10"/>
        <rFont val="BatangChe"/>
        <family val="3"/>
      </rPr>
      <t>예를</t>
    </r>
    <r>
      <rPr>
        <sz val="10"/>
        <rFont val="Verdana"/>
        <family val="2"/>
      </rPr>
      <t xml:space="preserve"> </t>
    </r>
    <r>
      <rPr>
        <sz val="10"/>
        <rFont val="BatangChe"/>
        <family val="3"/>
      </rPr>
      <t>들어</t>
    </r>
    <r>
      <rPr>
        <sz val="10"/>
        <rFont val="Verdana"/>
        <family val="2"/>
      </rPr>
      <t xml:space="preserve"> Responsible Jewellery Council </t>
    </r>
    <r>
      <rPr>
        <sz val="10"/>
        <rFont val="BatangChe"/>
        <family val="3"/>
      </rPr>
      <t>또는</t>
    </r>
    <r>
      <rPr>
        <sz val="10"/>
        <rFont val="Verdana"/>
        <family val="2"/>
      </rPr>
      <t xml:space="preserve"> London Bullion Market Association)</t>
    </r>
    <r>
      <rPr>
        <sz val="10"/>
        <rFont val="BatangChe"/>
        <family val="3"/>
      </rPr>
      <t>을</t>
    </r>
    <r>
      <rPr>
        <sz val="10"/>
        <rFont val="Verdana"/>
        <family val="2"/>
      </rPr>
      <t xml:space="preserve"> </t>
    </r>
    <r>
      <rPr>
        <sz val="10"/>
        <rFont val="BatangChe"/>
        <family val="3"/>
      </rPr>
      <t>통해</t>
    </r>
    <r>
      <rPr>
        <sz val="10"/>
        <rFont val="Verdana"/>
        <family val="2"/>
      </rPr>
      <t xml:space="preserve"> </t>
    </r>
    <r>
      <rPr>
        <sz val="10"/>
        <rFont val="BatangChe"/>
        <family val="3"/>
      </rPr>
      <t>평가되고</t>
    </r>
    <r>
      <rPr>
        <sz val="10"/>
        <rFont val="Verdana"/>
        <family val="2"/>
      </rPr>
      <t xml:space="preserve"> </t>
    </r>
    <r>
      <rPr>
        <sz val="10"/>
        <rFont val="BatangChe"/>
        <family val="3"/>
      </rPr>
      <t>절차를</t>
    </r>
    <r>
      <rPr>
        <sz val="10"/>
        <rFont val="Verdana"/>
        <family val="2"/>
      </rPr>
      <t xml:space="preserve"> </t>
    </r>
    <r>
      <rPr>
        <sz val="10"/>
        <rFont val="BatangChe"/>
        <family val="3"/>
      </rPr>
      <t>준수하는지</t>
    </r>
    <r>
      <rPr>
        <sz val="10"/>
        <rFont val="Verdana"/>
        <family val="2"/>
      </rPr>
      <t xml:space="preserve"> </t>
    </r>
    <r>
      <rPr>
        <sz val="10"/>
        <rFont val="BatangChe"/>
        <family val="3"/>
      </rPr>
      <t>평가된</t>
    </r>
    <r>
      <rPr>
        <sz val="10"/>
        <rFont val="Verdana"/>
        <family val="2"/>
      </rPr>
      <t xml:space="preserve"> </t>
    </r>
    <r>
      <rPr>
        <sz val="10"/>
        <rFont val="BatangChe"/>
        <family val="3"/>
      </rPr>
      <t>제련소와</t>
    </r>
    <r>
      <rPr>
        <sz val="10"/>
        <rFont val="Verdana"/>
        <family val="2"/>
      </rPr>
      <t xml:space="preserve"> </t>
    </r>
    <r>
      <rPr>
        <sz val="10"/>
        <rFont val="BatangChe"/>
        <family val="3"/>
      </rPr>
      <t>정제소의</t>
    </r>
    <r>
      <rPr>
        <sz val="10"/>
        <rFont val="Verdana"/>
        <family val="2"/>
      </rPr>
      <t xml:space="preserve"> </t>
    </r>
    <r>
      <rPr>
        <sz val="10"/>
        <rFont val="BatangChe"/>
        <family val="3"/>
      </rPr>
      <t>공개</t>
    </r>
    <r>
      <rPr>
        <sz val="10"/>
        <rFont val="Verdana"/>
        <family val="2"/>
      </rPr>
      <t xml:space="preserve"> </t>
    </r>
    <r>
      <rPr>
        <sz val="10"/>
        <rFont val="BatangChe"/>
        <family val="3"/>
      </rPr>
      <t>목록입니다</t>
    </r>
    <r>
      <rPr>
        <sz val="10"/>
        <rFont val="Verdana"/>
        <family val="2"/>
      </rPr>
      <t xml:space="preserve">. </t>
    </r>
    <r>
      <rPr>
        <sz val="10"/>
        <rFont val="BatangChe"/>
        <family val="3"/>
      </rPr>
      <t>제련소</t>
    </r>
    <r>
      <rPr>
        <sz val="10"/>
        <rFont val="Verdana"/>
        <family val="2"/>
      </rPr>
      <t xml:space="preserve"> </t>
    </r>
    <r>
      <rPr>
        <sz val="10"/>
        <rFont val="BatangChe"/>
        <family val="3"/>
      </rPr>
      <t>또는</t>
    </r>
    <r>
      <rPr>
        <sz val="10"/>
        <rFont val="Verdana"/>
        <family val="2"/>
      </rPr>
      <t xml:space="preserve"> </t>
    </r>
    <r>
      <rPr>
        <sz val="10"/>
        <rFont val="BatangChe"/>
        <family val="3"/>
      </rPr>
      <t>정제소가</t>
    </r>
    <r>
      <rPr>
        <sz val="10"/>
        <rFont val="Verdana"/>
        <family val="2"/>
      </rPr>
      <t xml:space="preserve"> </t>
    </r>
    <r>
      <rPr>
        <sz val="10"/>
        <rFont val="BatangChe"/>
        <family val="3"/>
      </rPr>
      <t>이</t>
    </r>
    <r>
      <rPr>
        <sz val="10"/>
        <rFont val="Verdana"/>
        <family val="2"/>
      </rPr>
      <t xml:space="preserve"> </t>
    </r>
    <r>
      <rPr>
        <sz val="10"/>
        <rFont val="BatangChe"/>
        <family val="3"/>
      </rPr>
      <t>목록에</t>
    </r>
    <r>
      <rPr>
        <sz val="10"/>
        <rFont val="Verdana"/>
        <family val="2"/>
      </rPr>
      <t xml:space="preserve"> </t>
    </r>
    <r>
      <rPr>
        <sz val="10"/>
        <rFont val="BatangChe"/>
        <family val="3"/>
      </rPr>
      <t>있지</t>
    </r>
    <r>
      <rPr>
        <sz val="10"/>
        <rFont val="Verdana"/>
        <family val="2"/>
      </rPr>
      <t xml:space="preserve"> </t>
    </r>
    <r>
      <rPr>
        <sz val="10"/>
        <rFont val="BatangChe"/>
        <family val="3"/>
      </rPr>
      <t>않다면</t>
    </r>
    <r>
      <rPr>
        <sz val="10"/>
        <rFont val="Verdana"/>
        <family val="2"/>
      </rPr>
      <t xml:space="preserve">, CFSP </t>
    </r>
    <r>
      <rPr>
        <sz val="10"/>
        <rFont val="BatangChe"/>
        <family val="3"/>
      </rPr>
      <t>평가를</t>
    </r>
    <r>
      <rPr>
        <sz val="10"/>
        <rFont val="Verdana"/>
        <family val="2"/>
      </rPr>
      <t xml:space="preserve"> </t>
    </r>
    <r>
      <rPr>
        <sz val="10"/>
        <rFont val="BatangChe"/>
        <family val="3"/>
      </rPr>
      <t>완료하지</t>
    </r>
    <r>
      <rPr>
        <sz val="10"/>
        <rFont val="Verdana"/>
        <family val="2"/>
      </rPr>
      <t xml:space="preserve"> </t>
    </r>
    <r>
      <rPr>
        <sz val="10"/>
        <rFont val="BatangChe"/>
        <family val="3"/>
      </rPr>
      <t>못했거나</t>
    </r>
    <r>
      <rPr>
        <sz val="10"/>
        <rFont val="Verdana"/>
        <family val="2"/>
      </rPr>
      <t xml:space="preserve"> CFSP </t>
    </r>
    <r>
      <rPr>
        <sz val="10"/>
        <rFont val="BatangChe"/>
        <family val="3"/>
      </rPr>
      <t>절차를</t>
    </r>
    <r>
      <rPr>
        <sz val="10"/>
        <rFont val="Verdana"/>
        <family val="2"/>
      </rPr>
      <t xml:space="preserve"> </t>
    </r>
    <r>
      <rPr>
        <sz val="10"/>
        <rFont val="BatangChe"/>
        <family val="3"/>
      </rPr>
      <t>준수하지</t>
    </r>
    <r>
      <rPr>
        <sz val="10"/>
        <rFont val="Verdana"/>
        <family val="2"/>
      </rPr>
      <t xml:space="preserve"> </t>
    </r>
    <r>
      <rPr>
        <sz val="10"/>
        <rFont val="BatangChe"/>
        <family val="3"/>
      </rPr>
      <t>않고</t>
    </r>
    <r>
      <rPr>
        <sz val="10"/>
        <rFont val="Verdana"/>
        <family val="2"/>
      </rPr>
      <t xml:space="preserve"> </t>
    </r>
    <r>
      <rPr>
        <sz val="10"/>
        <rFont val="BatangChe"/>
        <family val="3"/>
      </rPr>
      <t>있다는</t>
    </r>
    <r>
      <rPr>
        <sz val="10"/>
        <rFont val="Verdana"/>
        <family val="2"/>
      </rPr>
      <t xml:space="preserve"> </t>
    </r>
    <r>
      <rPr>
        <sz val="10"/>
        <rFont val="BatangChe"/>
        <family val="3"/>
      </rPr>
      <t>것입니다</t>
    </r>
    <r>
      <rPr>
        <sz val="10"/>
        <rFont val="Verdana"/>
        <family val="2"/>
      </rPr>
      <t>. 
CFSP</t>
    </r>
    <r>
      <rPr>
        <sz val="10"/>
        <rFont val="BatangChe"/>
        <family val="3"/>
      </rPr>
      <t>를</t>
    </r>
    <r>
      <rPr>
        <sz val="10"/>
        <rFont val="Verdana"/>
        <family val="2"/>
      </rPr>
      <t xml:space="preserve"> </t>
    </r>
    <r>
      <rPr>
        <sz val="10"/>
        <rFont val="BatangChe"/>
        <family val="3"/>
      </rPr>
      <t>준수하는</t>
    </r>
    <r>
      <rPr>
        <sz val="10"/>
        <rFont val="Verdana"/>
        <family val="2"/>
      </rPr>
      <t xml:space="preserve"> </t>
    </r>
    <r>
      <rPr>
        <sz val="10"/>
        <rFont val="BatangChe"/>
        <family val="3"/>
      </rPr>
      <t>것으로</t>
    </r>
    <r>
      <rPr>
        <sz val="10"/>
        <rFont val="Verdana"/>
        <family val="2"/>
      </rPr>
      <t xml:space="preserve"> </t>
    </r>
    <r>
      <rPr>
        <sz val="10"/>
        <rFont val="BatangChe"/>
        <family val="3"/>
      </rPr>
      <t>확인된</t>
    </r>
    <r>
      <rPr>
        <sz val="10"/>
        <rFont val="Verdana"/>
        <family val="2"/>
      </rPr>
      <t xml:space="preserve"> </t>
    </r>
    <r>
      <rPr>
        <sz val="10"/>
        <rFont val="BatangChe"/>
        <family val="3"/>
      </rPr>
      <t>제련소</t>
    </r>
    <r>
      <rPr>
        <sz val="10"/>
        <rFont val="Verdana"/>
        <family val="2"/>
      </rPr>
      <t xml:space="preserve"> </t>
    </r>
    <r>
      <rPr>
        <sz val="10"/>
        <rFont val="BatangChe"/>
        <family val="3"/>
      </rPr>
      <t>및</t>
    </r>
    <r>
      <rPr>
        <sz val="10"/>
        <rFont val="Verdana"/>
        <family val="2"/>
      </rPr>
      <t xml:space="preserve"> </t>
    </r>
    <r>
      <rPr>
        <sz val="10"/>
        <rFont val="BatangChe"/>
        <family val="3"/>
      </rPr>
      <t>정제소</t>
    </r>
    <r>
      <rPr>
        <sz val="10"/>
        <rFont val="Verdana"/>
        <family val="2"/>
      </rPr>
      <t xml:space="preserve"> </t>
    </r>
    <r>
      <rPr>
        <sz val="10"/>
        <rFont val="BatangChe"/>
        <family val="3"/>
      </rPr>
      <t>목록은</t>
    </r>
    <r>
      <rPr>
        <sz val="10"/>
        <rFont val="Verdana"/>
        <family val="2"/>
      </rPr>
      <t xml:space="preserve"> www.conflictfreesourcing.org</t>
    </r>
    <r>
      <rPr>
        <sz val="10"/>
        <rFont val="BatangChe"/>
        <family val="3"/>
      </rPr>
      <t>에서</t>
    </r>
    <r>
      <rPr>
        <sz val="10"/>
        <rFont val="Verdana"/>
        <family val="2"/>
      </rPr>
      <t xml:space="preserve"> </t>
    </r>
    <r>
      <rPr>
        <sz val="10"/>
        <rFont val="BatangChe"/>
        <family val="3"/>
      </rPr>
      <t>찾을</t>
    </r>
    <r>
      <rPr>
        <sz val="10"/>
        <rFont val="Verdana"/>
        <family val="2"/>
      </rPr>
      <t xml:space="preserve"> </t>
    </r>
    <r>
      <rPr>
        <sz val="10"/>
        <rFont val="BatangChe"/>
        <family val="3"/>
      </rPr>
      <t>수</t>
    </r>
    <r>
      <rPr>
        <sz val="10"/>
        <rFont val="Verdana"/>
        <family val="2"/>
      </rPr>
      <t xml:space="preserve"> </t>
    </r>
    <r>
      <rPr>
        <sz val="10"/>
        <rFont val="BatangChe"/>
        <family val="3"/>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</si>
  <si>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</si>
  <si>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</si>
  <si>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</si>
  <si>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</si>
  <si>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</si>
  <si>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</si>
  <si>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</si>
  <si>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</si>
  <si>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</si>
  <si>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</si>
  <si>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</si>
  <si>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</si>
  <si>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</si>
  <si>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</si>
  <si>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</si>
  <si>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</si>
  <si>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</si>
  <si>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</si>
  <si>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</si>
  <si>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</si>
  <si>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</si>
  <si>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</si>
  <si>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</si>
  <si>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</si>
  <si>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</si>
  <si>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</si>
  <si>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</si>
  <si>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</si>
  <si>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</si>
  <si>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</si>
  <si>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</si>
  <si>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</si>
  <si>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</si>
  <si>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</si>
  <si>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</si>
  <si>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</si>
  <si>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</si>
  <si>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</si>
  <si>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</si>
  <si>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</si>
  <si>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</si>
  <si>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</si>
  <si>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</si>
  <si>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</si>
  <si>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</si>
  <si>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</si>
  <si>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</si>
  <si>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</si>
  <si>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</si>
  <si>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</si>
  <si>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</si>
  <si>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</si>
  <si>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</si>
  <si>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</si>
  <si>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</si>
  <si>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</si>
  <si>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</si>
  <si>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</si>
  <si>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</si>
  <si>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</si>
  <si>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</si>
  <si>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</si>
  <si>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</si>
  <si>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</si>
  <si>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</si>
  <si>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</si>
  <si>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</si>
  <si>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</si>
  <si>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</si>
  <si>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</si>
  <si>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</si>
  <si>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</si>
  <si>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</si>
  <si>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</si>
  <si>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</si>
  <si>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</si>
  <si>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</si>
  <si>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</si>
  <si>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</si>
  <si>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</si>
  <si>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</si>
  <si>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</si>
  <si>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</si>
  <si>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</si>
  <si>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</si>
  <si>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</si>
  <si>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</si>
  <si>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</si>
  <si>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</si>
  <si>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</si>
  <si>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</si>
  <si>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</si>
  <si>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</si>
  <si>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</si>
  <si>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</si>
  <si>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</si>
  <si>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</si>
  <si>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</si>
  <si>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</si>
  <si>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</si>
  <si>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</si>
  <si>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</si>
  <si>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</si>
  <si>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</si>
  <si>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</si>
  <si>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</si>
  <si>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</si>
  <si>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</si>
  <si>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</si>
  <si>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</si>
  <si>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</si>
  <si>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</si>
  <si>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</si>
  <si>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</si>
  <si>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</si>
  <si>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</si>
  <si>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</si>
  <si>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</si>
  <si>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</si>
  <si>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</si>
  <si>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</si>
  <si>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</si>
  <si>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</si>
  <si>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</si>
  <si>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</si>
  <si>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</si>
  <si>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</si>
  <si>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</si>
  <si>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</si>
  <si>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</si>
  <si>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</si>
  <si>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</si>
  <si>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</si>
  <si>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</si>
  <si>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</si>
  <si>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</si>
  <si>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</si>
  <si>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</si>
  <si>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</si>
  <si>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</si>
  <si>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</si>
  <si>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</si>
  <si>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</si>
  <si>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</si>
  <si>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</si>
  <si>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</si>
  <si>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</si>
  <si>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</si>
  <si>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</si>
  <si>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</si>
  <si>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</si>
  <si>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</si>
  <si>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</si>
  <si>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</si>
  <si>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</si>
  <si>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</si>
  <si>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</si>
  <si>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</si>
  <si>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</si>
  <si>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</si>
  <si>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</si>
  <si>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</si>
  <si>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</si>
  <si>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</si>
  <si>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</si>
  <si>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</si>
  <si>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</si>
  <si>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</si>
  <si>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</si>
  <si>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</si>
  <si>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</si>
  <si>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</si>
  <si>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</si>
  <si>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</si>
  <si>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</si>
  <si>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</si>
  <si>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</si>
  <si>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</si>
  <si>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</si>
  <si>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</si>
  <si>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</si>
  <si>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</si>
  <si>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</si>
  <si>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</si>
  <si>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</si>
  <si>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</si>
  <si>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</si>
  <si>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</si>
  <si>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</si>
  <si>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</si>
  <si>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</si>
  <si>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</si>
  <si>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</si>
  <si>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</si>
  <si>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</si>
  <si>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</si>
  <si>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</si>
  <si>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</si>
  <si>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</si>
  <si>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</si>
  <si>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</si>
  <si>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</si>
  <si>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</si>
  <si>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</si>
  <si>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</si>
  <si>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</si>
  <si>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</si>
  <si>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</si>
  <si>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</si>
  <si>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</si>
  <si>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</si>
  <si>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</si>
  <si>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</si>
  <si>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</si>
  <si>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</si>
  <si>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</si>
  <si>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</si>
  <si>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</si>
  <si>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</si>
  <si>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</si>
  <si>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</si>
  <si>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</si>
  <si>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</si>
  <si>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</si>
  <si>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</si>
  <si>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</si>
  <si>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</si>
  <si>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</si>
  <si>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</si>
  <si>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</si>
  <si>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</si>
  <si>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</si>
  <si>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</si>
  <si>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</si>
  <si>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</si>
  <si>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</si>
  <si>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</si>
  <si>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</si>
  <si>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</si>
  <si>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</si>
  <si>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</si>
  <si>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</si>
  <si>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</si>
  <si>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</si>
  <si>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</si>
  <si>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</si>
  <si>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</si>
  <si>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</si>
  <si>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</si>
  <si>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</si>
  <si>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</si>
  <si>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</si>
  <si>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</si>
  <si>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</si>
  <si>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</si>
  <si>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</si>
  <si>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</si>
  <si>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</si>
  <si>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</si>
  <si>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</si>
  <si>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</si>
  <si>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</si>
  <si>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</si>
  <si>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</si>
  <si>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</si>
  <si>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</si>
  <si>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</si>
  <si>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</si>
  <si>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</si>
  <si>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</si>
  <si>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</si>
  <si>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</si>
  <si>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</si>
  <si>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</si>
  <si>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</si>
  <si>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</si>
  <si>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</si>
  <si>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</si>
  <si>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</si>
  <si>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</si>
  <si>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</si>
  <si>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</si>
  <si>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</si>
  <si>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</si>
  <si>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</si>
  <si>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</si>
  <si>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</si>
  <si>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</si>
  <si>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</si>
  <si>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</si>
  <si>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</si>
  <si>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</si>
  <si>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</si>
  <si>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</si>
  <si>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</si>
  <si>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</si>
  <si>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</si>
  <si>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</si>
  <si>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</si>
  <si>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</si>
  <si>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</si>
  <si>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</si>
  <si>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</si>
  <si>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</si>
  <si>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</si>
  <si>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</si>
  <si>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</si>
  <si>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</si>
  <si>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</si>
  <si>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</si>
  <si>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</si>
  <si>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</si>
  <si>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</si>
  <si>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</si>
  <si>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</si>
  <si>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</si>
  <si>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</si>
  <si>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</si>
  <si>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</si>
  <si>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</si>
  <si>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</si>
  <si>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</si>
  <si>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</si>
  <si>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</si>
  <si>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</si>
  <si>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</si>
  <si>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</si>
  <si>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</si>
  <si>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</si>
  <si>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</si>
  <si>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</si>
  <si>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</si>
  <si>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</si>
  <si>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</si>
  <si>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</si>
  <si>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</si>
  <si>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</si>
  <si>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</si>
  <si>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</si>
  <si>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</si>
  <si>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</si>
  <si>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</si>
  <si>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</si>
  <si>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</si>
  <si>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</si>
  <si>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</si>
  <si>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</si>
  <si>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</si>
  <si>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</si>
  <si>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</si>
  <si>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</si>
  <si>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</si>
  <si>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</si>
  <si>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</si>
  <si>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</si>
  <si>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</si>
  <si>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</si>
  <si>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</si>
  <si>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</si>
  <si>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</si>
  <si>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</si>
  <si>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</si>
  <si>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</si>
  <si>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</si>
  <si>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</si>
  <si>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</si>
  <si>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</si>
  <si>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</si>
  <si>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</si>
  <si>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</si>
  <si>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</si>
  <si>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</si>
  <si>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</si>
  <si>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</si>
  <si>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</si>
  <si>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</si>
  <si>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</si>
  <si>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</si>
  <si>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</si>
  <si>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</si>
  <si>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</si>
  <si>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</si>
  <si>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</si>
  <si>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</si>
  <si>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</si>
  <si>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</si>
  <si>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</si>
  <si>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</si>
  <si>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</si>
  <si>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</si>
  <si>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</si>
  <si>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</si>
  <si>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</si>
  <si>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</si>
  <si>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</si>
  <si>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</si>
  <si>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</si>
  <si>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</si>
  <si>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</si>
  <si>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</si>
  <si>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</si>
  <si>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</si>
  <si>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</si>
  <si>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</si>
  <si>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</si>
  <si>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</si>
  <si>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</si>
  <si>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</si>
  <si>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</si>
  <si>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</si>
  <si>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</si>
  <si>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</si>
  <si>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</si>
  <si>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</si>
  <si>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</si>
  <si>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</si>
  <si>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</si>
  <si>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</si>
  <si>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</si>
  <si>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</si>
  <si>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</si>
  <si>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</si>
  <si>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</si>
  <si>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</si>
  <si>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</si>
  <si>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</si>
  <si>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</si>
  <si>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</si>
  <si>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</si>
  <si>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</si>
  <si>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</si>
  <si>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</si>
  <si>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</si>
  <si>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</si>
  <si>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</si>
  <si>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</si>
  <si>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</si>
  <si>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</si>
  <si>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</si>
  <si>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</si>
  <si>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</si>
  <si>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</si>
  <si>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</si>
  <si>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</si>
  <si>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</si>
  <si>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</si>
  <si>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</si>
  <si>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</si>
  <si>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</si>
  <si>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</si>
  <si>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</si>
  <si>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</si>
  <si>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</si>
  <si>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</si>
  <si>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</si>
  <si>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</si>
  <si>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</si>
  <si>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</si>
  <si>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</si>
  <si>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</si>
  <si>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</si>
  <si>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</si>
  <si>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</si>
  <si>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</si>
  <si>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</si>
  <si>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</si>
  <si>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</si>
  <si>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</si>
  <si>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</si>
  <si>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</si>
  <si>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</si>
  <si>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</si>
  <si>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</si>
  <si>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</si>
  <si>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</si>
  <si>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</si>
  <si>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</si>
  <si>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</si>
  <si>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</si>
  <si>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</si>
  <si>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</si>
  <si>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</si>
  <si>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</si>
  <si>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</si>
  <si>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</si>
  <si>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</si>
  <si>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</si>
  <si>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</si>
  <si>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</si>
  <si>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</si>
  <si>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</si>
  <si>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</si>
  <si>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</si>
  <si>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</si>
  <si>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</si>
  <si>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</si>
  <si>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</si>
  <si>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</si>
  <si>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</si>
  <si>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</si>
  <si>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</si>
  <si>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</si>
  <si>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</si>
  <si>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</si>
  <si>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</si>
  <si>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</si>
  <si>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</si>
  <si>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</si>
  <si>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</si>
  <si>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</si>
  <si>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</si>
  <si>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</si>
  <si>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</si>
  <si>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</si>
  <si>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</si>
  <si>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</si>
  <si>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</si>
  <si>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</si>
  <si>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</si>
  <si>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</si>
  <si>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</si>
  <si>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</si>
  <si>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</si>
  <si>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</si>
  <si>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</si>
  <si>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</si>
  <si>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</si>
  <si>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</si>
  <si>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</si>
  <si>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</si>
  <si>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</si>
  <si>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</si>
  <si>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</si>
  <si>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</si>
  <si>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</si>
  <si>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</si>
  <si>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</si>
  <si>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</si>
  <si>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</si>
  <si>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</si>
  <si>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</si>
  <si>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</si>
  <si>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</si>
  <si>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</si>
  <si>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</si>
  <si>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</si>
  <si>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</si>
  <si>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</si>
  <si>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</si>
  <si>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</si>
  <si>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</si>
  <si>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</si>
  <si>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</si>
  <si>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</si>
  <si>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</si>
  <si>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</si>
  <si>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</si>
  <si>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</si>
  <si>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</si>
  <si>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</si>
  <si>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</si>
  <si>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</si>
  <si>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</si>
  <si>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</si>
  <si>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</si>
  <si>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</si>
  <si>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</si>
  <si>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</si>
  <si>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</si>
  <si>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</si>
  <si>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</si>
  <si>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</si>
  <si>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</si>
  <si>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</si>
  <si>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</si>
  <si>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</si>
  <si>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</si>
  <si>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</si>
  <si>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</si>
  <si>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</si>
  <si>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</si>
  <si>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</si>
  <si>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</si>
  <si>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</si>
  <si>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</si>
  <si>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</si>
  <si>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</si>
  <si>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</si>
  <si>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</si>
  <si>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</si>
  <si>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</si>
  <si>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</si>
  <si>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</si>
  <si>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</si>
  <si>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</si>
  <si>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</si>
  <si>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</si>
  <si>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</si>
  <si>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</si>
  <si>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</si>
  <si>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</si>
  <si>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</si>
  <si>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</si>
  <si>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</si>
  <si>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</si>
  <si>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</si>
  <si>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</si>
  <si>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</si>
  <si>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</si>
  <si>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</si>
  <si>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</si>
  <si>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</si>
  <si>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</si>
  <si>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</si>
  <si>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</si>
  <si>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</si>
  <si>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</si>
  <si>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</si>
  <si>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</si>
  <si>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</si>
  <si>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</si>
  <si>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</si>
  <si>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</si>
  <si>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</si>
  <si>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</si>
  <si>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</si>
  <si>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</si>
  <si>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</si>
  <si>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</si>
  <si>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</si>
  <si>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</si>
  <si>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</si>
  <si>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</si>
  <si>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</si>
  <si>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</si>
  <si>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</si>
  <si>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</si>
  <si>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</si>
  <si>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</si>
  <si>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</si>
  <si>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</si>
  <si>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</si>
  <si>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</si>
  <si>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</si>
  <si>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</si>
  <si>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</si>
  <si>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</si>
  <si>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</si>
  <si>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</si>
  <si>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</si>
  <si>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</si>
  <si>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</si>
  <si>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</si>
  <si>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</si>
  <si>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</si>
  <si>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</si>
  <si>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</si>
  <si>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</si>
  <si>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</si>
  <si>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</si>
  <si>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</si>
  <si>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</si>
  <si>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</si>
  <si>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</si>
  <si>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</si>
  <si>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</si>
  <si>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</si>
  <si>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</si>
  <si>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</si>
  <si>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</si>
  <si>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</si>
  <si>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</si>
  <si>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</si>
  <si>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</si>
  <si>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</si>
  <si>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</si>
  <si>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</si>
  <si>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</si>
  <si>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</si>
  <si>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</si>
  <si>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</si>
  <si>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</si>
  <si>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</si>
  <si>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</si>
  <si>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</si>
  <si>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</si>
  <si>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</si>
  <si>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</si>
  <si>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</si>
  <si>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</si>
  <si>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</si>
  <si>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</si>
  <si>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</si>
  <si>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</si>
  <si>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</si>
  <si>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</si>
  <si>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</si>
  <si>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</si>
  <si>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</si>
  <si>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</si>
  <si>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</si>
  <si>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</si>
  <si>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</si>
  <si>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</si>
  <si>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</si>
  <si>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</si>
  <si>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</si>
  <si>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</si>
  <si>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</si>
  <si>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</si>
  <si>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</si>
  <si>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</si>
  <si>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</si>
  <si>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</si>
  <si>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</si>
  <si>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</si>
  <si>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</si>
  <si>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</si>
  <si>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</si>
  <si>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</si>
  <si>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</si>
  <si>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</si>
  <si>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</si>
  <si>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</si>
  <si>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</si>
  <si>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</si>
  <si>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</si>
  <si>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</si>
  <si>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</si>
  <si>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</si>
  <si>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</si>
  <si>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</si>
  <si>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</si>
  <si>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</si>
  <si>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</si>
  <si>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</si>
  <si>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</si>
  <si>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</si>
  <si>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</si>
  <si>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</si>
  <si>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</si>
  <si>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</si>
  <si>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</si>
  <si>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</si>
  <si>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</si>
  <si>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</si>
  <si>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</si>
  <si>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</si>
  <si>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</si>
  <si>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</si>
  <si>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</si>
  <si>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</si>
  <si>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</si>
  <si>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</si>
  <si>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</si>
  <si>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</si>
  <si>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</si>
  <si>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</si>
  <si>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</si>
  <si>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</si>
  <si>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</si>
  <si>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</si>
  <si>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</si>
  <si>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</si>
  <si>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CONGO (DEMOCRATIC REPUBLIC OF THE)</t>
  </si>
  <si>
    <t>BOLIVIA (PLURINATIONAL STATE OF)</t>
  </si>
  <si>
    <t>KOREA (DEMOCRATIC PEOPLE'S REPUBLIC OF)</t>
  </si>
  <si>
    <t>KOREA (REPUBLIC OF)</t>
  </si>
  <si>
    <t>MACEDONIA (THE FORMER YUGOSLAV REPUBLIC OF)</t>
  </si>
  <si>
    <t>TAIWAN, PROVINCE OF CHINA</t>
  </si>
  <si>
    <t>UNITED KINGDOM OF GREAT BRITAIN AND NORTHERN IRELAND</t>
  </si>
  <si>
    <t>UNITED STATES OF AMERICA</t>
  </si>
  <si>
    <t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t>
  </si>
  <si>
    <t>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</si>
  <si>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「Yes（はい）」「No（いいえ）」又は「Unknown（不明）」で回答してください。「Yes（はい）」と回答した場合は、コメント欄に具体的に記入してください
この質問は、質問1又は2の回答が「Yes（はい）」の金属については必須となります。</t>
  </si>
  <si>
    <t>3. 이것은 한 제품이나 여러 제품들에 포함된 3TG의 일정 부분이 콩고공화국이나 그 인접국가(적용 국가들)로부터 유래된 것인지에 대한 신고입니다. 
이 질문에 대한 답은 "Yes", "No", 또는 "Unknown"이 되어야 합니다. "Yes"라고 대답한 경우 비고란에 구체적으로 기재하십시오
이 질문은 만일 특정 광물에 대한 질문1 또는 질문2의 답이 그 광물에 대해 "Yes"라면 필수 사항입니다.</t>
  </si>
  <si>
    <t>3. Il s’agit d’une déclaration selon laquelle une partie des 3TG contenue dans un ou plusieurs produits provient de la RDC ou d’un pays limitrophe (les pays couverts). 
La réponse à cette question doit être « oui », « non » ou « inconnu ». .Justifiez votre réponse affirmative dans la section des commentaires
Cette question est obligatoire pour un métal donné si la réponse à la question 1 ou 2 est « oui » pour ce métal.</t>
  </si>
  <si>
    <t>3. Esta é uma declaração de que qualquer parte dos minerais de conflito contidos em um produto ou em vários produtos tem origem na RDC ou em países vizinhos (países abrangidos). 
A resposta a esta pergunta deverá ser “Sim”, “Não” ou “Desconhecido”. Fundamente uma resposta “Sim” na área de comentários.
Esta pergunta é obrigatória para um metal específico se a resposta às perguntas 1 ou 2 for “Sim” para esse metal.</t>
  </si>
  <si>
    <t>3. Dies ist eine Erklärung, dass jedwede Menge der in einem Produkt oder in mehreren Produkten enthaltenen 3TG-Mineralien aus der Demokratischen Republik Kongo oder benachbarten Ländern stammt (umfasste Länder). 
Die Antwort auf diese Frage muss „Ja“ oder „Nein“ oder „Unbekannt“ lauten. Begründen Sie eine „Ja“-Antwort im Kommentarabschnitt
Diese Frage muss für ein bestimmtes Metall beantwortet werden, wenn die Antwort auf Frage 1 oder 2 „Ja“ für dieses Metall lautet.</t>
  </si>
  <si>
    <t xml:space="preserve">3.  Ésta es una declaración que menciona que cualquier parte de los 3TG contenidos en un producto o múltiples productos se originan del DRC o de un país contiguo (países cubiertos).  
La respuesta a esta pregunta debe ser "sí", "no" o "desconocido".  Confirme una respuesta afirmativa en la sección de comentarios
Esta pregunta es obligatoria para un metal específico si la respuesta a la Pregunta 1 o 2 es "sí" para ese metal. </t>
  </si>
  <si>
    <t>3. Questa è una dichiarazione che qualsiasi parte dei metalli di conflitto contenuta in uno o più prodotti deriva dalla DRC o paesi limitrofi (paesi interessati). 
La risposta a questa domanda può essere "sì", "no" o "sconosciuto". Motivare le risposte affermative (“Sì”) nella sezione dei commenti
Questa domanda è obbligatoria per un metallo specifico se la risposta alla domanda 1 o 2 è "Sì" relativamente a quel metallo.</t>
  </si>
  <si>
    <t>3. Bu, bir ya da birden fazla ürün içinde bulunan 3TG'lerin herhangi bir kısmının DKC veya komşu ülkelerinden (kapsam dahilindeki ülkelerden) geldiğine dair bir beyandır.  
Bu soruya "evet", "hayır" ya da "bilinmiyor" şeklinde yanıt verilmelidir. Verilen bir “Evet” yanıtının gerekçelerini Yorumlar bölümünde belirtin.
1 veya 2. soruya belirli bir metal için “Evet” yanıtı verilmişse, bu metal için bu soruya yanıt verilmesi zorunludur.</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</si>
  <si>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</si>
  <si>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Abington Reldan Metals, LLC</t>
  </si>
  <si>
    <t>CID002708</t>
  </si>
  <si>
    <t>Fairless Hills</t>
  </si>
  <si>
    <t>PA</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</si>
  <si>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</si>
  <si>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</si>
  <si>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</si>
  <si>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</si>
  <si>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</si>
  <si>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</si>
  <si>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</si>
  <si>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</si>
  <si>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</si>
  <si>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</si>
  <si>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</si>
  <si>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</si>
  <si>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</si>
  <si>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</si>
  <si>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</si>
  <si>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</si>
  <si>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</si>
  <si>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</si>
  <si>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</si>
  <si>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</si>
  <si>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</si>
  <si>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</si>
  <si>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</si>
  <si>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</si>
  <si>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</si>
  <si>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Selatan</t>
  </si>
  <si>
    <t>Timur</t>
  </si>
  <si>
    <t>Unecha Town</t>
  </si>
  <si>
    <t>Bryansk Region</t>
  </si>
  <si>
    <t>CID002918</t>
  </si>
  <si>
    <t>SungEel HiTech</t>
  </si>
  <si>
    <t>Gunsan</t>
  </si>
  <si>
    <t>North Jeolla Province</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</si>
  <si>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</si>
  <si>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</si>
  <si>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Revision 4.20
November 30, 2016</t>
  </si>
  <si>
    <t>Revision 4.20 November 30, 2016</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</si>
  <si>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</si>
  <si>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</si>
  <si>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</si>
  <si>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t>No, but greater than 75%</t>
  </si>
  <si>
    <t>否，但超过75%</t>
  </si>
  <si>
    <r>
      <t xml:space="preserve">1. </t>
    </r>
    <r>
      <rPr>
        <sz val="11"/>
        <color indexed="8"/>
        <rFont val="SimSun-ExtB"/>
        <family val="3"/>
      </rPr>
      <t>插入贵公司的法定名称。请不要使用缩写。在此字段中，您可以选择添加其他商业名称、营业名称等。</t>
    </r>
  </si>
  <si>
    <r>
      <t>欲了解运作的或合规的标准冶炼厂名称的最新及最准确目录，请参考</t>
    </r>
    <r>
      <rPr>
        <sz val="11"/>
        <color indexed="8"/>
        <rFont val="Calibri"/>
        <family val="2"/>
      </rPr>
      <t xml:space="preserve"> CFSI </t>
    </r>
    <r>
      <rPr>
        <sz val="11"/>
        <color indexed="8"/>
        <rFont val="SimSun-ExtB"/>
        <family val="3"/>
      </rPr>
      <t>网站</t>
    </r>
    <r>
      <rPr>
        <sz val="11"/>
        <color indexed="8"/>
        <rFont val="Calibri"/>
        <family val="2"/>
      </rPr>
      <t xml:space="preserve"> www.conflictfreesourcing.org </t>
    </r>
    <r>
      <rPr>
        <sz val="11"/>
        <color indexed="8"/>
        <rFont val="SimSun-ExtB"/>
        <family val="3"/>
      </rPr>
      <t>。</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</si>
  <si>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</si>
  <si>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r>
      <t xml:space="preserve">C </t>
    </r>
    <r>
      <rPr>
        <sz val="11"/>
        <color indexed="8"/>
        <rFont val="SimSun-ExtB"/>
        <family val="3"/>
      </rPr>
      <t>列是官方标准冶炼厂名称的列表，被做为合格冶炼厂的法定名称。大多数冶炼厂的这两列具有相同的条目，然而，如果常用名称与标准名称不同，则在</t>
    </r>
    <r>
      <rPr>
        <sz val="11"/>
        <color indexed="8"/>
        <rFont val="Calibri"/>
        <family val="2"/>
      </rPr>
      <t xml:space="preserve"> B </t>
    </r>
    <r>
      <rPr>
        <sz val="11"/>
        <color indexed="8"/>
        <rFont val="SimSun-ExtB"/>
        <family val="3"/>
      </rPr>
      <t>列中注明这种变化。</t>
    </r>
  </si>
  <si>
    <t>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t>
  </si>
  <si>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</si>
  <si>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</si>
  <si>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</si>
  <si>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</si>
  <si>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</si>
  <si>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</si>
  <si>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以下の製錬業者リストは、このテンプレート発表時点で最新のCFSIの製錬業者／別名の情報を表すものです。このリストは頻繁に更新されます。最新版については、CFSIウェブサイト（http://www.conflictfreesourcing.org/conflict-free-smelter-program/exports/cmrt-export/）にてご確認ください。このリストに製錬業者の名前が掲載されている場合であっても、それはコンフリクトフリー製錬業者プログラム内で現在アクティブまたは適合しているという保証ではありません。
最新版かつ正確な標準製錬業者（アクティブまたは適合）リストについては、CFSIウェブサイト（http://www.conflictfreesourcing.org）を参照してください。
B列に記載されている名前は、特定の製錬業者のサプライチェーンによって一般的に認められており、また報告されている社名です。これらの名前には、旧社名、別名、省略形その他の変化形が含まれている可能性があります。名前がCFSIの標準製錬業者名ではない場合でも、参照名は、製錬業者参照表のC列に記載されている製錬業者を特定する上で役に立ちます。
C列は、資格を持つ製錬業者の正式名称と理解されている、正式な標準製錬業者名のリストです。大多数の製錬業者の名前は両列で同じですが、一般名称が正式名と違う場合は、Bにその違いが注記されています。</t>
  </si>
  <si>
    <t>1. 御社の正式名称を記入してください。省略形は使わないでください。このフィールドでは、他の社名やDBAなどを追加することができます。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</si>
  <si>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</si>
  <si>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 xml:space="preserve">다음 목록은 이 템플릿의 발표 시점을 기준으로 한 CFSI의 최신 제련소 명칭/별칭 정보를 나타냅니다. 이 목록은 자주 업데이트되며, 최신 버전은 CFSI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그 범위를 준수한다고 보장하는 것은 아닙니다.
프로그램 내에서 활동 중이거나 그 범위를 준수하고 있는 가장 최근의 정확한 표준 제련소 명칭 목록은 CFSI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명칭이 CFSI 제련소 표준 명칭이 아닐 수 있지만, 참조 명칭은 제련소 참조 목록의 C열 아래 나열된 제련소를 식별하는 데 유용합니다.
C열은 공식적인 제련소 표준 명칭의 목록이며, 자격을 갖춘 제련소의 법적 명칭이 되기도 합니다. 대다수 제련소들의 명칭이 두 열 모두 동일하지만, 일반 명칭이 표준 명칭과 다를 경우, 다른 명칭이 B열에 표기됩니다.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</si>
  <si>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</si>
  <si>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</si>
  <si>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</si>
  <si>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</si>
  <si>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</si>
  <si>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</si>
  <si>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ici ne représente PAS une garantie qu’elle soit actuellement active ou conforme au programme des fonderies hors conflits.
Veuillez consulter le site Web de la CFSI à l’adresse www.conflictfreesourcing.org pour obtenir une liste récente et précise des noms de fonderie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peut-être pas les noms de fonderie standard de la CFSI, les noms de référence sont utiles pour identifier la fonderie, qui est répertoriée dans la colonne C dans la liste de référence des fonderies.
La colonne C correspond à la liste des noms officiels de fonderie standard, qui sont les dénominations sociales des fonderies admissibles. La plupart des fonderies auront la même entrée pour les deux colonnes ; toutefois, si le nom courant est différent du nom standard, la variation est indiquée dans la colonne B.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</si>
  <si>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</si>
  <si>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</si>
  <si>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 xml:space="preserve">A lista a seguir representa as informações mais recentes da CFSI sobre nomes/pseudônimos de fundições no momento da divulgação deste modelo. Essa lista é atualizada frequentemente e a versão mais atual está disponível no site da CFSI, http://www.conflictfreesourcing.org/conflict-free-smelter-program/exports/cmrt-export/. A presença de uma fundição aqui NÃO é uma garantia de que ela esteja atualmente Ativa ou Em conformidade com o Programa de fundições sem conflito (CFSP, Conflict-Free Smelter Program).
Consulte o site da CFSI, www.conflictfreesourcing.org, para obter a versão mais recente e exata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ser o nome da fundição padrão na CFSI, os nomes de referência são úteis para identificar a fundição, listada na coluna C na Lista de referência de fundições.
A coluna C é a lista dos nomes padrão oficiais de fundições, considerados como razões sociais das fundições elegíveis. A maioria das fundições terá a mesma entrada em ambas as colunas; no entanto, se o nome comum variar em relação ao nome padrão, a variação será indicada na coluna B. 
</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</si>
  <si>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</si>
  <si>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</si>
  <si>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</si>
  <si>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</si>
  <si>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</si>
  <si>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</si>
  <si>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Liste ist KEINE Garantie, dass dieser gegenwärtig aktiv ist oder das Programm für Konfliktfreie Schmelzöfen (Conflict-Free Smelter Program) einhält.
Auf der CFSI-Website können Sie unter www.conflictfreesourcing.org die aktuellste und genaueste Liste der Standardnamen aktiver bzw. konformer Schmelzöfen abrufen. 
Namen in Spalte B stellen allgemein bekannte Firmennamen dar, die der Lieferkette für den jeweiligen Schmelzofen gemeldet werden. Zu diesen Namen können frühere Firmennamen, alternative Namen, Abkürzungen oder sonstige Varianten zählen. Zwar sind diese Namen nicht unbedingt die CFSI-Standardschmelzofennamen, doch können anhand dieser Verweise Schmelzöfen identifiziert werden, die in der Spalte C der Schmelzofenreferenzliste angeführt werden.
Spalte C umfasst die offiziellen Standardschmelzofennamen, die als die rechtmäßigen Firmennamen der infrage kommenden Schmelzöfen gelten. Die Mehrheit von Schmelzöfen hat dieselbe Eintragung für beide Spalten. Wenn jedoch der übliche Name vom Standardnamen abweicht, wird die Abweichung in Spalte B vermerkt. 
</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</si>
  <si>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</si>
  <si>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</si>
  <si>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 xml:space="preserve">La siguiente lista representa la información de CFSI (Iniciativa de Suministro Sin Conflicto) actualizada del nombre/alias del último fundidor a partir de la publicación de la plantilla. Esta lista se actualiza con frecuencia, y la versión más reciente se encuentra en el sitio de CFSI http://www.conflictfreesourcing.org/conflict-free-smelter-program/exports/cmrt-export/. La presencia de un fundidor aquí NO es garantía de que actualmente esté activo o en cumplimiento con en el Programa de Fundidoras Sin Conflicto.
Refiérase al sitio web de CFSI: www.conflictfreesourcing.org para obtener una lista de nombres de fundidores estándar que están activos o en cumplimiento. 
Los nombres incluidos en la columna B representan nombres de compañías que son comúnmente reconocidas y reportadas por la cadena de suministros de un fundidor en particular. Dichos nombres pueden incluir los nombres anteriores de compañías, nombres alternos, abreviaturas u otras variaciones. Aun cuando los nombres pueden no ser los nombres CFSI estándar del fundidor, los nombres de referencia son útiles para identificar al fundidor, el cual está en la columna C en la Lista de Referencia de Fundidores.
La columna C es la lista de los nombres oficiales estándar de los fundidores, entiéndase como los nombres legales de los fundidores aplicables. La mayoría de los fundidores tendrán la misma entrada en ambas columnas; sin embargo, si el nombre común varía del nombre estándar, la variación se observa en la Columna B. 
</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</si>
  <si>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</si>
  <si>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</si>
  <si>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</si>
  <si>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</si>
  <si>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</si>
  <si>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</si>
  <si>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La seguente lista riporta i dati più recenti relativamente a nomi/alias di CFSI a partire dalla pubblicazione di questo modello. La lista viene aggiornata spesso e la versione più aggiornata è disponibile sul sito web di CFSI //www.conflictfreesourcing.org/conflict-free-smelter-program/exports/cmrt-export/.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CFSI, i nomi di riferimento sono utili all’identificazione della fonderia, che è elencata nella colonna C della Lista di riferimento fonderie.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</si>
  <si>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</si>
  <si>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</si>
  <si>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 xml:space="preserve">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
Aktif veya Uyumlu standart izabe tesisi adlarının en güncel ve en doğru listesi için lütfen CFSI web sitesine başvurun: www.conflictfreesourcing.org. 
B sütunu, belirli bir izabe tesisi için tedarik zinciri tarafından sıklıkla tanınan ve bildirilen izabe tesislerinin adların listesini içerir. Bu adlar, eski şirket adları, alternatif adlar, kısaltmalar veya diğer değişik biçimleri kapsayabilir. Her ne kadar adlar CFSI Standart İzabe Tesisi adı aynı olmasa da İzabe Tesisi Referans Listesinde verilen referans adlar izabe tesisinin tanımlanması için faydalı olacaktır.
C sütunu, uygun izabe tesisleri için yasal adlar olduğu anlaşılan, resmi standart izabe tesisi adlarının listesini içerir. İzabe tesislerinin büyük bir çoğunluğunda her iki sütunda da aynı değer görülecektir ancak genel adın standart addan farklı olduğu durumlar B sütununda belirtilmektedir. </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</si>
  <si>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</si>
  <si>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</si>
  <si>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</si>
  <si>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Gejiu City Datun Chengfeng Smelter</t>
  </si>
  <si>
    <t>Qiaokou</t>
  </si>
  <si>
    <t>Penglai</t>
  </si>
  <si>
    <t>HwaSeong CJ Co., Ltd.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</si>
  <si>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</si>
  <si>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Yunnan Gejiu Zili Metallurgy Co., Ltd.</t>
  </si>
  <si>
    <t>CFS</t>
  </si>
  <si>
    <t>Active</t>
  </si>
  <si>
    <t/>
  </si>
  <si>
    <t>Jinlong Copper Co., Ltd.</t>
  </si>
  <si>
    <t>Recycled</t>
  </si>
  <si>
    <t>Super Dragon Technology Co., Ltd.</t>
  </si>
  <si>
    <t>Metahub Industries Sdn. Bhd.</t>
  </si>
  <si>
    <t>SMC Corporation</t>
  </si>
  <si>
    <t>DUNZ No.</t>
  </si>
  <si>
    <t>Akihabara UDX15F, 4-14-1, Sotokanda, Chiyoda-ku, Tokyo 101-0021, JAPAN</t>
  </si>
  <si>
    <t>Yoichiro Okada</t>
  </si>
  <si>
    <t>Green@smcjpn.co.jp</t>
  </si>
  <si>
    <t>0297-52-6433</t>
  </si>
  <si>
    <t>Osamu Kuwahara</t>
  </si>
  <si>
    <t>Executive Managing Director &amp; Senior General Manager of Sales HQ</t>
  </si>
  <si>
    <t>smc-saleshq@smcjpn.co.jp</t>
  </si>
  <si>
    <t>03-5207-8240</t>
  </si>
  <si>
    <t>http://www.smcworld.com/docs/company/en/</t>
    <phoneticPr fontId="4" type="noConversion"/>
  </si>
  <si>
    <t>Included in standard contract language</t>
  </si>
  <si>
    <t>We require our suppliers DRC conflict-free minerals by the notes of the basic contract document</t>
    <phoneticPr fontId="4" type="noConversion"/>
  </si>
  <si>
    <t>Planned once lists become available.</t>
    <phoneticPr fontId="4" type="noConversion"/>
  </si>
  <si>
    <t>Tantalum capacitor</t>
  </si>
  <si>
    <t>Tin in Solder alloy, Tin plating, Tin in Aluminum Alloy, Tin in Copper alloy,　Tin in Grass mold materila</t>
  </si>
  <si>
    <t>Gold  in electric contact part</t>
  </si>
  <si>
    <t>Wolfram electrode of Ionizer IZ series, Tangusten in guide material</t>
  </si>
  <si>
    <t>The following smelters may sources from the DRC/covered countries, in additon to other countries: CID001105 and CID001898.  These smelters are compliant with the CFS Program and additional information is available at http://www.conflictfreesourcing.org/conflict-free-smelter-refiner-lists/.</t>
  </si>
  <si>
    <t>The following smelters may sources from the DRC/covered countries, in additon to other countries: CID002011, CID002044 and CID002320.  These smelters are compliant with the CFS Program and additional information is available at http://www.conflictfreesourcing.org/conflict-free-smelter-refiner-lists/.</t>
    <phoneticPr fontId="4" type="noConversion"/>
  </si>
  <si>
    <t>Some are recycled or scrap sourced but not all.</t>
  </si>
  <si>
    <t>We only report entities that are known to be legitimate smelters.  We  continue to work with our suppliers to provide complete smelter information.</t>
    <phoneticPr fontId="4" type="noConversion"/>
  </si>
  <si>
    <t>Some suppliers have not completely indentified the smelter.</t>
    <phoneticPr fontId="4" type="noConversion"/>
  </si>
  <si>
    <t>The following smelter may source from the DRC/covered countries, in additon to other countries: CID000920. This smelter is compliant with the CFS Program</t>
    <phoneticPr fontId="4" type="noConversion"/>
  </si>
  <si>
    <t>The following smelters may source from the DRC/covered countries, in additon to other countries: CID000291, CID000410, CID00460, CID000917, CID001891, CID001969, CID002539, CID002544, CID002545, CID002546, CID002550, CID002557 and CID001277. These smelters are compliant with the CFS Program and additional information is available at http://www.conflictfreesourcing.org/conflict-free-smelter-refiner-lists/</t>
    <phoneticPr fontId="4" type="noConversion"/>
  </si>
  <si>
    <t>Anhui Sheng</t>
  </si>
  <si>
    <t>Johor</t>
  </si>
  <si>
    <t>1 Jinshan W Rd, Tongguanshan Qu</t>
  </si>
  <si>
    <t>Tongling Shi</t>
  </si>
  <si>
    <t>No.12, Ronggong S. Rd.</t>
  </si>
  <si>
    <t>Guanyin Township</t>
  </si>
  <si>
    <t>Taoyuan County</t>
  </si>
  <si>
    <t>Lot 2247 &amp; 2248, Jalan Seelong Jaya 8, Seelong Jaya,</t>
  </si>
  <si>
    <t>Skudai</t>
  </si>
  <si>
    <t>CID001136</t>
  </si>
  <si>
    <t>CID001810</t>
  </si>
  <si>
    <t>No</t>
    <phoneticPr fontId="29"/>
  </si>
  <si>
    <t>http://www.smm.co.jp/E/corp_info/oversea/
http://www.jinlongcopper.com/information/infoabout.aspx?parentclassid=413&amp;classid=521</t>
  </si>
  <si>
    <t>http://www.sdti.com.tw/en/business-service/resource-recycling/recycling-of-precious-metal.html</t>
  </si>
  <si>
    <t>http://www.metahub.com.my/products.html</t>
  </si>
  <si>
    <t>Super Ligas Indústria e Comércio de Metais Ltda</t>
    <phoneticPr fontId="29"/>
  </si>
  <si>
    <t>Piracicaba</t>
  </si>
  <si>
    <t>Brazilian </t>
  </si>
  <si>
    <t>http://www.superligasmetais.com.br/empresa.asp</t>
    <phoneticPr fontId="29"/>
  </si>
  <si>
    <t>CID002756</t>
    <phoneticPr fontId="29"/>
  </si>
</sst>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11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b/>
      <sz val="11"/>
      <name val="Calibri"/>
      <family val="2"/>
    </font>
    <font>
      <sz val="11"/>
      <name val="PMingLiU"/>
      <family val="1"/>
    </font>
    <font>
      <sz val="11"/>
      <name val="ＭＳ Ｐゴシック"/>
      <family val="3"/>
      <charset val="128"/>
    </font>
    <font>
      <b/>
      <sz val="8"/>
      <name val="Verdana"/>
      <family val="2"/>
    </font>
    <font>
      <sz val="10"/>
      <name val="宋体"/>
    </font>
    <font>
      <sz val="10"/>
      <name val="BatangChe"/>
      <family val="3"/>
    </font>
    <font>
      <sz val="10"/>
      <name val="Calibri"/>
      <family val="2"/>
    </font>
    <font>
      <sz val="10"/>
      <name val="Arial Unicode MS"/>
      <family val="3"/>
      <charset val="128"/>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indexed="8"/>
      <name val="Calibri"/>
      <family val="2"/>
    </font>
    <font>
      <sz val="11"/>
      <color indexed="8"/>
      <name val="SimSun-ExtB"/>
      <family val="3"/>
    </font>
    <font>
      <sz val="10"/>
      <name val="ＭＳ Ｐ明朝"/>
      <family val="1"/>
      <charset val="128"/>
    </font>
    <font>
      <sz val="11"/>
      <name val="宋体"/>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8"/>
      <color theme="1"/>
      <name val="Verdana"/>
      <family val="2"/>
    </font>
    <font>
      <sz val="11"/>
      <color rgb="FF000000"/>
      <name val="Calibri"/>
      <family val="2"/>
    </font>
    <font>
      <sz val="11"/>
      <color rgb="FF000000"/>
      <name val="SimSun-ExtB"/>
      <family val="3"/>
    </font>
    <font>
      <sz val="12"/>
      <name val="Cambria"/>
      <family val="3"/>
      <charset val="128"/>
      <scheme val="major"/>
    </font>
    <font>
      <u/>
      <sz val="12"/>
      <color indexed="12"/>
      <name val="Cambria"/>
      <family val="3"/>
      <charset val="128"/>
      <scheme val="major"/>
    </font>
    <font>
      <u/>
      <sz val="10"/>
      <color indexed="12"/>
      <name val="Cambria"/>
      <family val="3"/>
      <charset val="128"/>
      <scheme val="major"/>
    </font>
    <font>
      <sz val="10"/>
      <name val="Cambria"/>
      <family val="3"/>
      <charset val="128"/>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67">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7">
    <xf numFmtId="0" fontId="0" fillId="0" borderId="0"/>
    <xf numFmtId="0" fontId="76" fillId="5" borderId="0" applyNumberFormat="0" applyBorder="0" applyAlignment="0" applyProtection="0"/>
    <xf numFmtId="0" fontId="76" fillId="6" borderId="0" applyNumberFormat="0" applyBorder="0" applyAlignment="0" applyProtection="0"/>
    <xf numFmtId="0" fontId="76" fillId="7" borderId="0" applyNumberFormat="0" applyBorder="0" applyAlignment="0" applyProtection="0"/>
    <xf numFmtId="0" fontId="76" fillId="8"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8" fillId="29" borderId="0" applyNumberFormat="0" applyBorder="0" applyAlignment="0" applyProtection="0"/>
    <xf numFmtId="0" fontId="79" fillId="29" borderId="0" applyNumberFormat="0" applyBorder="0" applyAlignment="0" applyProtection="0"/>
    <xf numFmtId="0" fontId="80" fillId="30" borderId="58" applyNumberFormat="0" applyAlignment="0" applyProtection="0"/>
    <xf numFmtId="0" fontId="81" fillId="31" borderId="59" applyNumberFormat="0" applyAlignment="0" applyProtection="0"/>
    <xf numFmtId="164" fontId="6" fillId="0" borderId="0"/>
    <xf numFmtId="0" fontId="82" fillId="0" borderId="0" applyNumberFormat="0" applyFill="0" applyBorder="0" applyAlignment="0" applyProtection="0"/>
    <xf numFmtId="0" fontId="83" fillId="32" borderId="0" applyNumberFormat="0" applyBorder="0" applyAlignment="0" applyProtection="0"/>
    <xf numFmtId="0" fontId="84" fillId="0" borderId="60" applyNumberFormat="0" applyFill="0" applyAlignment="0" applyProtection="0"/>
    <xf numFmtId="0" fontId="85" fillId="0" borderId="61" applyNumberFormat="0" applyFill="0" applyAlignment="0" applyProtection="0"/>
    <xf numFmtId="0" fontId="86" fillId="0" borderId="62" applyNumberFormat="0" applyFill="0" applyAlignment="0" applyProtection="0"/>
    <xf numFmtId="0" fontId="86" fillId="0" borderId="0" applyNumberFormat="0" applyFill="0" applyBorder="0" applyAlignment="0" applyProtection="0"/>
    <xf numFmtId="164" fontId="87" fillId="0" borderId="0" applyNumberFormat="0" applyFill="0" applyBorder="0" applyAlignment="0" applyProtection="0"/>
    <xf numFmtId="0" fontId="88" fillId="0" borderId="0" applyNumberFormat="0" applyFill="0" applyBorder="0" applyAlignment="0" applyProtection="0"/>
    <xf numFmtId="164" fontId="87" fillId="0" borderId="0" applyNumberFormat="0" applyFill="0" applyBorder="0" applyAlignment="0" applyProtection="0">
      <alignment vertical="top"/>
      <protection locked="0"/>
    </xf>
    <xf numFmtId="164" fontId="87" fillId="0" borderId="0" applyNumberFormat="0" applyFill="0" applyBorder="0" applyAlignment="0" applyProtection="0">
      <alignment vertical="top"/>
      <protection locked="0"/>
    </xf>
    <xf numFmtId="0" fontId="89" fillId="0" borderId="0" applyNumberFormat="0" applyFill="0" applyBorder="0" applyAlignment="0" applyProtection="0"/>
    <xf numFmtId="0" fontId="7" fillId="0" borderId="0" applyNumberFormat="0" applyFill="0" applyBorder="0" applyAlignment="0" applyProtection="0">
      <alignment vertical="top"/>
      <protection locked="0"/>
    </xf>
    <xf numFmtId="164" fontId="87" fillId="0" borderId="0" applyNumberFormat="0" applyFill="0" applyBorder="0" applyAlignment="0" applyProtection="0">
      <alignment vertical="top"/>
      <protection locked="0"/>
    </xf>
    <xf numFmtId="0" fontId="90" fillId="33" borderId="58" applyNumberFormat="0" applyAlignment="0" applyProtection="0"/>
    <xf numFmtId="0" fontId="91" fillId="0" borderId="63" applyNumberFormat="0" applyFill="0" applyAlignment="0" applyProtection="0"/>
    <xf numFmtId="0" fontId="92" fillId="34" borderId="0" applyNumberFormat="0" applyBorder="0" applyAlignment="0" applyProtection="0"/>
    <xf numFmtId="164" fontId="93" fillId="0" borderId="0"/>
    <xf numFmtId="0" fontId="6" fillId="0" borderId="0"/>
    <xf numFmtId="0" fontId="6" fillId="0" borderId="0"/>
    <xf numFmtId="164" fontId="9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3" fillId="0" borderId="0"/>
    <xf numFmtId="0" fontId="93" fillId="0" borderId="0"/>
    <xf numFmtId="0" fontId="93" fillId="0" borderId="0"/>
    <xf numFmtId="164" fontId="93" fillId="0" borderId="0"/>
    <xf numFmtId="0" fontId="5" fillId="0" borderId="0"/>
    <xf numFmtId="164" fontId="6" fillId="0" borderId="0"/>
    <xf numFmtId="0" fontId="76" fillId="0" borderId="0"/>
    <xf numFmtId="0" fontId="76" fillId="0" borderId="0"/>
    <xf numFmtId="164" fontId="5" fillId="0" borderId="0"/>
    <xf numFmtId="0" fontId="76" fillId="0" borderId="0"/>
    <xf numFmtId="0" fontId="5" fillId="0" borderId="0"/>
    <xf numFmtId="0" fontId="76" fillId="0" borderId="0"/>
    <xf numFmtId="0" fontId="94" fillId="0" borderId="0">
      <alignment vertical="center"/>
    </xf>
    <xf numFmtId="164" fontId="93" fillId="0" borderId="0"/>
    <xf numFmtId="0" fontId="95" fillId="0" borderId="0"/>
    <xf numFmtId="0" fontId="76" fillId="0" borderId="0"/>
    <xf numFmtId="0" fontId="6" fillId="0" borderId="0"/>
    <xf numFmtId="0" fontId="95"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6" fillId="0" borderId="0"/>
    <xf numFmtId="0" fontId="7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95" fillId="0" borderId="0"/>
    <xf numFmtId="0" fontId="7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6" fillId="0" borderId="0"/>
    <xf numFmtId="0" fontId="76" fillId="0" borderId="0"/>
    <xf numFmtId="164" fontId="93" fillId="0" borderId="0"/>
    <xf numFmtId="164" fontId="93" fillId="0" borderId="0"/>
    <xf numFmtId="0" fontId="96" fillId="0" borderId="0"/>
    <xf numFmtId="0" fontId="10" fillId="0" borderId="0"/>
    <xf numFmtId="0" fontId="76" fillId="35" borderId="64" applyNumberFormat="0" applyFont="0" applyAlignment="0" applyProtection="0"/>
    <xf numFmtId="0" fontId="97" fillId="30" borderId="65" applyNumberFormat="0" applyAlignment="0" applyProtection="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3" fillId="0" borderId="0"/>
    <xf numFmtId="0" fontId="98" fillId="0" borderId="0" applyNumberFormat="0" applyFill="0" applyBorder="0" applyAlignment="0" applyProtection="0"/>
    <xf numFmtId="0" fontId="99" fillId="0" borderId="66" applyNumberFormat="0" applyFill="0" applyAlignment="0" applyProtection="0"/>
    <xf numFmtId="0" fontId="100" fillId="0" borderId="0" applyNumberFormat="0" applyFill="0" applyBorder="0" applyAlignment="0" applyProtection="0"/>
    <xf numFmtId="0" fontId="7" fillId="0" borderId="0" applyNumberFormat="0" applyFill="0" applyBorder="0" applyAlignment="0" applyProtection="0">
      <alignment vertical="top"/>
      <protection locked="0"/>
    </xf>
    <xf numFmtId="0" fontId="6" fillId="0" borderId="0"/>
    <xf numFmtId="0" fontId="6" fillId="0" borderId="0"/>
    <xf numFmtId="0" fontId="6" fillId="0" borderId="0"/>
    <xf numFmtId="164" fontId="6" fillId="0" borderId="0"/>
    <xf numFmtId="0" fontId="76" fillId="0" borderId="0"/>
    <xf numFmtId="164" fontId="10" fillId="0" borderId="0"/>
  </cellStyleXfs>
  <cellXfs count="410">
    <xf numFmtId="0" fontId="0" fillId="0" borderId="0" xfId="0"/>
    <xf numFmtId="0" fontId="15" fillId="2" borderId="1" xfId="0" applyFont="1" applyFill="1" applyBorder="1" applyAlignment="1" applyProtection="1">
      <alignment horizontal="center" vertical="center"/>
    </xf>
    <xf numFmtId="0" fontId="26" fillId="2" borderId="2" xfId="114"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114" applyFont="1" applyFill="1" applyBorder="1" applyAlignment="1">
      <alignment vertical="top" wrapText="1"/>
    </xf>
    <xf numFmtId="0" fontId="9" fillId="2" borderId="0" xfId="0" applyFont="1" applyFill="1" applyBorder="1" applyAlignment="1"/>
    <xf numFmtId="164" fontId="26" fillId="2" borderId="9" xfId="114"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114" applyFont="1" applyFill="1" applyBorder="1" applyAlignment="1">
      <alignment horizontal="center" vertical="center" wrapText="1"/>
    </xf>
    <xf numFmtId="0" fontId="39" fillId="2" borderId="11" xfId="114"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132" applyFont="1" applyFill="1" applyAlignment="1" applyProtection="1"/>
    <xf numFmtId="0" fontId="6" fillId="0" borderId="0" xfId="132"/>
    <xf numFmtId="0" fontId="6" fillId="0" borderId="0" xfId="132" applyFill="1" applyAlignment="1" applyProtection="1"/>
    <xf numFmtId="0" fontId="23" fillId="0" borderId="0" xfId="130" applyFont="1" applyFill="1" applyAlignment="1" applyProtection="1">
      <alignment horizontal="center"/>
      <protection hidden="1"/>
    </xf>
    <xf numFmtId="0" fontId="23" fillId="0" borderId="0" xfId="130"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130"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130" applyFill="1" applyBorder="1" applyAlignment="1" applyProtection="1">
      <alignment vertical="center" wrapText="1"/>
      <protection hidden="1"/>
    </xf>
    <xf numFmtId="0" fontId="7" fillId="0" borderId="10" xfId="130"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130"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11" fillId="2" borderId="30"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1"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130" applyFill="1" applyAlignment="1" applyProtection="1">
      <alignment horizontal="center"/>
      <protection hidden="1"/>
    </xf>
    <xf numFmtId="0" fontId="43" fillId="2" borderId="24" xfId="130" applyFont="1" applyFill="1" applyBorder="1" applyAlignment="1" applyProtection="1">
      <alignment horizontal="left" vertical="center"/>
      <protection hidden="1"/>
    </xf>
    <xf numFmtId="0" fontId="44" fillId="2" borderId="0" xfId="130" applyFont="1" applyFill="1" applyAlignment="1" applyProtection="1">
      <alignment vertical="center"/>
    </xf>
    <xf numFmtId="0" fontId="44" fillId="2" borderId="0" xfId="130" applyFont="1" applyFill="1" applyBorder="1" applyAlignment="1" applyProtection="1">
      <alignment horizontal="center" vertical="center"/>
      <protection hidden="1"/>
    </xf>
    <xf numFmtId="0" fontId="45" fillId="0" borderId="18" xfId="130" applyFont="1" applyFill="1" applyBorder="1" applyAlignment="1" applyProtection="1">
      <alignment horizontal="center"/>
      <protection hidden="1"/>
    </xf>
    <xf numFmtId="0" fontId="46" fillId="2" borderId="0" xfId="130" applyFont="1" applyFill="1" applyBorder="1" applyAlignment="1" applyProtection="1">
      <alignment horizontal="center" vertical="center"/>
      <protection hidden="1"/>
    </xf>
    <xf numFmtId="0" fontId="47" fillId="2" borderId="32"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3" xfId="0" applyFont="1" applyFill="1" applyBorder="1" applyAlignment="1" applyProtection="1">
      <alignment vertical="center" wrapText="1"/>
      <protection locked="0"/>
    </xf>
    <xf numFmtId="0" fontId="11" fillId="2" borderId="34"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5" xfId="0" applyFont="1" applyFill="1" applyBorder="1" applyAlignment="1" applyProtection="1">
      <alignment horizontal="center" wrapText="1"/>
      <protection hidden="1"/>
    </xf>
    <xf numFmtId="0" fontId="11" fillId="2" borderId="32"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6"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7" xfId="0" applyFont="1" applyFill="1" applyBorder="1" applyAlignment="1" applyProtection="1">
      <alignment horizontal="center"/>
      <protection hidden="1"/>
    </xf>
    <xf numFmtId="0" fontId="14" fillId="2" borderId="30"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114" applyNumberFormat="1" applyFont="1" applyFill="1" applyBorder="1" applyAlignment="1">
      <alignment horizontal="center" vertical="top" wrapText="1"/>
    </xf>
    <xf numFmtId="0" fontId="26" fillId="2" borderId="9" xfId="114"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72"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39" xfId="0" applyFont="1" applyFill="1" applyBorder="1" applyAlignment="1" applyProtection="1">
      <alignment horizontal="center" wrapText="1"/>
    </xf>
    <xf numFmtId="0" fontId="11" fillId="2" borderId="40" xfId="0" applyFont="1" applyFill="1" applyBorder="1" applyAlignment="1" applyProtection="1">
      <alignment vertical="center"/>
    </xf>
    <xf numFmtId="0" fontId="61" fillId="0" borderId="0" xfId="0" applyFont="1" applyFill="1" applyAlignment="1" applyProtection="1">
      <alignment horizontal="center" vertical="center" wrapText="1"/>
      <protection hidden="1"/>
    </xf>
    <xf numFmtId="0" fontId="101"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114"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1" xfId="0" applyFill="1" applyBorder="1"/>
    <xf numFmtId="0" fontId="102"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3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2" xfId="0" applyFont="1" applyFill="1" applyBorder="1" applyAlignment="1" applyProtection="1">
      <alignment horizontal="center" vertical="center" wrapText="1"/>
      <protection hidden="1"/>
    </xf>
    <xf numFmtId="0" fontId="11" fillId="2" borderId="43" xfId="0" applyFont="1" applyFill="1" applyBorder="1" applyAlignment="1" applyProtection="1">
      <alignment horizontal="center" vertical="center" wrapText="1"/>
      <protection hidden="1"/>
    </xf>
    <xf numFmtId="0" fontId="4" fillId="0" borderId="0" xfId="0" applyFont="1" applyFill="1" applyAlignment="1">
      <alignment wrapText="1"/>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4"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5" xfId="0" applyFill="1" applyBorder="1" applyAlignment="1" applyProtection="1">
      <alignment wrapText="1"/>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114" applyNumberFormat="1" applyFont="1" applyFill="1" applyBorder="1" applyAlignment="1">
      <alignment horizontal="center" vertical="top" wrapText="1"/>
    </xf>
    <xf numFmtId="164" fontId="26" fillId="2" borderId="10" xfId="114" applyNumberFormat="1" applyFont="1" applyFill="1" applyBorder="1" applyAlignment="1">
      <alignment horizontal="center" vertical="top" wrapText="1"/>
    </xf>
    <xf numFmtId="49" fontId="4" fillId="0" borderId="0" xfId="0" applyNumberFormat="1" applyFont="1" applyFill="1" applyBorder="1" applyAlignment="1" applyProtection="1"/>
    <xf numFmtId="0" fontId="103" fillId="0" borderId="0" xfId="0" applyFont="1" applyProtection="1">
      <protection locked="0"/>
    </xf>
    <xf numFmtId="0" fontId="104"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6" fillId="0" borderId="0" xfId="0" applyFont="1" applyFill="1" applyAlignment="1">
      <alignment vertical="top" wrapText="1"/>
    </xf>
    <xf numFmtId="0" fontId="67"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114" applyFont="1" applyFill="1" applyBorder="1" applyAlignment="1">
      <alignment vertical="center" wrapText="1"/>
    </xf>
    <xf numFmtId="0" fontId="26" fillId="2" borderId="46" xfId="114" applyFont="1" applyFill="1" applyBorder="1" applyAlignment="1">
      <alignment vertical="top" wrapText="1"/>
    </xf>
    <xf numFmtId="0" fontId="26" fillId="2" borderId="47" xfId="114" applyFont="1" applyFill="1" applyBorder="1" applyAlignment="1">
      <alignment vertical="top" wrapText="1"/>
    </xf>
    <xf numFmtId="0" fontId="4" fillId="0" borderId="2" xfId="0" applyFont="1" applyFill="1" applyBorder="1" applyAlignment="1" applyProtection="1">
      <alignment wrapText="1"/>
    </xf>
    <xf numFmtId="0" fontId="26" fillId="2" borderId="9" xfId="114"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114" applyFont="1" applyFill="1" applyBorder="1" applyAlignment="1">
      <alignment vertical="top" wrapText="1"/>
    </xf>
    <xf numFmtId="0" fontId="49" fillId="2" borderId="48" xfId="0" applyFont="1" applyFill="1" applyBorder="1" applyAlignment="1" applyProtection="1">
      <alignment horizontal="center" vertical="center" wrapText="1"/>
      <protection hidden="1"/>
    </xf>
    <xf numFmtId="0" fontId="49" fillId="0" borderId="49" xfId="0" applyFont="1" applyBorder="1" applyAlignment="1" applyProtection="1">
      <alignment horizontal="center" vertical="center" wrapText="1"/>
      <protection hidden="1"/>
    </xf>
    <xf numFmtId="0" fontId="37" fillId="0" borderId="50"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72" applyNumberFormat="1" applyFont="1" applyFill="1" applyBorder="1" applyAlignment="1" applyProtection="1">
      <alignment vertical="top" wrapText="1"/>
      <protection hidden="1"/>
    </xf>
    <xf numFmtId="0" fontId="52" fillId="0" borderId="0" xfId="72" applyFont="1" applyFill="1" applyBorder="1" applyAlignment="1">
      <alignment vertical="top" wrapText="1"/>
    </xf>
    <xf numFmtId="0" fontId="105" fillId="0" borderId="0" xfId="0" applyFont="1" applyFill="1" applyAlignment="1">
      <alignment vertical="top" wrapText="1"/>
    </xf>
    <xf numFmtId="0" fontId="51" fillId="0" borderId="0" xfId="72"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72"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72"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96" fillId="0" borderId="0" xfId="50" applyFont="1" applyFill="1" applyAlignment="1">
      <alignment vertical="center" wrapText="1"/>
    </xf>
    <xf numFmtId="0" fontId="57" fillId="0" borderId="0" xfId="0" applyFont="1" applyFill="1" applyAlignment="1">
      <alignment horizontal="left" wrapText="1"/>
    </xf>
    <xf numFmtId="0" fontId="65"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0" xfId="132" applyFont="1" applyFill="1" applyAlignment="1" applyProtection="1"/>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114"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0" borderId="10" xfId="0" applyFont="1" applyBorder="1" applyAlignment="1" applyProtection="1">
      <alignment wrapText="1"/>
      <protection locked="0"/>
    </xf>
    <xf numFmtId="0" fontId="0" fillId="0" borderId="51" xfId="0" applyFont="1" applyBorder="1" applyAlignment="1" applyProtection="1">
      <alignment wrapText="1"/>
      <protection locked="0"/>
    </xf>
    <xf numFmtId="49" fontId="106" fillId="0" borderId="0" xfId="50" applyNumberFormat="1" applyFont="1" applyFill="1" applyBorder="1" applyAlignment="1" applyProtection="1"/>
    <xf numFmtId="0" fontId="0" fillId="0" borderId="10" xfId="0" applyFont="1" applyBorder="1" applyAlignment="1" applyProtection="1">
      <alignment vertical="center" wrapText="1"/>
      <protection locked="0" hidden="1"/>
    </xf>
    <xf numFmtId="0" fontId="4" fillId="2" borderId="39" xfId="0" applyFont="1" applyFill="1" applyBorder="1" applyAlignment="1" applyProtection="1">
      <alignment horizontal="center" wrapText="1"/>
      <protection locked="0" hidden="1"/>
    </xf>
    <xf numFmtId="0" fontId="14" fillId="2" borderId="32" xfId="0" applyFont="1" applyFill="1" applyBorder="1" applyAlignment="1" applyProtection="1">
      <alignment wrapText="1"/>
      <protection hidden="1"/>
    </xf>
    <xf numFmtId="0" fontId="44" fillId="2" borderId="0" xfId="130" applyFont="1" applyFill="1" applyBorder="1" applyAlignment="1" applyProtection="1">
      <alignment vertical="center" wrapText="1"/>
      <protection hidden="1"/>
    </xf>
    <xf numFmtId="0" fontId="12" fillId="0" borderId="50" xfId="0" applyFont="1" applyBorder="1" applyAlignment="1" applyProtection="1">
      <alignment vertical="center" wrapText="1"/>
      <protection hidden="1"/>
    </xf>
    <xf numFmtId="0" fontId="107" fillId="0" borderId="0" xfId="0" applyFont="1" applyFill="1" applyAlignment="1">
      <alignment vertical="center" wrapText="1"/>
    </xf>
    <xf numFmtId="0" fontId="108" fillId="0" borderId="0" xfId="0" applyFont="1" applyFill="1" applyAlignment="1">
      <alignment vertical="top" wrapText="1"/>
    </xf>
    <xf numFmtId="0" fontId="108" fillId="0" borderId="0" xfId="0" applyFont="1" applyFill="1"/>
    <xf numFmtId="0" fontId="107" fillId="0" borderId="0" xfId="0" applyFont="1" applyFill="1"/>
    <xf numFmtId="0" fontId="0" fillId="0" borderId="10" xfId="0" applyFill="1" applyBorder="1" applyAlignment="1" applyProtection="1">
      <alignment vertical="center"/>
      <protection locked="0"/>
    </xf>
    <xf numFmtId="0" fontId="0" fillId="0" borderId="51" xfId="0" applyBorder="1" applyAlignment="1" applyProtection="1">
      <alignment wrapText="1"/>
      <protection locked="0"/>
    </xf>
    <xf numFmtId="0" fontId="0" fillId="0" borderId="10" xfId="0" applyBorder="1" applyAlignment="1" applyProtection="1">
      <alignment vertical="center"/>
      <protection locked="0"/>
    </xf>
    <xf numFmtId="49" fontId="0" fillId="0" borderId="10" xfId="0" applyNumberFormat="1" applyBorder="1" applyAlignment="1" applyProtection="1">
      <alignment vertical="center"/>
      <protection locked="0"/>
    </xf>
    <xf numFmtId="0" fontId="0" fillId="0" borderId="10" xfId="0" applyBorder="1" applyAlignment="1" applyProtection="1">
      <alignment wrapText="1"/>
      <protection locked="0"/>
    </xf>
    <xf numFmtId="0" fontId="0" fillId="0" borderId="10" xfId="0" applyBorder="1" applyAlignment="1" applyProtection="1">
      <alignment horizontal="left" vertical="center" wrapText="1"/>
      <protection locked="0" hidden="1"/>
    </xf>
    <xf numFmtId="0" fontId="0" fillId="2" borderId="10" xfId="0" applyFont="1" applyFill="1" applyBorder="1" applyAlignment="1" applyProtection="1">
      <alignment horizontal="left" vertical="center" wrapText="1"/>
      <protection locked="0" hidden="1"/>
    </xf>
    <xf numFmtId="0" fontId="0" fillId="2" borderId="10" xfId="0" applyFont="1" applyFill="1" applyBorder="1" applyAlignment="1" applyProtection="1">
      <alignment horizontal="left" vertical="center" wrapText="1"/>
      <protection locked="0"/>
    </xf>
    <xf numFmtId="0" fontId="7" fillId="0" borderId="10" xfId="130" applyBorder="1" applyAlignment="1" applyProtection="1">
      <alignment vertical="center" wrapText="1"/>
      <protection locked="0"/>
    </xf>
    <xf numFmtId="0" fontId="26" fillId="2" borderId="46" xfId="114" applyFont="1" applyFill="1" applyBorder="1" applyAlignment="1">
      <alignment horizontal="center" vertical="top" wrapText="1"/>
    </xf>
    <xf numFmtId="0" fontId="26" fillId="2" borderId="47" xfId="114" applyFont="1" applyFill="1" applyBorder="1" applyAlignment="1">
      <alignment horizontal="center" vertical="top" wrapText="1"/>
    </xf>
    <xf numFmtId="0" fontId="26" fillId="2" borderId="2" xfId="114" applyFont="1" applyFill="1" applyBorder="1" applyAlignment="1">
      <alignment horizontal="center" vertical="top" wrapText="1"/>
    </xf>
    <xf numFmtId="0" fontId="26" fillId="2" borderId="46" xfId="114" applyFont="1" applyFill="1" applyBorder="1" applyAlignment="1">
      <alignment horizontal="left" vertical="top" wrapText="1"/>
    </xf>
    <xf numFmtId="0" fontId="26" fillId="2" borderId="47" xfId="114" applyFont="1" applyFill="1" applyBorder="1" applyAlignment="1">
      <alignment horizontal="left" vertical="top" wrapText="1"/>
    </xf>
    <xf numFmtId="0" fontId="26" fillId="2" borderId="2" xfId="114" applyFont="1" applyFill="1" applyBorder="1" applyAlignment="1">
      <alignment horizontal="left" vertical="top" wrapText="1"/>
    </xf>
    <xf numFmtId="164" fontId="26" fillId="2" borderId="46" xfId="114" applyNumberFormat="1" applyFont="1" applyFill="1" applyBorder="1" applyAlignment="1">
      <alignment horizontal="center" vertical="top" wrapText="1"/>
    </xf>
    <xf numFmtId="164" fontId="26" fillId="2" borderId="47" xfId="114" applyNumberFormat="1" applyFont="1" applyFill="1" applyBorder="1" applyAlignment="1">
      <alignment horizontal="center" vertical="top" wrapText="1"/>
    </xf>
    <xf numFmtId="164" fontId="26" fillId="2" borderId="2" xfId="114" applyNumberFormat="1" applyFont="1" applyFill="1" applyBorder="1" applyAlignment="1">
      <alignment horizontal="center" vertical="top" wrapText="1"/>
    </xf>
    <xf numFmtId="2" fontId="26" fillId="2" borderId="46" xfId="114" applyNumberFormat="1" applyFont="1" applyFill="1" applyBorder="1" applyAlignment="1">
      <alignment horizontal="center" vertical="top" wrapText="1"/>
    </xf>
    <xf numFmtId="2" fontId="26" fillId="2" borderId="47" xfId="114" applyNumberFormat="1" applyFont="1" applyFill="1" applyBorder="1" applyAlignment="1">
      <alignment horizontal="center" vertical="top" wrapText="1"/>
    </xf>
    <xf numFmtId="2" fontId="26" fillId="2" borderId="2" xfId="114" applyNumberFormat="1" applyFont="1" applyFill="1" applyBorder="1" applyAlignment="1">
      <alignment horizontal="center" vertical="top" wrapText="1"/>
    </xf>
    <xf numFmtId="0" fontId="26" fillId="0" borderId="46" xfId="114" applyFont="1" applyFill="1" applyBorder="1" applyAlignment="1">
      <alignment horizontal="center" vertical="top" wrapText="1"/>
    </xf>
    <xf numFmtId="0" fontId="26" fillId="0" borderId="47" xfId="114" applyFont="1" applyFill="1" applyBorder="1" applyAlignment="1">
      <alignment horizontal="center" vertical="top" wrapText="1"/>
    </xf>
    <xf numFmtId="0" fontId="26" fillId="0" borderId="2" xfId="114" applyFont="1" applyFill="1" applyBorder="1" applyAlignment="1">
      <alignment horizontal="center" vertical="top" wrapText="1"/>
    </xf>
    <xf numFmtId="164" fontId="26" fillId="0" borderId="46" xfId="114" applyNumberFormat="1" applyFont="1" applyFill="1" applyBorder="1" applyAlignment="1">
      <alignment horizontal="center" vertical="top" wrapText="1"/>
    </xf>
    <xf numFmtId="164" fontId="26" fillId="0" borderId="47" xfId="114" applyNumberFormat="1" applyFont="1" applyFill="1" applyBorder="1" applyAlignment="1">
      <alignment horizontal="center" vertical="top" wrapText="1"/>
    </xf>
    <xf numFmtId="164" fontId="26" fillId="0" borderId="2" xfId="114"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1"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2"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31" xfId="0"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left" wrapText="1"/>
      <protection hidden="1"/>
    </xf>
    <xf numFmtId="0" fontId="14" fillId="2" borderId="1" xfId="0" applyFont="1" applyFill="1" applyBorder="1" applyAlignment="1" applyProtection="1">
      <alignment horizontal="left" wrapText="1"/>
      <protection hidden="1"/>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0" fontId="109" fillId="0" borderId="54" xfId="0" applyFont="1" applyBorder="1" applyAlignment="1" applyProtection="1">
      <alignment horizontal="left" wrapText="1"/>
      <protection locked="0" hidden="1"/>
    </xf>
    <xf numFmtId="0" fontId="109" fillId="0" borderId="55" xfId="0" applyFont="1" applyBorder="1" applyAlignment="1" applyProtection="1">
      <alignment horizontal="left" wrapText="1"/>
      <protection locked="0" hidden="1"/>
    </xf>
    <xf numFmtId="0" fontId="109" fillId="0" borderId="11" xfId="0" applyFont="1" applyBorder="1" applyAlignment="1" applyProtection="1">
      <alignment horizontal="left" wrapText="1"/>
      <protection locked="0" hidden="1"/>
    </xf>
    <xf numFmtId="0" fontId="15" fillId="2" borderId="53" xfId="0" applyFont="1" applyFill="1" applyBorder="1" applyAlignment="1" applyProtection="1">
      <alignment horizontal="left" vertical="center"/>
      <protection locked="0"/>
    </xf>
    <xf numFmtId="0" fontId="15" fillId="2" borderId="31" xfId="0" applyFont="1" applyFill="1" applyBorder="1" applyAlignment="1" applyProtection="1">
      <alignment horizontal="left" vertical="center"/>
      <protection locked="0"/>
    </xf>
    <xf numFmtId="165" fontId="14" fillId="2" borderId="25" xfId="0" applyNumberFormat="1" applyFont="1" applyFill="1" applyBorder="1" applyAlignment="1" applyProtection="1">
      <alignment horizontal="center" wrapText="1"/>
      <protection locked="0" hidden="1"/>
    </xf>
    <xf numFmtId="165" fontId="14" fillId="2" borderId="27"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6"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26" xfId="0" applyFont="1" applyFill="1" applyBorder="1" applyAlignment="1" applyProtection="1">
      <alignment horizontal="left" vertical="center" wrapText="1"/>
      <protection locked="0" hidden="1"/>
    </xf>
    <xf numFmtId="0" fontId="24" fillId="0" borderId="18" xfId="130" applyFont="1" applyFill="1" applyBorder="1" applyAlignment="1" applyProtection="1">
      <alignment horizontal="center"/>
      <protection hidden="1"/>
    </xf>
    <xf numFmtId="0" fontId="25" fillId="2" borderId="0" xfId="130" applyFont="1" applyFill="1" applyBorder="1" applyAlignment="1" applyProtection="1">
      <alignment horizontal="center" vertical="center" wrapText="1"/>
      <protection hidden="1"/>
    </xf>
    <xf numFmtId="0" fontId="109" fillId="2" borderId="53" xfId="130" applyFont="1" applyFill="1" applyBorder="1" applyAlignment="1" applyProtection="1">
      <alignment horizontal="left" vertical="center" wrapText="1"/>
      <protection locked="0" hidden="1"/>
    </xf>
    <xf numFmtId="0" fontId="109" fillId="2" borderId="1" xfId="130" applyFont="1" applyFill="1" applyBorder="1" applyAlignment="1" applyProtection="1">
      <alignment horizontal="left" vertical="center" wrapText="1"/>
      <protection locked="0" hidden="1"/>
    </xf>
    <xf numFmtId="0" fontId="109" fillId="2" borderId="31" xfId="130"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6"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10" fillId="0" borderId="25" xfId="130" applyFont="1" applyFill="1" applyBorder="1" applyAlignment="1" applyProtection="1">
      <alignment horizontal="left" vertical="center" wrapText="1"/>
      <protection hidden="1"/>
    </xf>
    <xf numFmtId="0" fontId="110" fillId="0" borderId="18" xfId="130" applyFont="1" applyFill="1" applyBorder="1" applyAlignment="1" applyProtection="1">
      <alignment horizontal="left" vertical="center" wrapText="1"/>
      <protection hidden="1"/>
    </xf>
    <xf numFmtId="0" fontId="110" fillId="0" borderId="27" xfId="130" applyFont="1" applyFill="1" applyBorder="1" applyAlignment="1" applyProtection="1">
      <alignment horizontal="left" vertical="center" wrapText="1"/>
      <protection hidden="1"/>
    </xf>
    <xf numFmtId="0" fontId="14" fillId="2" borderId="0" xfId="0" applyFont="1" applyFill="1" applyBorder="1" applyAlignment="1" applyProtection="1">
      <alignment horizontal="center" vertical="center"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27" xfId="0" applyFont="1" applyFill="1" applyBorder="1" applyAlignment="1" applyProtection="1">
      <alignment horizontal="left" vertical="center"/>
      <protection locked="0"/>
    </xf>
    <xf numFmtId="0" fontId="25" fillId="0" borderId="19" xfId="130" applyFont="1" applyFill="1" applyBorder="1" applyAlignment="1" applyProtection="1">
      <alignment horizontal="center" vertical="center" wrapText="1"/>
      <protection hidden="1"/>
    </xf>
    <xf numFmtId="0" fontId="9" fillId="2" borderId="18" xfId="0" applyFont="1" applyFill="1" applyBorder="1" applyAlignment="1" applyProtection="1">
      <alignment horizontal="center" wrapText="1"/>
      <protection hidden="1"/>
    </xf>
    <xf numFmtId="0" fontId="22" fillId="0" borderId="18" xfId="130"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74" fillId="2" borderId="53" xfId="0" applyFont="1" applyFill="1" applyBorder="1" applyAlignment="1" applyProtection="1">
      <alignment horizontal="left" vertical="center" wrapText="1"/>
      <protection locked="0"/>
    </xf>
    <xf numFmtId="0" fontId="111" fillId="2" borderId="53" xfId="130" applyFont="1" applyFill="1" applyBorder="1" applyAlignment="1" applyProtection="1">
      <alignment horizontal="left" vertical="center" wrapText="1"/>
      <protection locked="0"/>
    </xf>
    <xf numFmtId="0" fontId="112" fillId="2" borderId="1" xfId="0" applyFont="1" applyFill="1" applyBorder="1" applyAlignment="1" applyProtection="1">
      <alignment horizontal="left" vertical="center" wrapText="1"/>
      <protection locked="0"/>
    </xf>
    <xf numFmtId="0" fontId="112" fillId="2" borderId="31" xfId="0" applyFont="1" applyFill="1" applyBorder="1" applyAlignment="1" applyProtection="1">
      <alignment horizontal="left" vertical="center" wrapText="1"/>
      <protection locked="0"/>
    </xf>
    <xf numFmtId="0" fontId="25" fillId="0" borderId="0" xfId="130" applyFont="1" applyFill="1" applyBorder="1" applyAlignment="1" applyProtection="1">
      <alignment horizontal="center" vertical="center" wrapText="1"/>
      <protection hidden="1"/>
    </xf>
    <xf numFmtId="0" fontId="17" fillId="2" borderId="23"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50" fillId="2" borderId="32" xfId="130" applyFont="1" applyFill="1" applyBorder="1" applyAlignment="1" applyProtection="1">
      <alignment horizontal="center" vertical="center"/>
      <protection hidden="1"/>
    </xf>
    <xf numFmtId="0" fontId="50" fillId="2" borderId="0" xfId="130" applyFont="1" applyFill="1" applyBorder="1" applyAlignment="1" applyProtection="1">
      <alignment horizontal="center" vertical="center"/>
      <protection hidden="1"/>
    </xf>
    <xf numFmtId="0" fontId="12" fillId="0" borderId="52"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130"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7"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4" fillId="0" borderId="0" xfId="0" applyFont="1" applyFill="1" applyAlignment="1">
      <alignment horizontal="center"/>
    </xf>
  </cellXfs>
  <cellStyles count="13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Excel Built-in Normal" xfId="29"/>
    <cellStyle name="Explanatory Text 2" xfId="30"/>
    <cellStyle name="Good 2" xfId="31"/>
    <cellStyle name="Heading 1 2" xfId="32"/>
    <cellStyle name="Heading 2 2" xfId="33"/>
    <cellStyle name="Heading 3 2" xfId="34"/>
    <cellStyle name="Heading 4 2" xfId="35"/>
    <cellStyle name="Hyperlink" xfId="130" builtinId="8"/>
    <cellStyle name="Hyperlink 2" xfId="36"/>
    <cellStyle name="Hyperlink 3" xfId="37"/>
    <cellStyle name="Hyperlink 4" xfId="38"/>
    <cellStyle name="Hyperlink 5" xfId="39"/>
    <cellStyle name="Hyperlink 5 2" xfId="40"/>
    <cellStyle name="Hyperlink 6" xfId="41"/>
    <cellStyle name="Hyperlink 7" xfId="42"/>
    <cellStyle name="Input 2" xfId="43"/>
    <cellStyle name="Linked Cell 2" xfId="44"/>
    <cellStyle name="Neutral 2" xfId="45"/>
    <cellStyle name="Normal" xfId="0" builtinId="0"/>
    <cellStyle name="Normal 10" xfId="46"/>
    <cellStyle name="Normal 100" xfId="47"/>
    <cellStyle name="Normal 118" xfId="48"/>
    <cellStyle name="Normal 12" xfId="49"/>
    <cellStyle name="Normal 13" xfId="50"/>
    <cellStyle name="Normal 13 2" xfId="51"/>
    <cellStyle name="Normal 13 2 2" xfId="52"/>
    <cellStyle name="Normal 13 2 2 2" xfId="53"/>
    <cellStyle name="Normal 13 2 3" xfId="54"/>
    <cellStyle name="Normal 13 3" xfId="55"/>
    <cellStyle name="Normal 13 3 2" xfId="56"/>
    <cellStyle name="Normal 13 4" xfId="57"/>
    <cellStyle name="Normal 15" xfId="58"/>
    <cellStyle name="Normal 16" xfId="59"/>
    <cellStyle name="Normal 17" xfId="60"/>
    <cellStyle name="Normal 19" xfId="61"/>
    <cellStyle name="Normal 2" xfId="62"/>
    <cellStyle name="Normal 2 2" xfId="63"/>
    <cellStyle name="Normal 2 2 2" xfId="64"/>
    <cellStyle name="Normal 2 2 3" xfId="65"/>
    <cellStyle name="Normal 2 3" xfId="66"/>
    <cellStyle name="Normal 2 3 2" xfId="67"/>
    <cellStyle name="Normal 2 4" xfId="68"/>
    <cellStyle name="Normal 2 4 2" xfId="69"/>
    <cellStyle name="Normal 2 5" xfId="70"/>
    <cellStyle name="Normal 23" xfId="71"/>
    <cellStyle name="Normal 3" xfId="72"/>
    <cellStyle name="Normal 3 2" xfId="73"/>
    <cellStyle name="Normal 3 2 11" xfId="74"/>
    <cellStyle name="Normal 3 3" xfId="75"/>
    <cellStyle name="Normal 3 4" xfId="76"/>
    <cellStyle name="Normal 3 8" xfId="77"/>
    <cellStyle name="Normal 3 8 2" xfId="78"/>
    <cellStyle name="Normal 3 8 2 2" xfId="79"/>
    <cellStyle name="Normal 3 8 3" xfId="80"/>
    <cellStyle name="Normal 4" xfId="81"/>
    <cellStyle name="Normal 4 2" xfId="82"/>
    <cellStyle name="Normal 4 3" xfId="83"/>
    <cellStyle name="Normal 4 4" xfId="84"/>
    <cellStyle name="Normal 416" xfId="85"/>
    <cellStyle name="Normal 417" xfId="86"/>
    <cellStyle name="Normal 428" xfId="87"/>
    <cellStyle name="Normal 429" xfId="88"/>
    <cellStyle name="Normal 486" xfId="89"/>
    <cellStyle name="Normal 487" xfId="90"/>
    <cellStyle name="Normal 489" xfId="91"/>
    <cellStyle name="Normal 490" xfId="92"/>
    <cellStyle name="Normal 5" xfId="93"/>
    <cellStyle name="Normal 5 2" xfId="94"/>
    <cellStyle name="Normal 5 3" xfId="95"/>
    <cellStyle name="Normal 506" xfId="96"/>
    <cellStyle name="Normal 516" xfId="97"/>
    <cellStyle name="Normal 517" xfId="98"/>
    <cellStyle name="Normal 53" xfId="99"/>
    <cellStyle name="Normal 54" xfId="100"/>
    <cellStyle name="Normal 542" xfId="101"/>
    <cellStyle name="Normal 543" xfId="102"/>
    <cellStyle name="Normal 544" xfId="103"/>
    <cellStyle name="Normal 547" xfId="104"/>
    <cellStyle name="Normal 548" xfId="105"/>
    <cellStyle name="Normal 550" xfId="106"/>
    <cellStyle name="Normal 571" xfId="107"/>
    <cellStyle name="Normal 572" xfId="108"/>
    <cellStyle name="Normal 6" xfId="109"/>
    <cellStyle name="Normal 6 2" xfId="110"/>
    <cellStyle name="Normal 6 3" xfId="111"/>
    <cellStyle name="Normal 7" xfId="112"/>
    <cellStyle name="Normal 7 2" xfId="113"/>
    <cellStyle name="Normal_Sheet1" xfId="114"/>
    <cellStyle name="Note 2" xfId="115"/>
    <cellStyle name="Output 2" xfId="116"/>
    <cellStyle name="Standard 3" xfId="117"/>
    <cellStyle name="Standard 4" xfId="118"/>
    <cellStyle name="Standard 4 2" xfId="119"/>
    <cellStyle name="Standard 4 2 2" xfId="120"/>
    <cellStyle name="Standard 4 2 2 2" xfId="121"/>
    <cellStyle name="Standard 4 2 3" xfId="122"/>
    <cellStyle name="Standard 4 3" xfId="123"/>
    <cellStyle name="Standard 4 3 2" xfId="124"/>
    <cellStyle name="Standard 4 4" xfId="125"/>
    <cellStyle name="Standard 6" xfId="126"/>
    <cellStyle name="Title 2" xfId="127"/>
    <cellStyle name="Total 2" xfId="128"/>
    <cellStyle name="Warning Text 2" xfId="129"/>
    <cellStyle name="표준 2" xfId="136"/>
    <cellStyle name="一般 7" xfId="131"/>
    <cellStyle name="標準 2" xfId="132"/>
    <cellStyle name="標準 2 2" xfId="133"/>
    <cellStyle name="標準 2 3" xfId="134"/>
    <cellStyle name="標準 3" xfId="135"/>
  </cellStyles>
  <dxfs count="21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3219450</xdr:colOff>
      <xdr:row>1</xdr:row>
      <xdr:rowOff>38100</xdr:rowOff>
    </xdr:from>
    <xdr:to>
      <xdr:col>5</xdr:col>
      <xdr:colOff>4086225</xdr:colOff>
      <xdr:row>5</xdr:row>
      <xdr:rowOff>142875</xdr:rowOff>
    </xdr:to>
    <xdr:pic>
      <xdr:nvPicPr>
        <xdr:cNvPr id="1844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209550"/>
          <a:ext cx="8477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8953500</xdr:colOff>
      <xdr:row>0</xdr:row>
      <xdr:rowOff>0</xdr:rowOff>
    </xdr:from>
    <xdr:to>
      <xdr:col>0</xdr:col>
      <xdr:colOff>10229850</xdr:colOff>
      <xdr:row>0</xdr:row>
      <xdr:rowOff>1238250</xdr:rowOff>
    </xdr:to>
    <xdr:pic>
      <xdr:nvPicPr>
        <xdr:cNvPr id="1946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0"/>
          <a:ext cx="12763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7943850</xdr:colOff>
      <xdr:row>1</xdr:row>
      <xdr:rowOff>66675</xdr:rowOff>
    </xdr:from>
    <xdr:to>
      <xdr:col>2</xdr:col>
      <xdr:colOff>8039100</xdr:colOff>
      <xdr:row>1</xdr:row>
      <xdr:rowOff>838200</xdr:rowOff>
    </xdr:to>
    <xdr:pic>
      <xdr:nvPicPr>
        <xdr:cNvPr id="2049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238125"/>
          <a:ext cx="952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742950</xdr:colOff>
      <xdr:row>1</xdr:row>
      <xdr:rowOff>438150</xdr:rowOff>
    </xdr:from>
    <xdr:to>
      <xdr:col>1</xdr:col>
      <xdr:colOff>2752725</xdr:colOff>
      <xdr:row>2</xdr:row>
      <xdr:rowOff>1238250</xdr:rowOff>
    </xdr:to>
    <xdr:pic>
      <xdr:nvPicPr>
        <xdr:cNvPr id="15034"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638175"/>
          <a:ext cx="200977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85725</xdr:colOff>
      <xdr:row>1</xdr:row>
      <xdr:rowOff>190500</xdr:rowOff>
    </xdr:from>
    <xdr:to>
      <xdr:col>7</xdr:col>
      <xdr:colOff>438150</xdr:colOff>
      <xdr:row>2</xdr:row>
      <xdr:rowOff>1304925</xdr:rowOff>
    </xdr:to>
    <xdr:pic>
      <xdr:nvPicPr>
        <xdr:cNvPr id="328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361950"/>
          <a:ext cx="14001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409575</xdr:colOff>
      <xdr:row>0</xdr:row>
      <xdr:rowOff>114300</xdr:rowOff>
    </xdr:from>
    <xdr:to>
      <xdr:col>12</xdr:col>
      <xdr:colOff>85725</xdr:colOff>
      <xdr:row>3</xdr:row>
      <xdr:rowOff>38100</xdr:rowOff>
    </xdr:to>
    <xdr:pic>
      <xdr:nvPicPr>
        <xdr:cNvPr id="668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114300"/>
          <a:ext cx="7524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0</xdr:row>
      <xdr:rowOff>323850</xdr:rowOff>
    </xdr:from>
    <xdr:to>
      <xdr:col>1</xdr:col>
      <xdr:colOff>533400</xdr:colOff>
      <xdr:row>3</xdr:row>
      <xdr:rowOff>95250</xdr:rowOff>
    </xdr:to>
    <xdr:pic>
      <xdr:nvPicPr>
        <xdr:cNvPr id="21516"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323850"/>
          <a:ext cx="5524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6"/>
  <sheetViews>
    <sheetView showGridLines="0" topLeftCell="A2" workbookViewId="0">
      <pane xSplit="1" ySplit="11" topLeftCell="B44" activePane="bottomRight" state="frozen"/>
      <selection activeCell="A2" sqref="A2"/>
      <selection pane="topRight" activeCell="B2" sqref="B2"/>
      <selection pane="bottomLeft" activeCell="A13" sqref="A13"/>
      <selection pane="bottomRight" activeCell="E44" sqref="E44"/>
    </sheetView>
  </sheetViews>
  <sheetFormatPr defaultRowHeight="12.75"/>
  <cols>
    <col min="1" max="1" width="0.875" style="125" customWidth="1"/>
    <col min="2" max="2" width="6.875" style="125" customWidth="1"/>
    <col min="3" max="3" width="8.5" style="125" customWidth="1"/>
    <col min="4" max="4" width="13" style="291" customWidth="1"/>
    <col min="5" max="5" width="42.375" style="125" customWidth="1"/>
    <col min="6" max="6" width="53.375" style="125" customWidth="1"/>
    <col min="7" max="7" width="0.875" style="125" customWidth="1"/>
    <col min="8" max="16384" width="9" style="125"/>
  </cols>
  <sheetData>
    <row r="1" spans="1:7" ht="13.5" thickTop="1">
      <c r="A1" s="9"/>
      <c r="B1" s="10"/>
      <c r="C1" s="10"/>
      <c r="D1" s="283"/>
      <c r="E1" s="10"/>
      <c r="F1" s="10"/>
      <c r="G1" s="11"/>
    </row>
    <row r="2" spans="1:7">
      <c r="A2" s="335"/>
      <c r="B2" s="38" t="s">
        <v>1486</v>
      </c>
      <c r="C2" s="36"/>
      <c r="D2" s="284"/>
      <c r="E2" s="3"/>
      <c r="F2" s="36"/>
      <c r="G2" s="34"/>
    </row>
    <row r="3" spans="1:7">
      <c r="A3" s="335"/>
      <c r="B3" s="5" t="s">
        <v>1475</v>
      </c>
      <c r="C3" s="6"/>
      <c r="D3" s="285"/>
      <c r="E3" s="3"/>
      <c r="F3" s="6"/>
      <c r="G3" s="34"/>
    </row>
    <row r="4" spans="1:7" ht="15.75">
      <c r="A4" s="335"/>
      <c r="B4" s="41" t="s">
        <v>1488</v>
      </c>
      <c r="C4" s="7"/>
      <c r="D4" s="286"/>
      <c r="E4" s="3"/>
      <c r="F4" s="7"/>
      <c r="G4" s="34"/>
    </row>
    <row r="5" spans="1:7">
      <c r="A5" s="335"/>
      <c r="B5" s="40" t="s">
        <v>1931</v>
      </c>
      <c r="C5" s="4"/>
      <c r="D5" s="287"/>
      <c r="E5" s="3"/>
      <c r="F5" s="4"/>
      <c r="G5" s="34"/>
    </row>
    <row r="6" spans="1:7">
      <c r="A6" s="335"/>
      <c r="B6" s="8"/>
      <c r="C6" s="8"/>
      <c r="D6" s="288"/>
      <c r="E6" s="8"/>
      <c r="F6" s="8"/>
      <c r="G6" s="34"/>
    </row>
    <row r="7" spans="1:7">
      <c r="A7" s="335"/>
      <c r="B7" s="8"/>
      <c r="C7" s="8"/>
      <c r="D7" s="288"/>
      <c r="E7" s="8"/>
      <c r="F7" s="8"/>
      <c r="G7" s="34"/>
    </row>
    <row r="8" spans="1:7">
      <c r="A8" s="335"/>
      <c r="B8" s="8"/>
      <c r="C8" s="8"/>
      <c r="D8" s="288"/>
      <c r="E8" s="8"/>
      <c r="F8" s="8"/>
      <c r="G8" s="34"/>
    </row>
    <row r="9" spans="1:7">
      <c r="A9" s="335"/>
      <c r="B9" s="338" t="s">
        <v>1489</v>
      </c>
      <c r="C9" s="338"/>
      <c r="D9" s="338"/>
      <c r="E9" s="338"/>
      <c r="F9" s="338"/>
      <c r="G9" s="34"/>
    </row>
    <row r="10" spans="1:7" ht="27" customHeight="1">
      <c r="A10" s="335"/>
      <c r="B10" s="339" t="s">
        <v>847</v>
      </c>
      <c r="C10" s="339"/>
      <c r="D10" s="339"/>
      <c r="E10" s="339"/>
      <c r="F10" s="339"/>
      <c r="G10" s="34"/>
    </row>
    <row r="11" spans="1:7" ht="27" customHeight="1">
      <c r="A11" s="335"/>
      <c r="B11" s="340"/>
      <c r="C11" s="340"/>
      <c r="D11" s="340"/>
      <c r="E11" s="340"/>
      <c r="F11" s="340"/>
      <c r="G11" s="34"/>
    </row>
    <row r="12" spans="1:7" ht="16.5">
      <c r="A12" s="335"/>
      <c r="B12" s="42" t="s">
        <v>1487</v>
      </c>
      <c r="C12" s="43" t="s">
        <v>1490</v>
      </c>
      <c r="D12" s="289" t="s">
        <v>1491</v>
      </c>
      <c r="E12" s="43" t="s">
        <v>1155</v>
      </c>
      <c r="F12" s="43" t="s">
        <v>1156</v>
      </c>
      <c r="G12" s="34"/>
    </row>
    <row r="13" spans="1:7" ht="33.75">
      <c r="A13" s="335"/>
      <c r="B13" s="2">
        <v>1</v>
      </c>
      <c r="C13" s="37" t="s">
        <v>2008</v>
      </c>
      <c r="D13" s="39" t="s">
        <v>1525</v>
      </c>
      <c r="E13" s="250" t="s">
        <v>1492</v>
      </c>
      <c r="F13" s="250"/>
      <c r="G13" s="34"/>
    </row>
    <row r="14" spans="1:7" ht="33.75">
      <c r="A14" s="335"/>
      <c r="B14" s="2">
        <v>2</v>
      </c>
      <c r="C14" s="37" t="s">
        <v>2008</v>
      </c>
      <c r="D14" s="39" t="s">
        <v>1910</v>
      </c>
      <c r="E14" s="250" t="s">
        <v>954</v>
      </c>
      <c r="F14" s="250" t="s">
        <v>955</v>
      </c>
      <c r="G14" s="34"/>
    </row>
    <row r="15" spans="1:7" ht="88.9" customHeight="1">
      <c r="A15" s="335"/>
      <c r="B15" s="317">
        <v>2.0099999999999998</v>
      </c>
      <c r="C15" s="320" t="s">
        <v>2008</v>
      </c>
      <c r="D15" s="323" t="s">
        <v>4215</v>
      </c>
      <c r="E15" s="251" t="s">
        <v>1157</v>
      </c>
      <c r="F15" s="251" t="s">
        <v>1160</v>
      </c>
      <c r="G15" s="34"/>
    </row>
    <row r="16" spans="1:7" ht="99" customHeight="1">
      <c r="A16" s="335"/>
      <c r="B16" s="318"/>
      <c r="C16" s="321"/>
      <c r="D16" s="324"/>
      <c r="E16" s="252"/>
      <c r="F16" s="252" t="s">
        <v>1158</v>
      </c>
      <c r="G16" s="34"/>
    </row>
    <row r="17" spans="1:7" ht="63" customHeight="1">
      <c r="A17" s="335"/>
      <c r="B17" s="319"/>
      <c r="C17" s="322"/>
      <c r="D17" s="325"/>
      <c r="E17" s="37"/>
      <c r="F17" s="37" t="s">
        <v>1159</v>
      </c>
      <c r="G17" s="34"/>
    </row>
    <row r="18" spans="1:7" ht="117" customHeight="1">
      <c r="A18" s="335"/>
      <c r="B18" s="317">
        <v>2.02</v>
      </c>
      <c r="C18" s="320" t="s">
        <v>2008</v>
      </c>
      <c r="D18" s="323" t="s">
        <v>4216</v>
      </c>
      <c r="E18" s="251" t="s">
        <v>848</v>
      </c>
      <c r="F18" s="251" t="s">
        <v>948</v>
      </c>
      <c r="G18" s="34"/>
    </row>
    <row r="19" spans="1:7" ht="70.900000000000006" customHeight="1">
      <c r="A19" s="335"/>
      <c r="B19" s="318"/>
      <c r="C19" s="321"/>
      <c r="D19" s="324"/>
      <c r="E19" s="252" t="s">
        <v>953</v>
      </c>
      <c r="F19" s="252" t="s">
        <v>849</v>
      </c>
      <c r="G19" s="34"/>
    </row>
    <row r="20" spans="1:7" ht="90.75" customHeight="1">
      <c r="A20" s="335"/>
      <c r="B20" s="318"/>
      <c r="C20" s="321"/>
      <c r="D20" s="324"/>
      <c r="E20" s="252"/>
      <c r="F20" s="252" t="s">
        <v>1162</v>
      </c>
      <c r="G20" s="34"/>
    </row>
    <row r="21" spans="1:7" ht="74.25" customHeight="1">
      <c r="A21" s="335"/>
      <c r="B21" s="319"/>
      <c r="C21" s="322"/>
      <c r="D21" s="325"/>
      <c r="E21" s="37"/>
      <c r="F21" s="37" t="s">
        <v>1161</v>
      </c>
      <c r="G21" s="34"/>
    </row>
    <row r="22" spans="1:7" ht="90" customHeight="1">
      <c r="A22" s="335"/>
      <c r="B22" s="329">
        <v>2.0299999999999998</v>
      </c>
      <c r="C22" s="329" t="s">
        <v>1446</v>
      </c>
      <c r="D22" s="332" t="s">
        <v>4217</v>
      </c>
      <c r="E22" s="320" t="s">
        <v>846</v>
      </c>
      <c r="F22" s="251" t="s">
        <v>873</v>
      </c>
      <c r="G22" s="34"/>
    </row>
    <row r="23" spans="1:7" ht="109.5" customHeight="1">
      <c r="A23" s="335"/>
      <c r="B23" s="330"/>
      <c r="C23" s="330"/>
      <c r="D23" s="333"/>
      <c r="E23" s="321"/>
      <c r="F23" s="252" t="s">
        <v>1447</v>
      </c>
      <c r="G23" s="34"/>
    </row>
    <row r="24" spans="1:7" ht="74.25" customHeight="1">
      <c r="A24" s="335"/>
      <c r="B24" s="331"/>
      <c r="C24" s="331"/>
      <c r="D24" s="334"/>
      <c r="E24" s="322"/>
      <c r="F24" s="37" t="s">
        <v>845</v>
      </c>
      <c r="G24" s="34"/>
    </row>
    <row r="25" spans="1:7" ht="72" customHeight="1">
      <c r="A25" s="335"/>
      <c r="B25" s="2" t="s">
        <v>871</v>
      </c>
      <c r="C25" s="37" t="s">
        <v>872</v>
      </c>
      <c r="D25" s="39" t="s">
        <v>4218</v>
      </c>
      <c r="E25" s="37" t="s">
        <v>4211</v>
      </c>
      <c r="F25" s="37" t="s">
        <v>874</v>
      </c>
      <c r="G25" s="34"/>
    </row>
    <row r="26" spans="1:7" ht="97.9" customHeight="1">
      <c r="A26" s="335"/>
      <c r="B26" s="326">
        <v>3</v>
      </c>
      <c r="C26" s="317" t="s">
        <v>92</v>
      </c>
      <c r="D26" s="323" t="s">
        <v>4219</v>
      </c>
      <c r="E26" s="320" t="s">
        <v>0</v>
      </c>
      <c r="F26" s="251" t="s">
        <v>86</v>
      </c>
      <c r="G26" s="34"/>
    </row>
    <row r="27" spans="1:7" ht="90" customHeight="1">
      <c r="A27" s="335"/>
      <c r="B27" s="327"/>
      <c r="C27" s="318"/>
      <c r="D27" s="324"/>
      <c r="E27" s="321"/>
      <c r="F27" s="252" t="s">
        <v>81</v>
      </c>
      <c r="G27" s="34"/>
    </row>
    <row r="28" spans="1:7" ht="19.149999999999999" customHeight="1">
      <c r="A28" s="335"/>
      <c r="B28" s="327"/>
      <c r="C28" s="318"/>
      <c r="D28" s="324"/>
      <c r="E28" s="321"/>
      <c r="F28" s="252" t="s">
        <v>82</v>
      </c>
      <c r="G28" s="34"/>
    </row>
    <row r="29" spans="1:7" ht="74.45" customHeight="1">
      <c r="A29" s="335"/>
      <c r="B29" s="327"/>
      <c r="C29" s="318"/>
      <c r="D29" s="324"/>
      <c r="E29" s="321"/>
      <c r="F29" s="252" t="s">
        <v>83</v>
      </c>
      <c r="G29" s="34"/>
    </row>
    <row r="30" spans="1:7" ht="62.45" customHeight="1">
      <c r="A30" s="335"/>
      <c r="B30" s="327"/>
      <c r="C30" s="318"/>
      <c r="D30" s="324"/>
      <c r="E30" s="321"/>
      <c r="F30" s="252" t="s">
        <v>84</v>
      </c>
      <c r="G30" s="34"/>
    </row>
    <row r="31" spans="1:7" ht="81" customHeight="1">
      <c r="A31" s="335"/>
      <c r="B31" s="327"/>
      <c r="C31" s="318"/>
      <c r="D31" s="324"/>
      <c r="E31" s="321"/>
      <c r="F31" s="252" t="s">
        <v>85</v>
      </c>
      <c r="G31" s="34"/>
    </row>
    <row r="32" spans="1:7" ht="48.6" customHeight="1">
      <c r="A32" s="335"/>
      <c r="B32" s="327"/>
      <c r="C32" s="318"/>
      <c r="D32" s="324"/>
      <c r="E32" s="321"/>
      <c r="F32" s="252" t="s">
        <v>88</v>
      </c>
      <c r="G32" s="34"/>
    </row>
    <row r="33" spans="1:7" ht="98.45" customHeight="1">
      <c r="A33" s="335"/>
      <c r="B33" s="327"/>
      <c r="C33" s="318"/>
      <c r="D33" s="324"/>
      <c r="E33" s="321"/>
      <c r="F33" s="252" t="s">
        <v>87</v>
      </c>
      <c r="G33" s="34"/>
    </row>
    <row r="34" spans="1:7" ht="88.9" customHeight="1">
      <c r="A34" s="335"/>
      <c r="B34" s="327"/>
      <c r="C34" s="318"/>
      <c r="D34" s="324"/>
      <c r="E34" s="321"/>
      <c r="F34" s="252" t="s">
        <v>89</v>
      </c>
      <c r="G34" s="34"/>
    </row>
    <row r="35" spans="1:7" ht="28.9" customHeight="1">
      <c r="A35" s="335"/>
      <c r="B35" s="327"/>
      <c r="C35" s="318"/>
      <c r="D35" s="324"/>
      <c r="E35" s="321"/>
      <c r="F35" s="252" t="s">
        <v>90</v>
      </c>
      <c r="G35" s="34"/>
    </row>
    <row r="36" spans="1:7" ht="126.75">
      <c r="A36" s="335"/>
      <c r="B36" s="328"/>
      <c r="C36" s="319"/>
      <c r="D36" s="325"/>
      <c r="E36" s="322"/>
      <c r="F36" s="253" t="s">
        <v>91</v>
      </c>
      <c r="G36" s="34"/>
    </row>
    <row r="37" spans="1:7" ht="123.75">
      <c r="A37" s="335"/>
      <c r="B37" s="191">
        <v>3.01</v>
      </c>
      <c r="C37" s="192" t="s">
        <v>92</v>
      </c>
      <c r="D37" s="39" t="s">
        <v>4220</v>
      </c>
      <c r="E37" s="254" t="s">
        <v>2544</v>
      </c>
      <c r="F37" s="255" t="s">
        <v>2713</v>
      </c>
      <c r="G37" s="34"/>
    </row>
    <row r="38" spans="1:7" ht="112.5">
      <c r="A38" s="335"/>
      <c r="B38" s="191">
        <v>3.02</v>
      </c>
      <c r="C38" s="192" t="s">
        <v>2594</v>
      </c>
      <c r="D38" s="39" t="s">
        <v>4221</v>
      </c>
      <c r="E38" s="254" t="s">
        <v>2615</v>
      </c>
      <c r="F38" s="255" t="s">
        <v>2714</v>
      </c>
      <c r="G38" s="34"/>
    </row>
    <row r="39" spans="1:7" ht="101.25">
      <c r="A39" s="335"/>
      <c r="B39" s="213">
        <v>4</v>
      </c>
      <c r="C39" s="212" t="s">
        <v>3031</v>
      </c>
      <c r="D39" s="39" t="s">
        <v>4222</v>
      </c>
      <c r="E39" s="37" t="s">
        <v>4138</v>
      </c>
      <c r="F39" s="37" t="s">
        <v>3032</v>
      </c>
      <c r="G39" s="34"/>
    </row>
    <row r="40" spans="1:7" ht="56.25">
      <c r="A40" s="335"/>
      <c r="B40" s="191">
        <v>4.01</v>
      </c>
      <c r="C40" s="212" t="s">
        <v>3031</v>
      </c>
      <c r="D40" s="39" t="s">
        <v>4224</v>
      </c>
      <c r="E40" s="37" t="s">
        <v>4167</v>
      </c>
      <c r="F40" s="37" t="s">
        <v>4173</v>
      </c>
      <c r="G40" s="34"/>
    </row>
    <row r="41" spans="1:7" ht="56.25">
      <c r="A41" s="335"/>
      <c r="B41" s="191" t="s">
        <v>4209</v>
      </c>
      <c r="C41" s="212" t="s">
        <v>3031</v>
      </c>
      <c r="D41" s="39" t="s">
        <v>4223</v>
      </c>
      <c r="E41" s="37" t="s">
        <v>4212</v>
      </c>
      <c r="F41" s="37" t="s">
        <v>4210</v>
      </c>
      <c r="G41" s="34"/>
    </row>
    <row r="42" spans="1:7" ht="56.25">
      <c r="A42" s="335"/>
      <c r="B42" s="191" t="s">
        <v>4269</v>
      </c>
      <c r="C42" s="212" t="s">
        <v>3031</v>
      </c>
      <c r="D42" s="39" t="s">
        <v>4541</v>
      </c>
      <c r="E42" s="37" t="s">
        <v>4211</v>
      </c>
      <c r="F42" s="37" t="s">
        <v>4270</v>
      </c>
      <c r="G42" s="34"/>
    </row>
    <row r="43" spans="1:7" ht="123.75">
      <c r="A43" s="335"/>
      <c r="B43" s="241">
        <v>4.0999999999999996</v>
      </c>
      <c r="C43" s="212" t="s">
        <v>4540</v>
      </c>
      <c r="D43" s="242">
        <v>42489</v>
      </c>
      <c r="E43" s="256" t="s">
        <v>4543</v>
      </c>
      <c r="F43" s="37" t="s">
        <v>4542</v>
      </c>
      <c r="G43" s="34"/>
    </row>
    <row r="44" spans="1:7" ht="78.75">
      <c r="A44" s="335"/>
      <c r="B44" s="241">
        <v>4.2</v>
      </c>
      <c r="C44" s="212" t="s">
        <v>4540</v>
      </c>
      <c r="D44" s="242">
        <v>42704</v>
      </c>
      <c r="E44" s="256" t="s">
        <v>4990</v>
      </c>
      <c r="F44" s="37" t="s">
        <v>4929</v>
      </c>
      <c r="G44" s="34"/>
    </row>
    <row r="45" spans="1:7" ht="13.5" thickBot="1">
      <c r="A45" s="336"/>
      <c r="B45" s="337" t="str">
        <f ca="1">OFFSET(L!$C$1,MATCH("General"&amp;"Cpy",L!$A:$A,0)-1,SL,,)</f>
        <v>© 2016 Conflict-Free Sourcing Initiative. All rights reserved.</v>
      </c>
      <c r="C45" s="337"/>
      <c r="D45" s="337"/>
      <c r="E45" s="337"/>
      <c r="F45" s="337"/>
      <c r="G45" s="35"/>
    </row>
    <row r="46" spans="1:7" ht="13.5" thickTop="1">
      <c r="A46" s="131"/>
      <c r="B46" s="132"/>
      <c r="C46" s="132"/>
      <c r="D46" s="290"/>
      <c r="E46" s="132"/>
      <c r="F46" s="132"/>
      <c r="G46" s="132"/>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5"/>
    <mergeCell ref="B45:F4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40"/>
  <sheetViews>
    <sheetView workbookViewId="0">
      <pane ySplit="1" topLeftCell="A42" activePane="bottomLeft" state="frozen"/>
      <selection pane="bottomLeft" activeCell="B54" sqref="B54"/>
    </sheetView>
  </sheetViews>
  <sheetFormatPr defaultColWidth="8.75" defaultRowHeight="12.75"/>
  <cols>
    <col min="1" max="1" width="27.5" style="82" customWidth="1"/>
    <col min="2" max="2" width="20.125" style="82" bestFit="1" customWidth="1"/>
    <col min="3" max="16384" width="8.75" style="82"/>
  </cols>
  <sheetData>
    <row r="1" spans="1:2">
      <c r="A1" s="81" t="s">
        <v>2110</v>
      </c>
      <c r="B1" s="81" t="s">
        <v>1528</v>
      </c>
    </row>
    <row r="2" spans="1:2">
      <c r="A2" s="83" t="s">
        <v>2114</v>
      </c>
      <c r="B2" s="83" t="s">
        <v>1532</v>
      </c>
    </row>
    <row r="3" spans="1:2">
      <c r="A3" s="83" t="s">
        <v>2169</v>
      </c>
      <c r="B3" s="83" t="s">
        <v>1588</v>
      </c>
    </row>
    <row r="4" spans="1:2">
      <c r="A4" s="83" t="s">
        <v>2120</v>
      </c>
      <c r="B4" s="83" t="s">
        <v>1538</v>
      </c>
    </row>
    <row r="5" spans="1:2">
      <c r="A5" s="83" t="s">
        <v>2115</v>
      </c>
      <c r="B5" s="83" t="s">
        <v>1533</v>
      </c>
    </row>
    <row r="6" spans="1:2">
      <c r="A6" s="83" t="s">
        <v>2112</v>
      </c>
      <c r="B6" s="83" t="s">
        <v>1530</v>
      </c>
    </row>
    <row r="7" spans="1:2">
      <c r="A7" s="83" t="s">
        <v>2113</v>
      </c>
      <c r="B7" s="83" t="s">
        <v>1531</v>
      </c>
    </row>
    <row r="8" spans="1:2">
      <c r="A8" s="83" t="s">
        <v>2121</v>
      </c>
      <c r="B8" s="83" t="s">
        <v>1539</v>
      </c>
    </row>
    <row r="9" spans="1:2">
      <c r="A9" s="83" t="s">
        <v>2123</v>
      </c>
      <c r="B9" s="83" t="s">
        <v>1541</v>
      </c>
    </row>
    <row r="10" spans="1:2">
      <c r="A10" s="83" t="s">
        <v>2118</v>
      </c>
      <c r="B10" s="83" t="s">
        <v>1536</v>
      </c>
    </row>
    <row r="11" spans="1:2">
      <c r="A11" s="83" t="s">
        <v>2119</v>
      </c>
      <c r="B11" s="83" t="s">
        <v>1537</v>
      </c>
    </row>
    <row r="12" spans="1:2">
      <c r="A12" s="83" t="s">
        <v>2111</v>
      </c>
      <c r="B12" s="83" t="s">
        <v>1529</v>
      </c>
    </row>
    <row r="13" spans="1:2">
      <c r="A13" s="83" t="s">
        <v>2124</v>
      </c>
      <c r="B13" s="83" t="s">
        <v>1542</v>
      </c>
    </row>
    <row r="14" spans="1:2">
      <c r="A14" s="83" t="s">
        <v>2125</v>
      </c>
      <c r="B14" s="83" t="s">
        <v>1543</v>
      </c>
    </row>
    <row r="15" spans="1:2">
      <c r="A15" s="83" t="s">
        <v>2126</v>
      </c>
      <c r="B15" s="83" t="s">
        <v>1544</v>
      </c>
    </row>
    <row r="16" spans="1:2">
      <c r="A16" s="83" t="s">
        <v>2134</v>
      </c>
      <c r="B16" s="83" t="s">
        <v>1552</v>
      </c>
    </row>
    <row r="17" spans="1:2">
      <c r="A17" s="83" t="s">
        <v>2133</v>
      </c>
      <c r="B17" s="83" t="s">
        <v>1551</v>
      </c>
    </row>
    <row r="18" spans="1:2">
      <c r="A18" s="83" t="s">
        <v>2131</v>
      </c>
      <c r="B18" s="83" t="s">
        <v>1549</v>
      </c>
    </row>
    <row r="19" spans="1:2">
      <c r="A19" s="83" t="s">
        <v>2140</v>
      </c>
      <c r="B19" s="83" t="s">
        <v>1559</v>
      </c>
    </row>
    <row r="20" spans="1:2">
      <c r="A20" s="83" t="s">
        <v>2136</v>
      </c>
      <c r="B20" s="83" t="s">
        <v>1554</v>
      </c>
    </row>
    <row r="21" spans="1:2">
      <c r="A21" s="83" t="s">
        <v>2128</v>
      </c>
      <c r="B21" s="83" t="s">
        <v>1546</v>
      </c>
    </row>
    <row r="22" spans="1:2">
      <c r="A22" s="83" t="s">
        <v>2137</v>
      </c>
      <c r="B22" s="83" t="s">
        <v>1555</v>
      </c>
    </row>
    <row r="23" spans="1:2">
      <c r="A23" s="83" t="s">
        <v>2129</v>
      </c>
      <c r="B23" s="83" t="s">
        <v>1547</v>
      </c>
    </row>
    <row r="24" spans="1:2">
      <c r="A24" s="83" t="s">
        <v>2138</v>
      </c>
      <c r="B24" s="83" t="s">
        <v>1556</v>
      </c>
    </row>
    <row r="25" spans="1:2">
      <c r="A25" s="83" t="s">
        <v>2142</v>
      </c>
      <c r="B25" s="83" t="s">
        <v>1561</v>
      </c>
    </row>
    <row r="26" spans="1:2">
      <c r="A26" s="282" t="s">
        <v>4874</v>
      </c>
      <c r="B26" s="83" t="s">
        <v>1557</v>
      </c>
    </row>
    <row r="27" spans="1:2">
      <c r="A27" s="83" t="s">
        <v>2135</v>
      </c>
      <c r="B27" s="83" t="s">
        <v>1553</v>
      </c>
    </row>
    <row r="28" spans="1:2">
      <c r="A28" s="83" t="s">
        <v>2144</v>
      </c>
      <c r="B28" s="83" t="s">
        <v>1563</v>
      </c>
    </row>
    <row r="29" spans="1:2">
      <c r="A29" s="83" t="s">
        <v>2143</v>
      </c>
      <c r="B29" s="83" t="s">
        <v>1562</v>
      </c>
    </row>
    <row r="30" spans="1:2">
      <c r="A30" s="83" t="s">
        <v>2139</v>
      </c>
      <c r="B30" s="83" t="s">
        <v>1558</v>
      </c>
    </row>
    <row r="31" spans="1:2">
      <c r="A31" s="83" t="s">
        <v>2208</v>
      </c>
      <c r="B31" s="83" t="s">
        <v>1628</v>
      </c>
    </row>
    <row r="32" spans="1:2">
      <c r="A32" s="83" t="s">
        <v>2141</v>
      </c>
      <c r="B32" s="83" t="s">
        <v>1560</v>
      </c>
    </row>
    <row r="33" spans="1:2">
      <c r="A33" s="83" t="s">
        <v>2132</v>
      </c>
      <c r="B33" s="83" t="s">
        <v>1550</v>
      </c>
    </row>
    <row r="34" spans="1:2">
      <c r="A34" s="83" t="s">
        <v>2130</v>
      </c>
      <c r="B34" s="83" t="s">
        <v>1548</v>
      </c>
    </row>
    <row r="35" spans="1:2">
      <c r="A35" s="83" t="s">
        <v>2127</v>
      </c>
      <c r="B35" s="83" t="s">
        <v>1545</v>
      </c>
    </row>
    <row r="36" spans="1:2">
      <c r="A36" s="83" t="s">
        <v>2221</v>
      </c>
      <c r="B36" s="83" t="s">
        <v>1641</v>
      </c>
    </row>
    <row r="37" spans="1:2">
      <c r="A37" s="83" t="s">
        <v>2152</v>
      </c>
      <c r="B37" s="83" t="s">
        <v>1571</v>
      </c>
    </row>
    <row r="38" spans="1:2">
      <c r="A38" s="83" t="s">
        <v>2146</v>
      </c>
      <c r="B38" s="83" t="s">
        <v>1565</v>
      </c>
    </row>
    <row r="39" spans="1:2">
      <c r="A39" s="83" t="s">
        <v>2157</v>
      </c>
      <c r="B39" s="83" t="s">
        <v>1576</v>
      </c>
    </row>
    <row r="40" spans="1:2">
      <c r="A40" s="83" t="s">
        <v>2161</v>
      </c>
      <c r="B40" s="83" t="s">
        <v>1580</v>
      </c>
    </row>
    <row r="41" spans="1:2">
      <c r="A41" s="83" t="s">
        <v>2145</v>
      </c>
      <c r="B41" s="83" t="s">
        <v>1564</v>
      </c>
    </row>
    <row r="42" spans="1:2">
      <c r="A42" s="83" t="s">
        <v>1714</v>
      </c>
      <c r="B42" s="83" t="s">
        <v>2075</v>
      </c>
    </row>
    <row r="43" spans="1:2">
      <c r="A43" s="83" t="s">
        <v>2149</v>
      </c>
      <c r="B43" s="83" t="s">
        <v>1568</v>
      </c>
    </row>
    <row r="44" spans="1:2">
      <c r="A44" s="83" t="s">
        <v>2150</v>
      </c>
      <c r="B44" s="83" t="s">
        <v>1569</v>
      </c>
    </row>
    <row r="45" spans="1:2">
      <c r="A45" s="83" t="s">
        <v>2160</v>
      </c>
      <c r="B45" s="83" t="s">
        <v>1579</v>
      </c>
    </row>
    <row r="46" spans="1:2">
      <c r="A46" s="83" t="s">
        <v>2147</v>
      </c>
      <c r="B46" s="83" t="s">
        <v>1566</v>
      </c>
    </row>
    <row r="47" spans="1:2">
      <c r="A47" s="83" t="s">
        <v>2155</v>
      </c>
      <c r="B47" s="83" t="s">
        <v>1574</v>
      </c>
    </row>
    <row r="48" spans="1:2">
      <c r="A48" s="83" t="s">
        <v>2156</v>
      </c>
      <c r="B48" s="83" t="s">
        <v>1575</v>
      </c>
    </row>
    <row r="49" spans="1:2">
      <c r="A49" s="83" t="s">
        <v>2153</v>
      </c>
      <c r="B49" s="83" t="s">
        <v>1572</v>
      </c>
    </row>
    <row r="50" spans="1:2">
      <c r="A50" s="282" t="s">
        <v>4873</v>
      </c>
      <c r="B50" s="282" t="s">
        <v>1500</v>
      </c>
    </row>
    <row r="51" spans="1:2">
      <c r="A51" s="83" t="s">
        <v>2154</v>
      </c>
      <c r="B51" s="83" t="s">
        <v>1573</v>
      </c>
    </row>
    <row r="52" spans="1:2">
      <c r="A52" s="83" t="s">
        <v>2158</v>
      </c>
      <c r="B52" s="83" t="s">
        <v>1577</v>
      </c>
    </row>
    <row r="53" spans="1:2">
      <c r="A53" s="83" t="s">
        <v>2151</v>
      </c>
      <c r="B53" s="83" t="s">
        <v>1570</v>
      </c>
    </row>
    <row r="54" spans="1:2">
      <c r="A54" s="83" t="s">
        <v>2203</v>
      </c>
      <c r="B54" s="83" t="s">
        <v>1623</v>
      </c>
    </row>
    <row r="55" spans="1:2">
      <c r="A55" s="83" t="s">
        <v>2159</v>
      </c>
      <c r="B55" s="83" t="s">
        <v>1578</v>
      </c>
    </row>
    <row r="56" spans="1:2">
      <c r="A56" s="83" t="s">
        <v>2162</v>
      </c>
      <c r="B56" s="83" t="s">
        <v>1581</v>
      </c>
    </row>
    <row r="57" spans="1:2">
      <c r="A57" s="83" t="s">
        <v>2163</v>
      </c>
      <c r="B57" s="83" t="s">
        <v>1582</v>
      </c>
    </row>
    <row r="58" spans="1:2">
      <c r="A58" s="83" t="s">
        <v>2167</v>
      </c>
      <c r="B58" s="83" t="s">
        <v>1586</v>
      </c>
    </row>
    <row r="59" spans="1:2">
      <c r="A59" s="83" t="s">
        <v>2165</v>
      </c>
      <c r="B59" s="83" t="s">
        <v>1584</v>
      </c>
    </row>
    <row r="60" spans="1:2">
      <c r="A60" s="83" t="s">
        <v>2166</v>
      </c>
      <c r="B60" s="83" t="s">
        <v>1585</v>
      </c>
    </row>
    <row r="61" spans="1:2">
      <c r="A61" s="83" t="s">
        <v>2168</v>
      </c>
      <c r="B61" s="83" t="s">
        <v>1587</v>
      </c>
    </row>
    <row r="62" spans="1:2">
      <c r="A62" s="83" t="s">
        <v>1720</v>
      </c>
      <c r="B62" s="83" t="s">
        <v>2081</v>
      </c>
    </row>
    <row r="63" spans="1:2">
      <c r="A63" s="83" t="s">
        <v>2170</v>
      </c>
      <c r="B63" s="83" t="s">
        <v>1589</v>
      </c>
    </row>
    <row r="64" spans="1:2">
      <c r="A64" s="83" t="s">
        <v>2171</v>
      </c>
      <c r="B64" s="83" t="s">
        <v>1590</v>
      </c>
    </row>
    <row r="65" spans="1:2">
      <c r="A65" s="83" t="s">
        <v>1701</v>
      </c>
      <c r="B65" s="83" t="s">
        <v>2062</v>
      </c>
    </row>
    <row r="66" spans="1:2">
      <c r="A66" s="83" t="s">
        <v>2192</v>
      </c>
      <c r="B66" s="83" t="s">
        <v>1612</v>
      </c>
    </row>
    <row r="67" spans="1:2">
      <c r="A67" s="83" t="s">
        <v>2172</v>
      </c>
      <c r="B67" s="83" t="s">
        <v>1591</v>
      </c>
    </row>
    <row r="68" spans="1:2">
      <c r="A68" s="83" t="s">
        <v>2175</v>
      </c>
      <c r="B68" s="83" t="s">
        <v>1594</v>
      </c>
    </row>
    <row r="69" spans="1:2">
      <c r="A69" s="83" t="s">
        <v>2176</v>
      </c>
      <c r="B69" s="83" t="s">
        <v>1595</v>
      </c>
    </row>
    <row r="70" spans="1:2">
      <c r="A70" s="83" t="s">
        <v>2179</v>
      </c>
      <c r="B70" s="83" t="s">
        <v>1598</v>
      </c>
    </row>
    <row r="71" spans="1:2">
      <c r="A71" s="83" t="s">
        <v>2181</v>
      </c>
      <c r="B71" s="83" t="s">
        <v>1600</v>
      </c>
    </row>
    <row r="72" spans="1:2">
      <c r="A72" s="83" t="s">
        <v>2178</v>
      </c>
      <c r="B72" s="83" t="s">
        <v>1597</v>
      </c>
    </row>
    <row r="73" spans="1:2">
      <c r="A73" s="83" t="s">
        <v>2177</v>
      </c>
      <c r="B73" s="83" t="s">
        <v>1596</v>
      </c>
    </row>
    <row r="74" spans="1:2">
      <c r="A74" s="83" t="s">
        <v>2180</v>
      </c>
      <c r="B74" s="83" t="s">
        <v>1599</v>
      </c>
    </row>
    <row r="75" spans="1:2">
      <c r="A75" s="83" t="s">
        <v>2183</v>
      </c>
      <c r="B75" s="83" t="s">
        <v>1602</v>
      </c>
    </row>
    <row r="76" spans="1:2">
      <c r="A76" s="83" t="s">
        <v>2197</v>
      </c>
      <c r="B76" s="83" t="s">
        <v>1617</v>
      </c>
    </row>
    <row r="77" spans="1:2">
      <c r="A77" s="83" t="s">
        <v>1686</v>
      </c>
      <c r="B77" s="83" t="s">
        <v>2047</v>
      </c>
    </row>
    <row r="78" spans="1:2">
      <c r="A78" s="83" t="s">
        <v>2122</v>
      </c>
      <c r="B78" s="83" t="s">
        <v>1540</v>
      </c>
    </row>
    <row r="79" spans="1:2">
      <c r="A79" s="83" t="s">
        <v>2184</v>
      </c>
      <c r="B79" s="83" t="s">
        <v>1603</v>
      </c>
    </row>
    <row r="80" spans="1:2">
      <c r="A80" s="83" t="s">
        <v>2190</v>
      </c>
      <c r="B80" s="83" t="s">
        <v>1610</v>
      </c>
    </row>
    <row r="81" spans="1:2">
      <c r="A81" s="83" t="s">
        <v>2185</v>
      </c>
      <c r="B81" s="83" t="s">
        <v>1605</v>
      </c>
    </row>
    <row r="82" spans="1:2">
      <c r="A82" s="83" t="s">
        <v>2164</v>
      </c>
      <c r="B82" s="83" t="s">
        <v>1583</v>
      </c>
    </row>
    <row r="83" spans="1:2">
      <c r="A83" s="83" t="s">
        <v>2186</v>
      </c>
      <c r="B83" s="83" t="s">
        <v>1606</v>
      </c>
    </row>
    <row r="84" spans="1:2">
      <c r="A84" s="83" t="s">
        <v>2187</v>
      </c>
      <c r="B84" s="83" t="s">
        <v>1607</v>
      </c>
    </row>
    <row r="85" spans="1:2">
      <c r="A85" s="83" t="s">
        <v>2193</v>
      </c>
      <c r="B85" s="83" t="s">
        <v>1613</v>
      </c>
    </row>
    <row r="86" spans="1:2">
      <c r="A86" s="83" t="s">
        <v>2195</v>
      </c>
      <c r="B86" s="83" t="s">
        <v>1615</v>
      </c>
    </row>
    <row r="87" spans="1:2">
      <c r="A87" s="83" t="s">
        <v>2194</v>
      </c>
      <c r="B87" s="83" t="s">
        <v>1614</v>
      </c>
    </row>
    <row r="88" spans="1:2">
      <c r="A88" s="83" t="s">
        <v>2189</v>
      </c>
      <c r="B88" s="83" t="s">
        <v>1609</v>
      </c>
    </row>
    <row r="89" spans="1:2">
      <c r="A89" s="83" t="s">
        <v>2198</v>
      </c>
      <c r="B89" s="83" t="s">
        <v>1618</v>
      </c>
    </row>
    <row r="90" spans="1:2">
      <c r="A90" s="83" t="s">
        <v>2196</v>
      </c>
      <c r="B90" s="83" t="s">
        <v>1616</v>
      </c>
    </row>
    <row r="91" spans="1:2">
      <c r="A91" s="83" t="s">
        <v>2188</v>
      </c>
      <c r="B91" s="83" t="s">
        <v>1608</v>
      </c>
    </row>
    <row r="92" spans="1:2">
      <c r="A92" s="83" t="s">
        <v>2191</v>
      </c>
      <c r="B92" s="83" t="s">
        <v>1611</v>
      </c>
    </row>
    <row r="93" spans="1:2">
      <c r="A93" s="83" t="s">
        <v>2199</v>
      </c>
      <c r="B93" s="83" t="s">
        <v>1619</v>
      </c>
    </row>
    <row r="94" spans="1:2">
      <c r="A94" s="83" t="s">
        <v>2204</v>
      </c>
      <c r="B94" s="83" t="s">
        <v>1624</v>
      </c>
    </row>
    <row r="95" spans="1:2">
      <c r="A95" s="83" t="s">
        <v>2201</v>
      </c>
      <c r="B95" s="83" t="s">
        <v>1621</v>
      </c>
    </row>
    <row r="96" spans="1:2">
      <c r="A96" s="83" t="s">
        <v>2202</v>
      </c>
      <c r="B96" s="83" t="s">
        <v>1622</v>
      </c>
    </row>
    <row r="97" spans="1:2">
      <c r="A97" s="83" t="s">
        <v>2200</v>
      </c>
      <c r="B97" s="83" t="s">
        <v>1620</v>
      </c>
    </row>
    <row r="98" spans="1:2">
      <c r="A98" s="83" t="s">
        <v>2205</v>
      </c>
      <c r="B98" s="83" t="s">
        <v>1625</v>
      </c>
    </row>
    <row r="99" spans="1:2">
      <c r="A99" s="83" t="s">
        <v>2212</v>
      </c>
      <c r="B99" s="83" t="s">
        <v>1632</v>
      </c>
    </row>
    <row r="100" spans="1:2">
      <c r="A100" s="83" t="s">
        <v>2207</v>
      </c>
      <c r="B100" s="83" t="s">
        <v>1627</v>
      </c>
    </row>
    <row r="101" spans="1:2">
      <c r="A101" s="83" t="s">
        <v>2206</v>
      </c>
      <c r="B101" s="83" t="s">
        <v>1626</v>
      </c>
    </row>
    <row r="102" spans="1:2">
      <c r="A102" s="83" t="s">
        <v>2210</v>
      </c>
      <c r="B102" s="83" t="s">
        <v>1630</v>
      </c>
    </row>
    <row r="103" spans="1:2">
      <c r="A103" s="83" t="s">
        <v>2211</v>
      </c>
      <c r="B103" s="83" t="s">
        <v>1631</v>
      </c>
    </row>
    <row r="104" spans="1:2">
      <c r="A104" s="83" t="s">
        <v>2209</v>
      </c>
      <c r="B104" s="83" t="s">
        <v>1629</v>
      </c>
    </row>
    <row r="105" spans="1:2">
      <c r="A105" s="83" t="s">
        <v>2213</v>
      </c>
      <c r="B105" s="83" t="s">
        <v>1633</v>
      </c>
    </row>
    <row r="106" spans="1:2">
      <c r="A106" s="83" t="s">
        <v>2214</v>
      </c>
      <c r="B106" s="83" t="s">
        <v>1634</v>
      </c>
    </row>
    <row r="107" spans="1:2">
      <c r="A107" s="83" t="s">
        <v>2215</v>
      </c>
      <c r="B107" s="83" t="s">
        <v>1635</v>
      </c>
    </row>
    <row r="108" spans="1:2">
      <c r="A108" s="83" t="s">
        <v>2217</v>
      </c>
      <c r="B108" s="83" t="s">
        <v>1637</v>
      </c>
    </row>
    <row r="109" spans="1:2">
      <c r="A109" s="83" t="s">
        <v>2216</v>
      </c>
      <c r="B109" s="83" t="s">
        <v>1636</v>
      </c>
    </row>
    <row r="110" spans="1:2">
      <c r="A110" s="83" t="s">
        <v>2218</v>
      </c>
      <c r="B110" s="83" t="s">
        <v>1638</v>
      </c>
    </row>
    <row r="111" spans="1:2">
      <c r="A111" s="83" t="s">
        <v>2219</v>
      </c>
      <c r="B111" s="83" t="s">
        <v>1639</v>
      </c>
    </row>
    <row r="112" spans="1:2">
      <c r="A112" s="83" t="s">
        <v>2222</v>
      </c>
      <c r="B112" s="83" t="s">
        <v>1642</v>
      </c>
    </row>
    <row r="113" spans="1:2">
      <c r="A113" s="282" t="s">
        <v>4875</v>
      </c>
      <c r="B113" s="83" t="s">
        <v>2044</v>
      </c>
    </row>
    <row r="114" spans="1:2">
      <c r="A114" s="282" t="s">
        <v>4876</v>
      </c>
      <c r="B114" s="83" t="s">
        <v>1644</v>
      </c>
    </row>
    <row r="115" spans="1:2">
      <c r="A115" s="83" t="s">
        <v>2225</v>
      </c>
      <c r="B115" s="83" t="s">
        <v>1645</v>
      </c>
    </row>
    <row r="116" spans="1:2">
      <c r="A116" s="83" t="s">
        <v>2220</v>
      </c>
      <c r="B116" s="83" t="s">
        <v>1640</v>
      </c>
    </row>
    <row r="117" spans="1:2">
      <c r="A117" s="83" t="s">
        <v>2226</v>
      </c>
      <c r="B117" s="83" t="s">
        <v>1646</v>
      </c>
    </row>
    <row r="118" spans="1:2">
      <c r="A118" s="83" t="s">
        <v>2236</v>
      </c>
      <c r="B118" s="83" t="s">
        <v>1656</v>
      </c>
    </row>
    <row r="119" spans="1:2">
      <c r="A119" s="83" t="s">
        <v>2227</v>
      </c>
      <c r="B119" s="83" t="s">
        <v>1647</v>
      </c>
    </row>
    <row r="120" spans="1:2">
      <c r="A120" s="83" t="s">
        <v>2233</v>
      </c>
      <c r="B120" s="83" t="s">
        <v>1653</v>
      </c>
    </row>
    <row r="121" spans="1:2">
      <c r="A121" s="83" t="s">
        <v>2228</v>
      </c>
      <c r="B121" s="83" t="s">
        <v>1648</v>
      </c>
    </row>
    <row r="122" spans="1:2">
      <c r="A122" s="83" t="s">
        <v>2229</v>
      </c>
      <c r="B122" s="83" t="s">
        <v>1649</v>
      </c>
    </row>
    <row r="123" spans="1:2">
      <c r="A123" s="83" t="s">
        <v>2231</v>
      </c>
      <c r="B123" s="83" t="s">
        <v>1651</v>
      </c>
    </row>
    <row r="124" spans="1:2">
      <c r="A124" s="83" t="s">
        <v>2234</v>
      </c>
      <c r="B124" s="83" t="s">
        <v>1654</v>
      </c>
    </row>
    <row r="125" spans="1:2">
      <c r="A125" s="83" t="s">
        <v>2235</v>
      </c>
      <c r="B125" s="83" t="s">
        <v>1655</v>
      </c>
    </row>
    <row r="126" spans="1:2">
      <c r="A126" s="83" t="s">
        <v>2237</v>
      </c>
      <c r="B126" s="83" t="s">
        <v>1657</v>
      </c>
    </row>
    <row r="127" spans="1:2">
      <c r="A127" s="282" t="s">
        <v>4877</v>
      </c>
      <c r="B127" s="83" t="s">
        <v>1665</v>
      </c>
    </row>
    <row r="128" spans="1:2">
      <c r="A128" s="83" t="s">
        <v>2241</v>
      </c>
      <c r="B128" s="83" t="s">
        <v>1661</v>
      </c>
    </row>
    <row r="129" spans="1:2">
      <c r="A129" s="83" t="s">
        <v>2255</v>
      </c>
      <c r="B129" s="83" t="s">
        <v>1676</v>
      </c>
    </row>
    <row r="130" spans="1:2">
      <c r="A130" s="83" t="s">
        <v>2256</v>
      </c>
      <c r="B130" s="83" t="s">
        <v>2020</v>
      </c>
    </row>
    <row r="131" spans="1:2">
      <c r="A131" s="83" t="s">
        <v>2242</v>
      </c>
      <c r="B131" s="83" t="s">
        <v>1662</v>
      </c>
    </row>
    <row r="132" spans="1:2">
      <c r="A132" s="83" t="s">
        <v>2245</v>
      </c>
      <c r="B132" s="83" t="s">
        <v>1666</v>
      </c>
    </row>
    <row r="133" spans="1:2">
      <c r="A133" s="83" t="s">
        <v>2246</v>
      </c>
      <c r="B133" s="83" t="s">
        <v>1667</v>
      </c>
    </row>
    <row r="134" spans="1:2">
      <c r="A134" s="83" t="s">
        <v>2244</v>
      </c>
      <c r="B134" s="83" t="s">
        <v>1664</v>
      </c>
    </row>
    <row r="135" spans="1:2">
      <c r="A135" s="83" t="s">
        <v>2253</v>
      </c>
      <c r="B135" s="83" t="s">
        <v>1674</v>
      </c>
    </row>
    <row r="136" spans="1:2">
      <c r="A136" s="83" t="s">
        <v>2251</v>
      </c>
      <c r="B136" s="83" t="s">
        <v>1672</v>
      </c>
    </row>
    <row r="137" spans="1:2">
      <c r="A137" s="83" t="s">
        <v>2254</v>
      </c>
      <c r="B137" s="83" t="s">
        <v>1675</v>
      </c>
    </row>
    <row r="138" spans="1:2">
      <c r="A138" s="83" t="s">
        <v>2257</v>
      </c>
      <c r="B138" s="83" t="s">
        <v>2021</v>
      </c>
    </row>
    <row r="139" spans="1:2">
      <c r="A139" s="83" t="s">
        <v>2243</v>
      </c>
      <c r="B139" s="83" t="s">
        <v>1663</v>
      </c>
    </row>
    <row r="140" spans="1:2">
      <c r="A140" s="83" t="s">
        <v>2182</v>
      </c>
      <c r="B140" s="83" t="s">
        <v>1601</v>
      </c>
    </row>
    <row r="141" spans="1:2">
      <c r="A141" s="83" t="s">
        <v>2240</v>
      </c>
      <c r="B141" s="83" t="s">
        <v>1660</v>
      </c>
    </row>
    <row r="142" spans="1:2">
      <c r="A142" s="83" t="s">
        <v>2239</v>
      </c>
      <c r="B142" s="83" t="s">
        <v>1659</v>
      </c>
    </row>
    <row r="143" spans="1:2">
      <c r="A143" s="83" t="s">
        <v>2248</v>
      </c>
      <c r="B143" s="83" t="s">
        <v>1669</v>
      </c>
    </row>
    <row r="144" spans="1:2">
      <c r="A144" s="83" t="s">
        <v>2252</v>
      </c>
      <c r="B144" s="83" t="s">
        <v>1673</v>
      </c>
    </row>
    <row r="145" spans="1:2">
      <c r="A145" s="83" t="s">
        <v>2238</v>
      </c>
      <c r="B145" s="83" t="s">
        <v>1658</v>
      </c>
    </row>
    <row r="146" spans="1:2">
      <c r="A146" s="83" t="s">
        <v>2250</v>
      </c>
      <c r="B146" s="83" t="s">
        <v>1671</v>
      </c>
    </row>
    <row r="147" spans="1:2">
      <c r="A147" s="83" t="s">
        <v>2247</v>
      </c>
      <c r="B147" s="83" t="s">
        <v>1668</v>
      </c>
    </row>
    <row r="148" spans="1:2">
      <c r="A148" s="83" t="s">
        <v>2258</v>
      </c>
      <c r="B148" s="83" t="s">
        <v>2022</v>
      </c>
    </row>
    <row r="149" spans="1:2">
      <c r="A149" s="83" t="s">
        <v>2268</v>
      </c>
      <c r="B149" s="83" t="s">
        <v>2032</v>
      </c>
    </row>
    <row r="150" spans="1:2">
      <c r="A150" s="83" t="s">
        <v>2267</v>
      </c>
      <c r="B150" s="83" t="s">
        <v>2031</v>
      </c>
    </row>
    <row r="151" spans="1:2">
      <c r="A151" s="83" t="s">
        <v>2265</v>
      </c>
      <c r="B151" s="83" t="s">
        <v>2029</v>
      </c>
    </row>
    <row r="152" spans="1:2">
      <c r="A152" s="83" t="s">
        <v>2116</v>
      </c>
      <c r="B152" s="83" t="s">
        <v>1534</v>
      </c>
    </row>
    <row r="153" spans="1:2">
      <c r="A153" s="83" t="s">
        <v>2259</v>
      </c>
      <c r="B153" s="83" t="s">
        <v>2023</v>
      </c>
    </row>
    <row r="154" spans="1:2">
      <c r="A154" s="83" t="s">
        <v>2269</v>
      </c>
      <c r="B154" s="83" t="s">
        <v>2033</v>
      </c>
    </row>
    <row r="155" spans="1:2">
      <c r="A155" s="83" t="s">
        <v>2263</v>
      </c>
      <c r="B155" s="83" t="s">
        <v>2027</v>
      </c>
    </row>
    <row r="156" spans="1:2">
      <c r="A156" s="83" t="s">
        <v>2260</v>
      </c>
      <c r="B156" s="83" t="s">
        <v>2024</v>
      </c>
    </row>
    <row r="157" spans="1:2">
      <c r="A157" s="83" t="s">
        <v>2262</v>
      </c>
      <c r="B157" s="83" t="s">
        <v>2026</v>
      </c>
    </row>
    <row r="158" spans="1:2">
      <c r="A158" s="83" t="s">
        <v>2264</v>
      </c>
      <c r="B158" s="83" t="s">
        <v>2028</v>
      </c>
    </row>
    <row r="159" spans="1:2">
      <c r="A159" s="83" t="s">
        <v>2261</v>
      </c>
      <c r="B159" s="83" t="s">
        <v>2025</v>
      </c>
    </row>
    <row r="160" spans="1:2">
      <c r="A160" s="83" t="s">
        <v>2249</v>
      </c>
      <c r="B160" s="83" t="s">
        <v>1670</v>
      </c>
    </row>
    <row r="161" spans="1:2">
      <c r="A161" s="83" t="s">
        <v>2266</v>
      </c>
      <c r="B161" s="83" t="s">
        <v>2030</v>
      </c>
    </row>
    <row r="162" spans="1:2">
      <c r="A162" s="83" t="s">
        <v>2270</v>
      </c>
      <c r="B162" s="83" t="s">
        <v>2034</v>
      </c>
    </row>
    <row r="163" spans="1:2">
      <c r="A163" s="83" t="s">
        <v>2271</v>
      </c>
      <c r="B163" s="83" t="s">
        <v>2035</v>
      </c>
    </row>
    <row r="164" spans="1:2">
      <c r="A164" s="83" t="s">
        <v>1680</v>
      </c>
      <c r="B164" s="83" t="s">
        <v>2040</v>
      </c>
    </row>
    <row r="165" spans="1:2">
      <c r="A165" s="83" t="s">
        <v>2272</v>
      </c>
      <c r="B165" s="83" t="s">
        <v>2036</v>
      </c>
    </row>
    <row r="166" spans="1:2">
      <c r="A166" s="83" t="s">
        <v>1681</v>
      </c>
      <c r="B166" s="83" t="s">
        <v>2041</v>
      </c>
    </row>
    <row r="167" spans="1:2">
      <c r="A167" s="83" t="s">
        <v>1685</v>
      </c>
      <c r="B167" s="83" t="s">
        <v>2046</v>
      </c>
    </row>
    <row r="168" spans="1:2">
      <c r="A168" s="83" t="s">
        <v>1678</v>
      </c>
      <c r="B168" s="83" t="s">
        <v>2038</v>
      </c>
    </row>
    <row r="169" spans="1:2">
      <c r="A169" s="83" t="s">
        <v>1679</v>
      </c>
      <c r="B169" s="83" t="s">
        <v>2039</v>
      </c>
    </row>
    <row r="170" spans="1:2">
      <c r="A170" s="83" t="s">
        <v>2273</v>
      </c>
      <c r="B170" s="83" t="s">
        <v>2037</v>
      </c>
    </row>
    <row r="171" spans="1:2">
      <c r="A171" s="83" t="s">
        <v>1682</v>
      </c>
      <c r="B171" s="83" t="s">
        <v>2042</v>
      </c>
    </row>
    <row r="172" spans="1:2">
      <c r="A172" s="83" t="s">
        <v>1684</v>
      </c>
      <c r="B172" s="83" t="s">
        <v>2045</v>
      </c>
    </row>
    <row r="173" spans="1:2">
      <c r="A173" s="83" t="s">
        <v>1683</v>
      </c>
      <c r="B173" s="83" t="s">
        <v>2043</v>
      </c>
    </row>
    <row r="174" spans="1:2">
      <c r="A174" s="83" t="s">
        <v>1687</v>
      </c>
      <c r="B174" s="83" t="s">
        <v>2048</v>
      </c>
    </row>
    <row r="175" spans="1:2">
      <c r="A175" s="83" t="s">
        <v>1688</v>
      </c>
      <c r="B175" s="83" t="s">
        <v>2049</v>
      </c>
    </row>
    <row r="176" spans="1:2">
      <c r="A176" s="83" t="s">
        <v>1689</v>
      </c>
      <c r="B176" s="83" t="s">
        <v>2050</v>
      </c>
    </row>
    <row r="177" spans="1:2">
      <c r="A177" s="83" t="s">
        <v>1690</v>
      </c>
      <c r="B177" s="83" t="s">
        <v>2051</v>
      </c>
    </row>
    <row r="178" spans="1:2">
      <c r="A178" s="83" t="s">
        <v>1691</v>
      </c>
      <c r="B178" s="83" t="s">
        <v>2052</v>
      </c>
    </row>
    <row r="179" spans="1:2">
      <c r="A179" s="83" t="s">
        <v>2223</v>
      </c>
      <c r="B179" s="83" t="s">
        <v>1643</v>
      </c>
    </row>
    <row r="180" spans="1:2">
      <c r="A180" s="83" t="s">
        <v>2230</v>
      </c>
      <c r="B180" s="83" t="s">
        <v>1650</v>
      </c>
    </row>
    <row r="181" spans="1:2">
      <c r="A181" s="83" t="s">
        <v>1733</v>
      </c>
      <c r="B181" s="83" t="s">
        <v>2096</v>
      </c>
    </row>
    <row r="182" spans="1:2">
      <c r="A182" s="83" t="s">
        <v>1740</v>
      </c>
      <c r="B182" s="83" t="s">
        <v>2103</v>
      </c>
    </row>
    <row r="183" spans="1:2">
      <c r="A183" s="83" t="s">
        <v>1702</v>
      </c>
      <c r="B183" s="83" t="s">
        <v>2063</v>
      </c>
    </row>
    <row r="184" spans="1:2">
      <c r="A184" s="83" t="s">
        <v>1705</v>
      </c>
      <c r="B184" s="83" t="s">
        <v>2066</v>
      </c>
    </row>
    <row r="185" spans="1:2">
      <c r="A185" s="83" t="s">
        <v>1692</v>
      </c>
      <c r="B185" s="83" t="s">
        <v>2053</v>
      </c>
    </row>
    <row r="186" spans="1:2">
      <c r="A186" s="83" t="s">
        <v>1694</v>
      </c>
      <c r="B186" s="83" t="s">
        <v>2055</v>
      </c>
    </row>
    <row r="187" spans="1:2">
      <c r="A187" s="83" t="s">
        <v>1711</v>
      </c>
      <c r="B187" s="83" t="s">
        <v>2072</v>
      </c>
    </row>
    <row r="188" spans="1:2">
      <c r="A188" s="83" t="s">
        <v>1700</v>
      </c>
      <c r="B188" s="83" t="s">
        <v>2061</v>
      </c>
    </row>
    <row r="189" spans="1:2">
      <c r="A189" s="83" t="s">
        <v>1695</v>
      </c>
      <c r="B189" s="83" t="s">
        <v>2056</v>
      </c>
    </row>
    <row r="190" spans="1:2">
      <c r="A190" s="83" t="s">
        <v>1707</v>
      </c>
      <c r="B190" s="83" t="s">
        <v>2068</v>
      </c>
    </row>
    <row r="191" spans="1:2">
      <c r="A191" s="83" t="s">
        <v>1708</v>
      </c>
      <c r="B191" s="83" t="s">
        <v>2069</v>
      </c>
    </row>
    <row r="192" spans="1:2">
      <c r="A192" s="83" t="s">
        <v>1699</v>
      </c>
      <c r="B192" s="83" t="s">
        <v>2060</v>
      </c>
    </row>
    <row r="193" spans="1:2">
      <c r="A193" s="83" t="s">
        <v>1703</v>
      </c>
      <c r="B193" s="83" t="s">
        <v>2064</v>
      </c>
    </row>
    <row r="194" spans="1:2">
      <c r="A194" s="83" t="s">
        <v>1743</v>
      </c>
      <c r="B194" s="83" t="s">
        <v>2106</v>
      </c>
    </row>
    <row r="195" spans="1:2">
      <c r="A195" s="83" t="s">
        <v>1696</v>
      </c>
      <c r="B195" s="83" t="s">
        <v>2057</v>
      </c>
    </row>
    <row r="196" spans="1:2">
      <c r="A196" s="83" t="s">
        <v>2174</v>
      </c>
      <c r="B196" s="83" t="s">
        <v>1593</v>
      </c>
    </row>
    <row r="197" spans="1:2">
      <c r="A197" s="83" t="s">
        <v>2232</v>
      </c>
      <c r="B197" s="83" t="s">
        <v>1652</v>
      </c>
    </row>
    <row r="198" spans="1:2">
      <c r="A198" s="83" t="s">
        <v>1697</v>
      </c>
      <c r="B198" s="83" t="s">
        <v>2058</v>
      </c>
    </row>
    <row r="199" spans="1:2">
      <c r="A199" s="83" t="s">
        <v>1704</v>
      </c>
      <c r="B199" s="83" t="s">
        <v>2065</v>
      </c>
    </row>
    <row r="200" spans="1:2">
      <c r="A200" s="83" t="s">
        <v>1693</v>
      </c>
      <c r="B200" s="83" t="s">
        <v>2054</v>
      </c>
    </row>
    <row r="201" spans="1:2">
      <c r="A201" s="83" t="s">
        <v>1706</v>
      </c>
      <c r="B201" s="83" t="s">
        <v>2067</v>
      </c>
    </row>
    <row r="202" spans="1:2">
      <c r="A202" s="83" t="s">
        <v>1698</v>
      </c>
      <c r="B202" s="83" t="s">
        <v>2059</v>
      </c>
    </row>
    <row r="203" spans="1:2">
      <c r="A203" s="83" t="s">
        <v>1710</v>
      </c>
      <c r="B203" s="83" t="s">
        <v>2071</v>
      </c>
    </row>
    <row r="204" spans="1:2">
      <c r="A204" s="83" t="s">
        <v>1709</v>
      </c>
      <c r="B204" s="83" t="s">
        <v>2070</v>
      </c>
    </row>
    <row r="205" spans="1:2">
      <c r="A205" s="83" t="s">
        <v>2148</v>
      </c>
      <c r="B205" s="83" t="s">
        <v>1567</v>
      </c>
    </row>
    <row r="206" spans="1:2">
      <c r="A206" s="83" t="s">
        <v>1712</v>
      </c>
      <c r="B206" s="83" t="s">
        <v>2073</v>
      </c>
    </row>
    <row r="207" spans="1:2">
      <c r="A207" s="282" t="s">
        <v>4878</v>
      </c>
      <c r="B207" s="83" t="s">
        <v>2087</v>
      </c>
    </row>
    <row r="208" spans="1:2">
      <c r="A208" s="83" t="s">
        <v>1717</v>
      </c>
      <c r="B208" s="83" t="s">
        <v>2078</v>
      </c>
    </row>
    <row r="209" spans="1:2">
      <c r="A209" s="83" t="s">
        <v>1726</v>
      </c>
      <c r="B209" s="83" t="s">
        <v>2088</v>
      </c>
    </row>
    <row r="210" spans="1:2">
      <c r="A210" s="83" t="s">
        <v>1716</v>
      </c>
      <c r="B210" s="83" t="s">
        <v>2077</v>
      </c>
    </row>
    <row r="211" spans="1:2">
      <c r="A211" s="83" t="s">
        <v>1715</v>
      </c>
      <c r="B211" s="83" t="s">
        <v>2076</v>
      </c>
    </row>
    <row r="212" spans="1:2">
      <c r="A212" s="83" t="s">
        <v>1718</v>
      </c>
      <c r="B212" s="83" t="s">
        <v>2079</v>
      </c>
    </row>
    <row r="213" spans="1:2">
      <c r="A213" s="83" t="s">
        <v>1721</v>
      </c>
      <c r="B213" s="83" t="s">
        <v>2082</v>
      </c>
    </row>
    <row r="214" spans="1:2">
      <c r="A214" s="83" t="s">
        <v>1722</v>
      </c>
      <c r="B214" s="83" t="s">
        <v>2083</v>
      </c>
    </row>
    <row r="215" spans="1:2">
      <c r="A215" s="83" t="s">
        <v>1723</v>
      </c>
      <c r="B215" s="83" t="s">
        <v>2084</v>
      </c>
    </row>
    <row r="216" spans="1:2">
      <c r="A216" s="83" t="s">
        <v>1724</v>
      </c>
      <c r="B216" s="83" t="s">
        <v>2085</v>
      </c>
    </row>
    <row r="217" spans="1:2">
      <c r="A217" s="83" t="s">
        <v>1719</v>
      </c>
      <c r="B217" s="83" t="s">
        <v>2080</v>
      </c>
    </row>
    <row r="218" spans="1:2">
      <c r="A218" s="83" t="s">
        <v>1713</v>
      </c>
      <c r="B218" s="83" t="s">
        <v>2074</v>
      </c>
    </row>
    <row r="219" spans="1:2">
      <c r="A219" s="83" t="s">
        <v>1725</v>
      </c>
      <c r="B219" s="83" t="s">
        <v>2086</v>
      </c>
    </row>
    <row r="220" spans="1:2">
      <c r="A220" s="83" t="s">
        <v>1727</v>
      </c>
      <c r="B220" s="83" t="s">
        <v>2089</v>
      </c>
    </row>
    <row r="221" spans="1:2">
      <c r="A221" s="83" t="s">
        <v>1728</v>
      </c>
      <c r="B221" s="83" t="s">
        <v>2090</v>
      </c>
    </row>
    <row r="222" spans="1:2">
      <c r="A222" s="83" t="s">
        <v>2117</v>
      </c>
      <c r="B222" s="83" t="s">
        <v>1535</v>
      </c>
    </row>
    <row r="223" spans="1:2">
      <c r="A223" s="282" t="s">
        <v>4879</v>
      </c>
      <c r="B223" s="83" t="s">
        <v>1604</v>
      </c>
    </row>
    <row r="224" spans="1:2">
      <c r="A224" s="282" t="s">
        <v>4880</v>
      </c>
      <c r="B224" s="83" t="s">
        <v>2093</v>
      </c>
    </row>
    <row r="225" spans="1:2">
      <c r="A225" s="83" t="s">
        <v>1729</v>
      </c>
      <c r="B225" s="83" t="s">
        <v>2091</v>
      </c>
    </row>
    <row r="226" spans="1:2">
      <c r="A226" s="83" t="s">
        <v>1730</v>
      </c>
      <c r="B226" s="83" t="s">
        <v>2092</v>
      </c>
    </row>
    <row r="227" spans="1:2">
      <c r="A227" s="83" t="s">
        <v>1731</v>
      </c>
      <c r="B227" s="83" t="s">
        <v>2094</v>
      </c>
    </row>
    <row r="228" spans="1:2">
      <c r="A228" s="83" t="s">
        <v>1738</v>
      </c>
      <c r="B228" s="83" t="s">
        <v>2101</v>
      </c>
    </row>
    <row r="229" spans="1:2">
      <c r="A229" s="83" t="s">
        <v>1732</v>
      </c>
      <c r="B229" s="83" t="s">
        <v>2095</v>
      </c>
    </row>
    <row r="230" spans="1:2">
      <c r="A230" s="83" t="s">
        <v>1734</v>
      </c>
      <c r="B230" s="83" t="s">
        <v>2097</v>
      </c>
    </row>
    <row r="231" spans="1:2">
      <c r="A231" s="83" t="s">
        <v>1737</v>
      </c>
      <c r="B231" s="83" t="s">
        <v>2100</v>
      </c>
    </row>
    <row r="232" spans="1:2">
      <c r="A232" s="83" t="s">
        <v>1735</v>
      </c>
      <c r="B232" s="83" t="s">
        <v>2098</v>
      </c>
    </row>
    <row r="233" spans="1:2">
      <c r="A233" s="83" t="s">
        <v>1736</v>
      </c>
      <c r="B233" s="83" t="s">
        <v>2099</v>
      </c>
    </row>
    <row r="234" spans="1:2">
      <c r="A234" s="83" t="s">
        <v>1739</v>
      </c>
      <c r="B234" s="83" t="s">
        <v>2102</v>
      </c>
    </row>
    <row r="235" spans="1:2">
      <c r="A235" s="83" t="s">
        <v>2173</v>
      </c>
      <c r="B235" s="83" t="s">
        <v>1592</v>
      </c>
    </row>
    <row r="236" spans="1:2">
      <c r="A236" s="83" t="s">
        <v>1741</v>
      </c>
      <c r="B236" s="83" t="s">
        <v>2104</v>
      </c>
    </row>
    <row r="237" spans="1:2">
      <c r="A237" s="83" t="s">
        <v>1742</v>
      </c>
      <c r="B237" s="83" t="s">
        <v>2105</v>
      </c>
    </row>
    <row r="238" spans="1:2">
      <c r="A238" s="83" t="s">
        <v>1744</v>
      </c>
      <c r="B238" s="83" t="s">
        <v>2107</v>
      </c>
    </row>
    <row r="239" spans="1:2">
      <c r="A239" s="83" t="s">
        <v>1745</v>
      </c>
      <c r="B239" s="83" t="s">
        <v>2108</v>
      </c>
    </row>
    <row r="240" spans="1:2">
      <c r="A240" s="83" t="s">
        <v>1746</v>
      </c>
      <c r="B240" s="83" t="s">
        <v>2109</v>
      </c>
    </row>
  </sheetData>
  <phoneticPr fontId="29"/>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zoomScale="60" zoomScaleNormal="60" workbookViewId="0"/>
  </sheetViews>
  <sheetFormatPr defaultRowHeight="12.75"/>
  <cols>
    <col min="1" max="1" width="143" customWidth="1"/>
    <col min="2" max="2" width="3" customWidth="1"/>
    <col min="3" max="3" width="8.75" style="125" customWidth="1"/>
  </cols>
  <sheetData>
    <row r="1" spans="1:2" ht="100.5" customHeight="1">
      <c r="A1" s="135" t="str">
        <f ca="1">OFFSET(L!$C$1,MATCH("Instructions"&amp;ADDRESS(ROW(),COLUMN(),4),L!$A:$A,0)-1,SL,,)</f>
        <v>CFSI website: (www.conflictfreesourcing.org)
Training and guidance, template, Conflict-Free Smelter Program compliant smelter list.</v>
      </c>
      <c r="B1" s="126" t="s">
        <v>851</v>
      </c>
    </row>
    <row r="2" spans="1:2" ht="30">
      <c r="A2" s="136" t="str">
        <f ca="1">OFFSET(L!$C$1,MATCH("Instructions"&amp;ADDRESS(ROW(),COLUMN(),4),L!$A:$A,0)-1,SL,,)</f>
        <v>Introduction</v>
      </c>
      <c r="B2" s="126" t="s">
        <v>2518</v>
      </c>
    </row>
    <row r="3" spans="1:2" ht="165">
      <c r="A3" s="133"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6" t="s">
        <v>2519</v>
      </c>
    </row>
    <row r="4" spans="1:2" ht="150">
      <c r="A4" s="1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6" t="s">
        <v>2525</v>
      </c>
    </row>
    <row r="5" spans="1:2" ht="15">
      <c r="A5" s="137"/>
      <c r="B5" s="126"/>
    </row>
    <row r="6" spans="1:2" ht="30">
      <c r="A6" s="136" t="str">
        <f ca="1">OFFSET(L!$C$1,MATCH("Instructions"&amp;ADDRESS(ROW(),COLUMN(),4),L!$A:$A,0)-1,SL,,)</f>
        <v>Instructions for completing Company Information questions (rows 8 - 22).
Provide comments in ENGLISH only</v>
      </c>
      <c r="B6" s="126" t="s">
        <v>2518</v>
      </c>
    </row>
    <row r="7" spans="1:2" ht="15">
      <c r="A7" s="133" t="str">
        <f ca="1">OFFSET(L!$C$1,MATCH("Instructions"&amp;ADDRESS(ROW(),COLUMN(),4),L!$A:$A,0)-1,SL,,)</f>
        <v xml:space="preserve">Note:  Entries with (*) are mandatory fields. </v>
      </c>
      <c r="B7" s="126"/>
    </row>
    <row r="8" spans="1:2" ht="30">
      <c r="A8" s="133" t="str">
        <f ca="1">OFFSET(L!$C$1,MATCH("Instructions"&amp;ADDRESS(ROW(),COLUMN(),4),L!$A:$A,0)-1,SL,,)</f>
        <v>1. Insert your company's Legal Name.  Please do not use abbreviations. In this field you have the option to add other commercial names, DBAs, etc.</v>
      </c>
      <c r="B8" s="126"/>
    </row>
    <row r="9" spans="1:2" ht="300">
      <c r="A9" s="20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6" t="s">
        <v>2517</v>
      </c>
    </row>
    <row r="10" spans="1:2" ht="15">
      <c r="A10" s="133" t="str">
        <f ca="1">OFFSET(L!$C$1,MATCH("Instructions"&amp;ADDRESS(ROW(),COLUMN(),4),L!$A:$A,0)-1,SL,,)</f>
        <v>3. Insert your company’s unique identifier number or code (DUNS number, VAT number, customer-specific identifier, etc.)</v>
      </c>
      <c r="B10" s="126"/>
    </row>
    <row r="11" spans="1:2" ht="15">
      <c r="A11" s="133" t="str">
        <f ca="1">OFFSET(L!$C$1,MATCH("Instructions"&amp;ADDRESS(ROW(),COLUMN(),4),L!$A:$A,0)-1,SL,,)</f>
        <v xml:space="preserve">4. Insert the source for the unique identifier number or code ("DUNS", "VAT", "Customer", etc).  </v>
      </c>
      <c r="B11" s="126"/>
    </row>
    <row r="12" spans="1:2" ht="30">
      <c r="A12" s="133" t="str">
        <f ca="1">OFFSET(L!$C$1,MATCH("Instructions"&amp;ADDRESS(ROW(),COLUMN(),4),L!$A:$A,0)-1,SL,,)</f>
        <v>5. Insert your full company address (street, city, state, country, postal code).  This field is optional.</v>
      </c>
      <c r="B12" s="126" t="s">
        <v>2518</v>
      </c>
    </row>
    <row r="13" spans="1:2" ht="15">
      <c r="A13" s="133" t="str">
        <f ca="1">OFFSET(L!$C$1,MATCH("Instructions"&amp;ADDRESS(ROW(),COLUMN(),4),L!$A:$A,0)-1,SL,,)</f>
        <v>6. Insert the name of the person to contact regarding the contents of the declaration information. This field is mandatory.</v>
      </c>
      <c r="B13" s="126"/>
    </row>
    <row r="14" spans="1:2" ht="30">
      <c r="A14" s="133" t="str">
        <f ca="1">OFFSET(L!$C$1,MATCH("Instructions"&amp;ADDRESS(ROW(),COLUMN(),4),L!$A:$A,0)-1,SL,,)</f>
        <v>7. Insert the email address of the contact person.  If an email address is not available, state ‘‘not available’’ or ‘‘n/a.’’ A blank field may cause an error in form implementation.  This field is mandatory.</v>
      </c>
      <c r="B14" s="126"/>
    </row>
    <row r="15" spans="1:2" ht="15">
      <c r="A15" s="133" t="str">
        <f ca="1">OFFSET(L!$C$1,MATCH("Instructions"&amp;ADDRESS(ROW(),COLUMN(),4),L!$A:$A,0)-1,SL,,)</f>
        <v>8. Insert the telephone number for the contact. This field is mandatory.</v>
      </c>
      <c r="B15" s="126"/>
    </row>
    <row r="16" spans="1:2" ht="45">
      <c r="A16" s="1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33" t="str">
        <f ca="1">OFFSET(L!$C$1,MATCH("Instructions"&amp;ADDRESS(ROW(),COLUMN(),4),L!$A:$A,0)-1,SL,,)</f>
        <v>10. Insert the title for the Authorizing person. This field is optional.</v>
      </c>
      <c r="B17" s="126"/>
    </row>
    <row r="18" spans="1:2" ht="30">
      <c r="A18" s="133" t="str">
        <f ca="1">OFFSET(L!$C$1,MATCH("Instructions"&amp;ADDRESS(ROW(),COLUMN(),4),L!$A:$A,0)-1,SL,,)</f>
        <v>11. Insert the email address of the Authorizing person.  If an email address is not available, state ‘‘not available’’ or ‘‘n/a.’’ A blank field may cause an error in form implementation.  This field is mandatory.</v>
      </c>
      <c r="B18" s="126"/>
    </row>
    <row r="19" spans="1:2" ht="15">
      <c r="A19" s="133" t="str">
        <f ca="1">OFFSET(L!$C$1,MATCH("Instructions"&amp;ADDRESS(ROW(),COLUMN(),4),L!$A:$A,0)-1,SL,,)</f>
        <v>12. Insert the telephone number for the Authorizing person. This field is mandatory.</v>
      </c>
      <c r="B19" s="126"/>
    </row>
    <row r="20" spans="1:2" ht="15">
      <c r="A20" s="133" t="str">
        <f ca="1">OFFSET(L!$C$1,MATCH("Instructions"&amp;ADDRESS(ROW(),COLUMN(),4),L!$A:$A,0)-1,SL,,)</f>
        <v>13. Please enter the Date of Completion for this form using the format DD-MMM-YYYY.  This field is mandatory.</v>
      </c>
      <c r="B20" s="126"/>
    </row>
    <row r="21" spans="1:2" ht="30">
      <c r="A21" s="133" t="str">
        <f ca="1">OFFSET(L!$C$1,MATCH("Instructions"&amp;ADDRESS(ROW(),COLUMN(),4),L!$A:$A,0)-1,SL,,)</f>
        <v xml:space="preserve">14. As an example, the user may save the file name as:  companyname-date.xls (date as YYYY-MM-DD).  </v>
      </c>
      <c r="B21" s="126" t="s">
        <v>2518</v>
      </c>
    </row>
    <row r="22" spans="1:2" ht="15">
      <c r="A22" s="137"/>
      <c r="B22" s="126"/>
    </row>
    <row r="23" spans="1:2" ht="30">
      <c r="A23" s="136" t="str">
        <f ca="1">OFFSET(L!$C$1,MATCH("Instructions"&amp;ADDRESS(ROW(),COLUMN(),4),L!$A:$A,0)-1,SL,,)</f>
        <v>Instructions for completing the seven Due Diligence Questions (rows 24 - 65).
Provide answers in ENGLISH only</v>
      </c>
      <c r="B23" s="126" t="s">
        <v>2518</v>
      </c>
    </row>
    <row r="24" spans="1:2" ht="75">
      <c r="A24" s="133"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6" t="s">
        <v>2521</v>
      </c>
    </row>
    <row r="25" spans="1:2" ht="60">
      <c r="A25" s="133"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6" t="s">
        <v>2518</v>
      </c>
    </row>
    <row r="26" spans="1:2" ht="195">
      <c r="A26" s="1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6" t="s">
        <v>2518</v>
      </c>
    </row>
    <row r="27" spans="1:2" ht="30">
      <c r="A27" s="133" t="str">
        <f ca="1">OFFSET(L!$C$1,MATCH("Instructions"&amp;ADDRESS(ROW(),COLUMN(),4),L!$A:$A,0)-1,SL,,)</f>
        <v>Some companies may require substantiation for a "No" answer that should be entered into the Comment Field.</v>
      </c>
      <c r="B27" s="126" t="s">
        <v>2518</v>
      </c>
    </row>
    <row r="28" spans="1:2" ht="180">
      <c r="A28" s="133"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6"/>
    </row>
    <row r="29" spans="1:2" ht="105">
      <c r="A29" s="133" t="str">
        <f ca="1">OFFSET(L!$C$1,MATCH("Instructions"&amp;ADDRESS(ROW(),COLUMN(),4),L!$A:$A,0)-1,SL,,)</f>
        <v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v>
      </c>
      <c r="B29" s="126" t="s">
        <v>2518</v>
      </c>
    </row>
    <row r="30" spans="1:2" ht="135">
      <c r="A30" s="133"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6" t="s">
        <v>2518</v>
      </c>
    </row>
    <row r="31" spans="1:2" ht="180">
      <c r="A31" s="133"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6" t="s">
        <v>2521</v>
      </c>
    </row>
    <row r="32" spans="1:2" ht="60">
      <c r="A32" s="133"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6"/>
    </row>
    <row r="33" spans="1:3" ht="60">
      <c r="A33" s="133"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6" t="s">
        <v>2518</v>
      </c>
    </row>
    <row r="34" spans="1:3" ht="15">
      <c r="A34" s="133" t="str">
        <f ca="1">OFFSET(L!$C$1,MATCH("Instructions"&amp;ADDRESS(ROW(),COLUMN(),4),L!$A:$A,0)-1,SL,,)</f>
        <v>Provide comments in the Comment sections as required to clarify your responses.</v>
      </c>
      <c r="B34" s="126"/>
    </row>
    <row r="35" spans="1:3" ht="15">
      <c r="A35" s="137"/>
      <c r="B35" s="126"/>
    </row>
    <row r="36" spans="1:3" ht="45">
      <c r="A36" s="136" t="str">
        <f ca="1">OFFSET(L!$C$1,MATCH("Instructions"&amp;ADDRESS(ROW(),COLUMN(),4),L!$A:$A,0)-1,SL,,)</f>
        <v>Instructions for completing Questions A. – J. (rows 69 - 87).  Questions A. through J. are mandatory if the response to Question 1 or 2 is “Yes” for any metal.
Provide answers in ENGLISH only</v>
      </c>
      <c r="B36" s="126" t="s">
        <v>2518</v>
      </c>
    </row>
    <row r="37" spans="1:3" ht="135">
      <c r="A37" s="1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6" t="s">
        <v>2520</v>
      </c>
      <c r="C37"/>
    </row>
    <row r="38" spans="1:3" ht="15">
      <c r="A38" s="133" t="str">
        <f ca="1">OFFSET(L!$C$1,MATCH("Instructions"&amp;ADDRESS(ROW(),COLUMN(),4),L!$A:$A,0)-1,SL,,)</f>
        <v xml:space="preserve">A. Please answer “Yes” or “No”.  Provide any comments, if necessary. </v>
      </c>
      <c r="B38" s="126"/>
    </row>
    <row r="39" spans="1:3" ht="15">
      <c r="A39" s="133" t="str">
        <f ca="1">OFFSET(L!$C$1,MATCH("Instructions"&amp;ADDRESS(ROW(),COLUMN(),4),L!$A:$A,0)-1,SL,,)</f>
        <v>B. Please answer “Yes” or “No” If “Yes”, provide the web link in the comments section.</v>
      </c>
      <c r="B39" s="126"/>
    </row>
    <row r="40" spans="1:3" ht="75">
      <c r="A40" s="133" t="str">
        <f ca="1">OFFSET(L!$C$1,MATCH("Instructions"&amp;ADDRESS(ROW(),COLUMN(),4),L!$A:$A,0)-1,SL,,)</f>
        <v>C. Please answer “Yes” or “No”.  Provide any comments if necessary.  See Definitions worksheet for definition of "DRC conflict-free".</v>
      </c>
      <c r="B40" s="126" t="s">
        <v>2523</v>
      </c>
    </row>
    <row r="41" spans="1:3" ht="45">
      <c r="A41" s="133"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6" t="s">
        <v>2521</v>
      </c>
    </row>
    <row r="42" spans="1:3" ht="150">
      <c r="A42" s="133"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6" t="s">
        <v>2522</v>
      </c>
    </row>
    <row r="43" spans="1:3" ht="45">
      <c r="A43" s="133"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6" t="s">
        <v>2518</v>
      </c>
    </row>
    <row r="44" spans="1:3" ht="15">
      <c r="A44" s="133" t="str">
        <f ca="1">OFFSET(L!$C$1,MATCH("Instructions"&amp;ADDRESS(ROW(),COLUMN(),4),L!$A:$A,0)-1,SL,,)</f>
        <v>G. Please answer “Yes” or “No”.  Provide any comments, if necessary.</v>
      </c>
      <c r="B44" s="126"/>
    </row>
    <row r="45" spans="1:3" ht="120">
      <c r="A45" s="133"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6" t="s">
        <v>2519</v>
      </c>
    </row>
    <row r="46" spans="1:3" ht="30">
      <c r="A46" s="133" t="str">
        <f ca="1">OFFSET(L!$C$1,MATCH("Instructions"&amp;ADDRESS(ROW(),COLUMN(),4),L!$A:$A,0)-1,SL,,)</f>
        <v>I. Please answer “Yes” or “No”.  If “Yes”, please describe how you manage your corrective action process.</v>
      </c>
      <c r="B46" s="126" t="s">
        <v>2518</v>
      </c>
    </row>
    <row r="47" spans="1:3" ht="45">
      <c r="A47" s="133"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6" t="s">
        <v>2521</v>
      </c>
    </row>
    <row r="48" spans="1:3" ht="15">
      <c r="A48" s="137"/>
      <c r="B48" s="126"/>
    </row>
    <row r="49" spans="1:2" ht="30">
      <c r="A49" s="136" t="str">
        <f ca="1">OFFSET(L!$C$1,MATCH("Instructions"&amp;ADDRESS(ROW(),COLUMN(),4),L!$A:$A,0)-1,SL,,)</f>
        <v>Instructions for completing the Smelter List Tab.
Provide answers in ENGLISH only</v>
      </c>
      <c r="B49" s="126" t="s">
        <v>2518</v>
      </c>
    </row>
    <row r="50" spans="1:2" ht="15">
      <c r="A50" s="133" t="str">
        <f ca="1">OFFSET(L!$C$1,MATCH("Instructions"&amp;ADDRESS(ROW(),COLUMN(),4),L!$A:$A,0)-1,SL,,)</f>
        <v>Note:  Columns with (*) are mandatory fields</v>
      </c>
      <c r="B50" s="126"/>
    </row>
    <row r="51" spans="1:2" ht="60">
      <c r="A51" s="133"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6" t="s">
        <v>2517</v>
      </c>
    </row>
    <row r="52" spans="1:2" ht="30">
      <c r="A52" s="133" t="str">
        <f ca="1">OFFSET(L!$C$1,MATCH("Instructions"&amp;ADDRESS(ROW(),COLUMN(),4),L!$A:$A,0)-1,SL,,)</f>
        <v>1. Smelter Identification Input Column - If you know the Smelter Identification Number, input the number in Column A (columns B, C, D, E, F, G, I, and J will auto-populate).  Column A does not autopopulate.</v>
      </c>
      <c r="B52" s="126" t="s">
        <v>2518</v>
      </c>
    </row>
    <row r="53" spans="1:2" ht="30">
      <c r="A53" s="133" t="str">
        <f ca="1">OFFSET(L!$C$1,MATCH("Instructions"&amp;ADDRESS(ROW(),COLUMN(),4),L!$A:$A,0)-1,SL,,)</f>
        <v>2. Metal (*)   -   Use the pull down menu to select the metal for which you are entering smelter information.  This field is mandatory.</v>
      </c>
      <c r="B53" s="126"/>
    </row>
    <row r="54" spans="1:2" ht="60">
      <c r="A54" s="222"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6" t="s">
        <v>2518</v>
      </c>
    </row>
    <row r="55" spans="1:2" ht="60">
      <c r="A55" s="133" t="str">
        <f ca="1">OFFSET(L!$C$1,MATCH("Instructions"&amp;ADDRESS(ROW(),COLUMN(),4),L!$A:$A,0)-1,SL,,)</f>
        <v>4. Smelter Name (*)- Fill in smelter name if you selected "Smelter Not Listed" in column C.  This field will auto-populate when a smelter name in selected in Column C.  This field is mandatory.</v>
      </c>
      <c r="B55" s="126" t="s">
        <v>2517</v>
      </c>
    </row>
    <row r="56" spans="1:2" ht="75">
      <c r="A56" s="1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6" t="s">
        <v>2523</v>
      </c>
    </row>
    <row r="57" spans="1:2" ht="60">
      <c r="A57" s="1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6" t="s">
        <v>2517</v>
      </c>
    </row>
    <row r="58" spans="1:2" ht="60">
      <c r="A58" s="1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6" t="s">
        <v>2517</v>
      </c>
    </row>
    <row r="59" spans="1:2" ht="60">
      <c r="A59" s="133" t="str">
        <f ca="1">OFFSET(L!$C$1,MATCH("Instructions"&amp;ADDRESS(ROW(),COLUMN(),4),L!$A:$A,0)-1,SL,,)</f>
        <v>8. Smelter Street -  Provide the street name on which the smelter is located. This field is optional.</v>
      </c>
      <c r="B59" s="126" t="s">
        <v>2517</v>
      </c>
    </row>
    <row r="60" spans="1:2" ht="30">
      <c r="A60" s="133" t="str">
        <f ca="1">OFFSET(L!$C$1,MATCH("Instructions"&amp;ADDRESS(ROW(),COLUMN(),4),L!$A:$A,0)-1,SL,,)</f>
        <v>9. Smelter City – Provide the city name of where the smelter is located. This field is optional.</v>
      </c>
      <c r="B60" s="126" t="s">
        <v>2518</v>
      </c>
    </row>
    <row r="61" spans="1:2" ht="45">
      <c r="A61" s="133" t="str">
        <f ca="1">OFFSET(L!$C$1,MATCH("Instructions"&amp;ADDRESS(ROW(),COLUMN(),4),L!$A:$A,0)-1,SL,,)</f>
        <v>10.. Smelter Location: State/Province, if applicable – Provide the state or province where the smelter is located. This field is optional.</v>
      </c>
      <c r="B61" s="126" t="s">
        <v>2521</v>
      </c>
    </row>
    <row r="62" spans="1:2" ht="180">
      <c r="A62" s="1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6" t="s">
        <v>2521</v>
      </c>
    </row>
    <row r="63" spans="1:2" ht="60">
      <c r="A63" s="1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6" t="s">
        <v>2517</v>
      </c>
    </row>
    <row r="64" spans="1:2" ht="75">
      <c r="A64" s="1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4" s="126" t="s">
        <v>2517</v>
      </c>
    </row>
    <row r="65" spans="1:15" ht="90">
      <c r="A65" s="1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5" s="126"/>
    </row>
    <row r="66" spans="1:15" ht="30">
      <c r="A66" s="133"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6"/>
    </row>
    <row r="67" spans="1:15" ht="30">
      <c r="A67" s="133" t="str">
        <f ca="1">OFFSET(L!$C$1,MATCH("Instructions"&amp;ADDRESS(ROW(),COLUMN(),4),L!$A:$A,0)-1,SL,,)</f>
        <v>16. Comments – free form text field to enter any comments concerning the smelter.  Example: smelter is being acquired by Company YYY</v>
      </c>
      <c r="B67" s="126"/>
    </row>
    <row r="68" spans="1:15" s="28" customFormat="1" ht="15">
      <c r="A68" s="138"/>
      <c r="B68" s="126"/>
      <c r="C68" s="125"/>
      <c r="D68"/>
      <c r="E68"/>
      <c r="F68"/>
      <c r="G68"/>
      <c r="H68"/>
      <c r="I68"/>
      <c r="J68"/>
      <c r="K68"/>
      <c r="L68"/>
      <c r="M68"/>
      <c r="N68"/>
      <c r="O68"/>
    </row>
    <row r="69" spans="1:15" s="28" customFormat="1" ht="90">
      <c r="A69" s="13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6"/>
      <c r="C69" s="125"/>
      <c r="D69"/>
      <c r="E69"/>
      <c r="F69"/>
      <c r="G69"/>
      <c r="H69"/>
      <c r="I69"/>
      <c r="J69"/>
      <c r="K69"/>
      <c r="L69"/>
      <c r="M69"/>
      <c r="N69"/>
      <c r="O69"/>
    </row>
    <row r="70" spans="1:15" s="28" customFormat="1" ht="15">
      <c r="A70" s="138"/>
      <c r="B70" s="126"/>
      <c r="C70" s="125"/>
      <c r="D70"/>
      <c r="E70"/>
      <c r="F70"/>
      <c r="G70"/>
      <c r="H70"/>
      <c r="I70"/>
      <c r="J70"/>
      <c r="K70"/>
      <c r="L70"/>
      <c r="M70"/>
      <c r="N70"/>
      <c r="O70"/>
    </row>
    <row r="71" spans="1:15" ht="30">
      <c r="A71" s="136" t="str">
        <f ca="1">OFFSET(L!$C$1,MATCH("Instructions"&amp;ADDRESS(ROW(),COLUMN(),4),L!$A:$A,0)-1,SL,,)</f>
        <v>TERMS AND CONDITIONS</v>
      </c>
      <c r="B71" s="126" t="s">
        <v>2518</v>
      </c>
    </row>
    <row r="72" spans="1:15" ht="165">
      <c r="A72" s="133"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6" t="s">
        <v>2524</v>
      </c>
    </row>
    <row r="73" spans="1:15" ht="90">
      <c r="A73" s="133"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6" t="s">
        <v>2522</v>
      </c>
    </row>
    <row r="74" spans="1:15" ht="75">
      <c r="A74" s="133"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6" t="s">
        <v>2523</v>
      </c>
    </row>
    <row r="75" spans="1:15" ht="165">
      <c r="A75" s="133"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6" t="s">
        <v>2524</v>
      </c>
    </row>
    <row r="76" spans="1:15" ht="60">
      <c r="A76" s="13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6" t="s">
        <v>2517</v>
      </c>
    </row>
    <row r="77" spans="1:15" ht="30">
      <c r="A77" s="133" t="str">
        <f ca="1">OFFSET(L!$C$1,MATCH("Instructions"&amp;ADDRESS(ROW(),COLUMN(),4),L!$A:$A,0)-1,SL,,)</f>
        <v xml:space="preserve">By accessing and using the List or any Tool, and in consideration thereof, the User agrees to the foregoing. </v>
      </c>
      <c r="B77" s="126" t="s">
        <v>2518</v>
      </c>
    </row>
    <row r="78" spans="1:15" ht="30">
      <c r="A78" s="133"/>
      <c r="B78" s="126" t="s">
        <v>850</v>
      </c>
    </row>
    <row r="79" spans="1:15" ht="15">
      <c r="A79" s="133" t="str">
        <f ca="1">OFFSET(L!$C$1,MATCH("General"&amp;"Cpy",L!$A:$A,0)-1,SL,,)</f>
        <v>© 2016 Conflict-Free Sourcing Initiative. All rights reserved.</v>
      </c>
      <c r="B79" s="127"/>
    </row>
    <row r="80" spans="1:15" ht="15">
      <c r="A80" s="134" t="s">
        <v>1926</v>
      </c>
      <c r="B80" s="127"/>
    </row>
    <row r="81" spans="1:1" ht="15">
      <c r="A81" s="187" t="s">
        <v>4932</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25" customWidth="1"/>
    <col min="2" max="2" width="35.5" style="125" customWidth="1"/>
    <col min="3" max="3" width="105.5" style="125" customWidth="1"/>
    <col min="4" max="5" width="1.625" style="125" customWidth="1"/>
    <col min="6" max="6" width="4.5" style="125" customWidth="1"/>
    <col min="7" max="7" width="4.875" style="125" customWidth="1"/>
    <col min="8" max="16384" width="8.75" style="125"/>
  </cols>
  <sheetData>
    <row r="1" spans="1:5" ht="13.5" thickTop="1">
      <c r="A1" s="341"/>
      <c r="B1" s="342"/>
      <c r="C1" s="342"/>
      <c r="D1" s="343"/>
    </row>
    <row r="2" spans="1:5" ht="71.099999999999994" customHeight="1">
      <c r="A2" s="94"/>
      <c r="B2" s="185" t="str">
        <f ca="1">OFFSET(L!$C$1,MATCH("Definitions"&amp;ADDRESS(ROW(),COLUMN(),4),L!$A:$A,0)-1,SL,,)</f>
        <v>ITEM</v>
      </c>
      <c r="C2" s="185" t="str">
        <f ca="1">OFFSET(L!$C$1,MATCH("Definitions"&amp;ADDRESS(ROW(),COLUMN(),4),L!$A:$A,0)-1,SL,,)</f>
        <v>DEFINITION</v>
      </c>
      <c r="D2" s="345"/>
      <c r="E2" s="139"/>
    </row>
    <row r="3" spans="1:5" ht="63.95" customHeight="1">
      <c r="A3" s="94"/>
      <c r="B3" s="80" t="str">
        <f ca="1">OFFSET(L!$C$1,MATCH("Definitions"&amp;ADDRESS(ROW(),COLUMN(),4),L!$A:$A,0)-1,SL,,)</f>
        <v>3TG</v>
      </c>
      <c r="C3" s="80" t="str">
        <f ca="1">OFFSET(L!$C$1,MATCH("Definitions"&amp;ADDRESS(ROW(),COLUMN(),4),L!$A:$A,0)-1,SL,,)</f>
        <v>Tantalum, tin, tungsten, gold</v>
      </c>
      <c r="D3" s="345"/>
      <c r="E3" s="140" t="s">
        <v>2526</v>
      </c>
    </row>
    <row r="4" spans="1:5" ht="45">
      <c r="A4" s="94"/>
      <c r="B4" s="80" t="str">
        <f ca="1">OFFSET(L!$C$1,MATCH("Definitions"&amp;ADDRESS(ROW(),COLUMN(),4),L!$A:$A,0)-1,SL,,)</f>
        <v>Authorizer</v>
      </c>
      <c r="C4" s="8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5"/>
      <c r="E4" s="140"/>
    </row>
    <row r="5" spans="1:5" ht="135">
      <c r="A5" s="94"/>
      <c r="B5" s="80" t="str">
        <f ca="1">OFFSET(L!$C$1,MATCH("Definitions"&amp;ADDRESS(ROW(),COLUMN(),4),L!$A:$A,0)-1,SL,,)</f>
        <v>CFSP Compliant Smelter List</v>
      </c>
      <c r="C5" s="80"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45"/>
      <c r="E5" s="140" t="s">
        <v>2527</v>
      </c>
    </row>
    <row r="6" spans="1:5" ht="60">
      <c r="A6" s="94"/>
      <c r="B6" s="80" t="str">
        <f ca="1">OFFSET(L!$C$1,MATCH("Definitions"&amp;ADDRESS(ROW(),COLUMN(),4),L!$A:$A,0)-1,SL,,)</f>
        <v>Conflict-Free Smelter Program (CFSP)</v>
      </c>
      <c r="C6" s="80"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45"/>
      <c r="E6" s="140" t="s">
        <v>2527</v>
      </c>
    </row>
    <row r="7" spans="1:5" ht="150">
      <c r="A7" s="94"/>
      <c r="B7" s="80" t="str">
        <f ca="1">OFFSET(L!$C$1,MATCH("Definitions"&amp;ADDRESS(ROW(),COLUMN(),4),L!$A:$A,0)-1,SL,,)</f>
        <v>Conflict-Free Sourcing Initiative</v>
      </c>
      <c r="C7" s="80"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45"/>
      <c r="E7" s="140" t="s">
        <v>2530</v>
      </c>
    </row>
    <row r="8" spans="1:5" ht="105">
      <c r="A8" s="94"/>
      <c r="B8" s="80" t="str">
        <f ca="1">OFFSET(L!$C$1,MATCH("Definitions"&amp;ADDRESS(ROW(),COLUMN(),4),L!$A:$A,0)-1,SL,,)</f>
        <v>Conflict Mineral</v>
      </c>
      <c r="C8" s="8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45"/>
      <c r="E8" s="140" t="s">
        <v>2527</v>
      </c>
    </row>
    <row r="9" spans="1:5" ht="75">
      <c r="A9" s="94"/>
      <c r="B9" s="80" t="str">
        <f ca="1">OFFSET(L!$C$1,MATCH("Definitions"&amp;ADDRESS(ROW(),COLUMN(),4),L!$A:$A,0)-1,SL,,)</f>
        <v>Covered Country(ies)</v>
      </c>
      <c r="C9" s="8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45"/>
      <c r="E9" s="140" t="s">
        <v>2526</v>
      </c>
    </row>
    <row r="10" spans="1:5" ht="75">
      <c r="A10" s="94"/>
      <c r="B10" s="80" t="str">
        <f ca="1">OFFSET(L!$C$1,MATCH("Definitions"&amp;ADDRESS(ROW(),COLUMN(),4),L!$A:$A,0)-1,SL,,)</f>
        <v>Declaration Scope or Class</v>
      </c>
      <c r="C10" s="8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45"/>
      <c r="E10" s="140" t="s">
        <v>2526</v>
      </c>
    </row>
    <row r="11" spans="1:5" ht="45">
      <c r="A11" s="94"/>
      <c r="B11" s="80" t="str">
        <f ca="1">OFFSET(L!$C$1,MATCH("Definitions"&amp;ADDRESS(ROW(),COLUMN(),4),L!$A:$A,0)-1,SL,,)</f>
        <v>Dodd-Frank</v>
      </c>
      <c r="C11" s="80" t="str">
        <f ca="1">OFFSET(L!$C$1,MATCH("Definitions"&amp;ADDRESS(ROW(),COLUMN(),4),L!$A:$A,0)-1,SL,,)</f>
        <v>2010 United States legislation, Dodd-Frank Wall Street Reform and Consumer Protection Act, Section 1502 (“Dodd-Frank”) (http://www.sec.gov/about/laws/wallstreetreform-cpa.pdf)</v>
      </c>
      <c r="D11" s="345"/>
      <c r="E11" s="140" t="s">
        <v>2526</v>
      </c>
    </row>
    <row r="12" spans="1:5" ht="75">
      <c r="A12" s="94"/>
      <c r="B12" s="80" t="str">
        <f ca="1">OFFSET(L!$C$1,MATCH("Definitions"&amp;ADDRESS(ROW(),COLUMN(),4),L!$A:$A,0)-1,SL,,)</f>
        <v>DRC</v>
      </c>
      <c r="C12" s="80" t="str">
        <f ca="1">OFFSET(L!$C$1,MATCH("Definitions"&amp;ADDRESS(ROW(),COLUMN(),4),L!$A:$A,0)-1,SL,,)</f>
        <v>Democratic Republic of Congo</v>
      </c>
      <c r="D12" s="345"/>
      <c r="E12" s="140" t="s">
        <v>2528</v>
      </c>
    </row>
    <row r="13" spans="1:5" ht="60">
      <c r="A13" s="94"/>
      <c r="B13" s="80" t="str">
        <f ca="1">OFFSET(L!$C$1,MATCH("Definitions"&amp;ADDRESS(ROW(),COLUMN(),4),L!$A:$A,0)-1,SL,,)</f>
        <v>DRC conflict-free</v>
      </c>
      <c r="C13" s="8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45"/>
      <c r="E13" s="140" t="s">
        <v>2526</v>
      </c>
    </row>
    <row r="14" spans="1:5" ht="45">
      <c r="A14" s="94"/>
      <c r="B14" s="80" t="str">
        <f ca="1">OFFSET(L!$C$1,MATCH("Definitions"&amp;ADDRESS(ROW(),COLUMN(),4),L!$A:$A,0)-1,SL,,)</f>
        <v>EICC</v>
      </c>
      <c r="C14" s="80" t="str">
        <f ca="1">OFFSET(L!$C$1,MATCH("Definitions"&amp;ADDRESS(ROW(),COLUMN(),4),L!$A:$A,0)-1,SL,,)</f>
        <v>Electronic Industry Citizenship Coalition (www.eicc.info)</v>
      </c>
      <c r="D14" s="345"/>
      <c r="E14" s="140" t="s">
        <v>2526</v>
      </c>
    </row>
    <row r="15" spans="1:5" ht="45">
      <c r="A15" s="94"/>
      <c r="B15" s="80" t="str">
        <f ca="1">OFFSET(L!$C$1,MATCH("Definitions"&amp;ADDRESS(ROW(),COLUMN(),4),L!$A:$A,0)-1,SL,,)</f>
        <v xml:space="preserve">GeSI </v>
      </c>
      <c r="C15" s="80" t="str">
        <f ca="1">OFFSET(L!$C$1,MATCH("Definitions"&amp;ADDRESS(ROW(),COLUMN(),4),L!$A:$A,0)-1,SL,,)</f>
        <v>Global e-Sustainability Initiative (www.gesi.org)</v>
      </c>
      <c r="D15" s="345"/>
      <c r="E15" s="140" t="s">
        <v>2526</v>
      </c>
    </row>
    <row r="16" spans="1:5" ht="60">
      <c r="A16" s="94"/>
      <c r="B16" s="80" t="str">
        <f ca="1">OFFSET(L!$C$1,MATCH("Definitions"&amp;ADDRESS(ROW(),COLUMN(),4),L!$A:$A,0)-1,SL,,)</f>
        <v>Gold (Au) refiner (smelter)</v>
      </c>
      <c r="C16" s="80"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45"/>
      <c r="E16" s="140" t="s">
        <v>2526</v>
      </c>
    </row>
    <row r="17" spans="1:5" ht="75">
      <c r="A17" s="94"/>
      <c r="B17" s="80" t="str">
        <f ca="1">OFFSET(L!$C$1,MATCH("Definitions"&amp;ADDRESS(ROW(),COLUMN(),4),L!$A:$A,0)-1,SL,,)</f>
        <v>Independent Third-Party Audit Firm</v>
      </c>
      <c r="C17" s="80"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45"/>
      <c r="E17" s="140" t="s">
        <v>2526</v>
      </c>
    </row>
    <row r="18" spans="1:5" ht="300">
      <c r="A18" s="94"/>
      <c r="B18" s="80" t="str">
        <f ca="1">OFFSET(L!$C$1,MATCH("Definitions"&amp;ADDRESS(ROW(),COLUMN(),4),L!$A:$A,0)-1,SL,,)</f>
        <v>Intentionally added</v>
      </c>
      <c r="C18" s="8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45"/>
      <c r="E18" s="140"/>
    </row>
    <row r="19" spans="1:5" ht="135">
      <c r="A19" s="94"/>
      <c r="B19" s="80" t="str">
        <f ca="1">OFFSET(L!$C$1,MATCH("Definitions"&amp;ADDRESS(ROW(),COLUMN(),4),L!$A:$A,0)-1,SL,,)</f>
        <v>IPC</v>
      </c>
      <c r="C19" s="8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45"/>
      <c r="E19" s="140"/>
    </row>
    <row r="20" spans="1:5" ht="60">
      <c r="A20" s="94"/>
      <c r="B20" s="80" t="str">
        <f ca="1">OFFSET(L!$C$1,MATCH("Definitions"&amp;ADDRESS(ROW(),COLUMN(),4),L!$A:$A,0)-1,SL,,)</f>
        <v>IPC-1755 Conflict Minerals Data Exchange Standard</v>
      </c>
      <c r="C20" s="8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45"/>
      <c r="E20" s="140"/>
    </row>
    <row r="21" spans="1:5" ht="180">
      <c r="A21" s="94"/>
      <c r="B21" s="80" t="str">
        <f ca="1">OFFSET(L!$C$1,MATCH("Definitions"&amp;ADDRESS(ROW(),COLUMN(),4),L!$A:$A,0)-1,SL,,)</f>
        <v>Necessary for the Functionality of a Product</v>
      </c>
      <c r="C21" s="8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45"/>
      <c r="E21" s="140"/>
    </row>
    <row r="22" spans="1:5" ht="150">
      <c r="A22" s="94"/>
      <c r="B22" s="80" t="str">
        <f ca="1">OFFSET(L!$C$1,MATCH("Definitions"&amp;ADDRESS(ROW(),COLUMN(),4),L!$A:$A,0)-1,SL,,)</f>
        <v>Necessary for the Production of a Product</v>
      </c>
      <c r="C22" s="8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45"/>
      <c r="E22" s="140"/>
    </row>
    <row r="23" spans="1:5" ht="15">
      <c r="A23" s="94"/>
      <c r="B23" s="80" t="str">
        <f ca="1">OFFSET(L!$C$1,MATCH("Definitions"&amp;ADDRESS(ROW(),COLUMN(),4),L!$A:$A,0)-1,SL,,)</f>
        <v>OECD</v>
      </c>
      <c r="C23" s="80" t="str">
        <f ca="1">OFFSET(L!$C$1,MATCH("Definitions"&amp;ADDRESS(ROW(),COLUMN(),4),L!$A:$A,0)-1,SL,,)</f>
        <v>Organisation for Economic Co-operation and Development</v>
      </c>
      <c r="D23" s="345"/>
      <c r="E23" s="140"/>
    </row>
    <row r="24" spans="1:5" ht="45">
      <c r="A24" s="94"/>
      <c r="B24" s="80" t="str">
        <f ca="1">OFFSET(L!$C$1,MATCH("Definitions"&amp;ADDRESS(ROW(),COLUMN(),4),L!$A:$A,0)-1,SL,,)</f>
        <v>Product</v>
      </c>
      <c r="C24" s="80" t="str">
        <f ca="1">OFFSET(L!$C$1,MATCH("Definitions"&amp;ADDRESS(ROW(),COLUMN(),4),L!$A:$A,0)-1,SL,,)</f>
        <v>A company’s Product or Finished good is a material or item which has completed the final stage of manufacturing and/or processing and is available for distribution or sale to customers.</v>
      </c>
      <c r="D24" s="345"/>
      <c r="E24" s="140" t="s">
        <v>2526</v>
      </c>
    </row>
    <row r="25" spans="1:5" ht="90">
      <c r="A25" s="94"/>
      <c r="B25" s="80" t="str">
        <f ca="1">OFFSET(L!$C$1,MATCH("Definitions"&amp;ADDRESS(ROW(),COLUMN(),4),L!$A:$A,0)-1,SL,,)</f>
        <v>Recycled or Scrap Sources</v>
      </c>
      <c r="C25" s="8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45"/>
      <c r="E25" s="140" t="s">
        <v>2528</v>
      </c>
    </row>
    <row r="26" spans="1:5" ht="45">
      <c r="A26" s="94"/>
      <c r="B26" s="80" t="str">
        <f ca="1">OFFSET(L!$C$1,MATCH("Definitions"&amp;ADDRESS(ROW(),COLUMN(),4),L!$A:$A,0)-1,SL,,)</f>
        <v>SEC</v>
      </c>
      <c r="C26" s="80" t="str">
        <f ca="1">OFFSET(L!$C$1,MATCH("Definitions"&amp;ADDRESS(ROW(),COLUMN(),4),L!$A:$A,0)-1,SL,,)</f>
        <v>U.S. Securities and Exchange Commission (www.sec.gov)</v>
      </c>
      <c r="D26" s="345"/>
      <c r="E26" s="140" t="s">
        <v>2526</v>
      </c>
    </row>
    <row r="27" spans="1:5" ht="75">
      <c r="A27" s="94"/>
      <c r="B27" s="80" t="str">
        <f ca="1">OFFSET(L!$C$1,MATCH("Definitions"&amp;ADDRESS(ROW(),COLUMN(),4),L!$A:$A,0)-1,SL,,)</f>
        <v>Smelter</v>
      </c>
      <c r="C27" s="8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5"/>
      <c r="E27" s="140" t="s">
        <v>2527</v>
      </c>
    </row>
    <row r="28" spans="1:5" ht="75">
      <c r="A28" s="94"/>
      <c r="B28" s="80" t="str">
        <f ca="1">OFFSET(L!$C$1,MATCH("Definitions"&amp;ADDRESS(ROW(),COLUMN(),4),L!$A:$A,0)-1,SL,,)</f>
        <v>Smelter Identification Number</v>
      </c>
      <c r="C28" s="80"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45"/>
      <c r="E28" s="140" t="s">
        <v>2528</v>
      </c>
    </row>
    <row r="29" spans="1:5" ht="105">
      <c r="A29" s="94"/>
      <c r="B29" s="80" t="str">
        <f ca="1">OFFSET(L!$C$1,MATCH("Definitions"&amp;ADDRESS(ROW(),COLUMN(),4),L!$A:$A,0)-1,SL,,)</f>
        <v>Tantalum (Ta) smelter</v>
      </c>
      <c r="C29" s="8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45"/>
      <c r="E29" s="140" t="s">
        <v>2529</v>
      </c>
    </row>
    <row r="30" spans="1:5" ht="105">
      <c r="A30" s="94"/>
      <c r="B30" s="80" t="str">
        <f ca="1">OFFSET(L!$C$1,MATCH("Definitions"&amp;ADDRESS(ROW(),COLUMN(),4),L!$A:$A,0)-1,SL,,)</f>
        <v>Tin (Sn) smelter</v>
      </c>
      <c r="C30" s="8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45"/>
      <c r="E30" s="140"/>
    </row>
    <row r="31" spans="1:5" ht="105">
      <c r="A31" s="94"/>
      <c r="B31" s="80" t="str">
        <f ca="1">OFFSET(L!$C$1,MATCH("Definitions"&amp;ADDRESS(ROW(),COLUMN(),4),L!$A:$A,0)-1,SL,,)</f>
        <v>Tungsten (W) smelter</v>
      </c>
      <c r="C31" s="8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45"/>
      <c r="E31" s="140"/>
    </row>
    <row r="32" spans="1:5" ht="15">
      <c r="A32" s="94"/>
      <c r="B32" s="344" t="str">
        <f ca="1">OFFSET(L!$C$1,MATCH("General"&amp;"Cpy",L!$A:$A,0)-1,SL,,)</f>
        <v>© 2016 Conflict-Free Sourcing Initiative. All rights reserved.</v>
      </c>
      <c r="C32" s="344"/>
      <c r="D32" s="345"/>
      <c r="E32" s="140"/>
    </row>
    <row r="33" spans="1:4" ht="13.5" thickBot="1">
      <c r="A33" s="95"/>
      <c r="B33" s="216"/>
      <c r="C33" s="216"/>
      <c r="D33" s="346"/>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B7" sqref="B7:J7"/>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5" customWidth="1"/>
    <col min="13" max="15" width="4.875" style="125" customWidth="1"/>
    <col min="16" max="20" width="9.125" hidden="1" customWidth="1"/>
    <col min="21" max="24" width="9.125" customWidth="1"/>
  </cols>
  <sheetData>
    <row r="1" spans="1:34" ht="15.75" thickTop="1">
      <c r="A1" s="378"/>
      <c r="B1" s="379"/>
      <c r="C1" s="379"/>
      <c r="D1" s="379"/>
      <c r="E1" s="379"/>
      <c r="F1" s="379"/>
      <c r="G1" s="379"/>
      <c r="H1" s="379"/>
      <c r="I1" s="379"/>
      <c r="J1" s="379"/>
      <c r="K1" s="380"/>
      <c r="L1" s="151"/>
      <c r="M1" s="142"/>
      <c r="N1" s="142"/>
      <c r="O1" s="143"/>
      <c r="P1" s="12"/>
      <c r="Q1" s="12"/>
      <c r="R1" s="12"/>
      <c r="S1" s="12"/>
      <c r="T1" s="12"/>
      <c r="U1" s="12"/>
      <c r="V1" s="12"/>
      <c r="W1" s="12"/>
      <c r="X1" s="12"/>
      <c r="Y1" s="12"/>
      <c r="Z1" s="12"/>
      <c r="AA1" s="12"/>
      <c r="AB1" s="12"/>
      <c r="AC1" s="12"/>
      <c r="AD1" s="12"/>
      <c r="AE1" s="12"/>
      <c r="AF1" s="12"/>
      <c r="AG1" s="12"/>
      <c r="AH1" s="12"/>
    </row>
    <row r="2" spans="1:34" ht="82.15" customHeight="1">
      <c r="A2" s="48"/>
      <c r="B2" s="184"/>
      <c r="C2" s="49"/>
      <c r="D2" s="381" t="str">
        <f ca="1">OFFSET(L!$C$1,MATCH("Declaration"&amp;ADDRESS(ROW(),COLUMN(),4),L!$A:$A,0)-1,SL,,)</f>
        <v>Conflict Minerals Reporting Template (CMRT)</v>
      </c>
      <c r="E2" s="382"/>
      <c r="F2" s="382"/>
      <c r="G2" s="382"/>
      <c r="H2" s="382"/>
      <c r="I2" s="382"/>
      <c r="J2" s="383"/>
      <c r="K2" s="50"/>
      <c r="L2" s="152"/>
      <c r="M2" s="144"/>
      <c r="N2" s="145"/>
      <c r="O2" s="145"/>
      <c r="P2" s="12"/>
      <c r="Q2" s="12"/>
      <c r="R2" s="12"/>
      <c r="S2" s="12"/>
      <c r="T2" s="12"/>
      <c r="U2" s="12"/>
      <c r="V2" s="12"/>
      <c r="W2" s="12"/>
      <c r="X2" s="12"/>
      <c r="Y2" s="12"/>
      <c r="Z2" s="12"/>
      <c r="AA2" s="12"/>
      <c r="AB2" s="12"/>
      <c r="AC2" s="12"/>
      <c r="AD2" s="12"/>
      <c r="AE2" s="12"/>
      <c r="AF2" s="12"/>
      <c r="AG2" s="12"/>
      <c r="AH2" s="12"/>
    </row>
    <row r="3" spans="1:34" ht="139.5" customHeight="1">
      <c r="A3" s="48"/>
      <c r="B3" s="183" t="s">
        <v>4871</v>
      </c>
      <c r="C3" s="18"/>
      <c r="D3" s="51" t="s">
        <v>1503</v>
      </c>
      <c r="E3" s="12"/>
      <c r="F3" s="387" t="str">
        <f ca="1">IF(AND($D$8="",$I$3=""),"",OFFSET(L!$C$1,MATCH("Declaration"&amp;ADDRESS(ROW(),COLUMN(),4),L!$A:$A,0)-1,SL,,))</f>
        <v>Click here to check required fields completion</v>
      </c>
      <c r="G3" s="387"/>
      <c r="H3" s="387"/>
      <c r="I3" s="215" t="str">
        <f ca="1">IF(AND(Checker!D2&lt;&gt;47,VALUE(Checker!D2)&gt;0),OFFSET(L!$C$1,MATCH("Declaration"&amp;ADDRESS(ROW(),COLUMN(),4),L!$A:$A,0)-1,SL,,),"")</f>
        <v/>
      </c>
      <c r="J3" s="186" t="s">
        <v>4931</v>
      </c>
      <c r="K3" s="50"/>
      <c r="L3" s="151"/>
      <c r="M3" s="142"/>
      <c r="N3" s="142"/>
      <c r="O3" s="143"/>
      <c r="P3" s="156">
        <f>MATCH($D$3,LN,0)</f>
        <v>1</v>
      </c>
    </row>
    <row r="4" spans="1:34" ht="15.75">
      <c r="A4" s="48"/>
      <c r="B4" s="377" t="str">
        <f ca="1">OFFSET(L!$C$1,MATCH("Declaration"&amp;ADDRESS(ROW(),COLUMN(),4),L!$A:$A,0)-1,SL,,)</f>
        <v>The purpose of this document is to collect sourcing information on tin, tantalum, tungsten and gold used in products</v>
      </c>
      <c r="C4" s="377"/>
      <c r="D4" s="377"/>
      <c r="E4" s="377"/>
      <c r="F4" s="377"/>
      <c r="G4" s="377"/>
      <c r="H4" s="377"/>
      <c r="I4" s="367" t="str">
        <f ca="1">OFFSET(L!$C$1,MATCH("Declaration"&amp;ADDRESS(ROW(),COLUMN(),4),L!$A:$A,0)-1,SL,,)</f>
        <v>Link to Terms &amp; Conditions</v>
      </c>
      <c r="J4" s="367"/>
      <c r="K4" s="50"/>
      <c r="L4" s="153"/>
      <c r="M4" s="142"/>
      <c r="N4" s="142"/>
      <c r="O4" s="143"/>
      <c r="P4" s="12"/>
      <c r="Q4" s="12"/>
      <c r="R4" s="12"/>
      <c r="S4" s="12"/>
      <c r="T4" s="12"/>
      <c r="U4" s="12"/>
      <c r="V4" s="12"/>
      <c r="W4" s="12"/>
      <c r="X4" s="12"/>
      <c r="Y4" s="12"/>
      <c r="Z4" s="12"/>
      <c r="AA4" s="12"/>
      <c r="AB4" s="12"/>
      <c r="AC4" s="12"/>
      <c r="AD4" s="12"/>
      <c r="AE4" s="12"/>
      <c r="AF4" s="12"/>
      <c r="AG4" s="12"/>
      <c r="AH4" s="12"/>
    </row>
    <row r="5" spans="1:34" ht="15">
      <c r="A5" s="182" t="str">
        <f>LEFT(D9,1)</f>
        <v>A</v>
      </c>
      <c r="B5" s="19"/>
      <c r="C5" s="19"/>
      <c r="D5" s="19"/>
      <c r="E5" s="19"/>
      <c r="F5" s="19"/>
      <c r="G5" s="19"/>
      <c r="H5" s="19"/>
      <c r="I5" s="19"/>
      <c r="J5" s="19"/>
      <c r="K5" s="50"/>
      <c r="L5" s="153"/>
      <c r="M5" s="146"/>
      <c r="N5" s="146"/>
      <c r="O5" s="146"/>
      <c r="P5" s="17"/>
      <c r="Q5" s="17"/>
      <c r="R5" s="17"/>
      <c r="S5" s="17"/>
      <c r="T5" s="17"/>
      <c r="U5" s="17"/>
      <c r="V5" s="17"/>
      <c r="W5" s="17"/>
      <c r="X5" s="17"/>
      <c r="Y5" s="17"/>
      <c r="Z5" s="17"/>
      <c r="AA5" s="17"/>
      <c r="AB5" s="17"/>
      <c r="AC5" s="17"/>
      <c r="AD5" s="17"/>
      <c r="AE5" s="17"/>
      <c r="AF5" s="17"/>
      <c r="AG5" s="17"/>
      <c r="AH5" s="17"/>
    </row>
    <row r="6" spans="1:34" ht="30">
      <c r="A6" s="48"/>
      <c r="B6" s="377" t="str">
        <f ca="1">OFFSET(L!$C$1,MATCH("Declaration"&amp;ADDRESS(ROW(),COLUMN(),4),L!$A:$A,0)-1,SL,,)</f>
        <v>Mandatory fields are noted with an asterisk (*).</v>
      </c>
      <c r="C6" s="377"/>
      <c r="D6" s="377"/>
      <c r="E6" s="377"/>
      <c r="F6" s="377"/>
      <c r="G6" s="377"/>
      <c r="H6" s="377"/>
      <c r="I6" s="377"/>
      <c r="J6" s="377"/>
      <c r="K6" s="50"/>
      <c r="L6" s="153" t="s">
        <v>852</v>
      </c>
      <c r="M6" s="142"/>
      <c r="N6" s="142"/>
      <c r="O6" s="143"/>
      <c r="P6" s="12"/>
      <c r="Q6" s="12"/>
      <c r="R6" s="12"/>
      <c r="S6" s="12"/>
      <c r="T6" s="12"/>
      <c r="U6" s="12"/>
      <c r="V6" s="12"/>
      <c r="W6" s="12"/>
      <c r="X6" s="12"/>
      <c r="Y6" s="12"/>
      <c r="Z6" s="12"/>
      <c r="AA6" s="12"/>
      <c r="AB6" s="12"/>
      <c r="AC6" s="12"/>
      <c r="AD6" s="12"/>
      <c r="AE6" s="12"/>
      <c r="AF6" s="12"/>
      <c r="AG6" s="12"/>
      <c r="AH6" s="12"/>
    </row>
    <row r="7" spans="1:34" ht="15.75">
      <c r="A7" s="48"/>
      <c r="B7" s="371" t="str">
        <f ca="1">OFFSET(L!$C$1,MATCH("Declaration"&amp;ADDRESS(ROW(),COLUMN(),4),L!$A:$A,0)-1,SL,,)</f>
        <v>Company Information</v>
      </c>
      <c r="C7" s="371"/>
      <c r="D7" s="371"/>
      <c r="E7" s="371"/>
      <c r="F7" s="371"/>
      <c r="G7" s="371"/>
      <c r="H7" s="371"/>
      <c r="I7" s="371"/>
      <c r="J7" s="371"/>
      <c r="K7" s="50"/>
      <c r="L7" s="153"/>
      <c r="M7" s="142"/>
      <c r="N7" s="142"/>
      <c r="O7" s="143"/>
      <c r="P7" s="12"/>
      <c r="Q7" s="12"/>
      <c r="R7" s="12"/>
      <c r="S7" s="12"/>
      <c r="T7" s="12"/>
      <c r="U7" s="12"/>
      <c r="V7" s="12"/>
      <c r="W7" s="12"/>
      <c r="X7" s="12"/>
      <c r="Y7" s="12"/>
      <c r="Z7" s="12"/>
      <c r="AA7" s="12"/>
      <c r="AB7" s="12"/>
      <c r="AC7" s="12"/>
      <c r="AD7" s="12"/>
      <c r="AE7" s="12"/>
      <c r="AF7" s="12"/>
      <c r="AG7" s="12"/>
      <c r="AH7" s="12"/>
    </row>
    <row r="8" spans="1:34" ht="15.75">
      <c r="A8" s="52"/>
      <c r="B8" s="93" t="str">
        <f ca="1">OFFSET(L!$C$1,MATCH("Declaration"&amp;ADDRESS(ROW(),COLUMN(),4),L!$A:$A,0)-1,SL,,)</f>
        <v>Company Name (*):</v>
      </c>
      <c r="C8" s="96"/>
      <c r="D8" s="384" t="s">
        <v>4999</v>
      </c>
      <c r="E8" s="385"/>
      <c r="F8" s="385"/>
      <c r="G8" s="385"/>
      <c r="H8" s="385"/>
      <c r="I8" s="385"/>
      <c r="J8" s="386"/>
      <c r="K8" s="53"/>
      <c r="L8" s="153"/>
      <c r="M8" s="142"/>
      <c r="N8" s="142"/>
      <c r="O8" s="143"/>
      <c r="P8" s="12"/>
      <c r="Q8" s="12"/>
      <c r="R8" s="12"/>
      <c r="S8" s="12"/>
      <c r="T8" s="12"/>
      <c r="U8" s="12"/>
      <c r="V8" s="12"/>
      <c r="W8" s="12"/>
      <c r="X8" s="12"/>
      <c r="Y8" s="12"/>
      <c r="Z8" s="12"/>
      <c r="AA8" s="12"/>
      <c r="AB8" s="12"/>
      <c r="AC8" s="12"/>
      <c r="AD8" s="12"/>
      <c r="AE8" s="12"/>
      <c r="AF8" s="12"/>
      <c r="AG8" s="12"/>
      <c r="AH8" s="12"/>
    </row>
    <row r="9" spans="1:34" ht="15.75">
      <c r="A9" s="52"/>
      <c r="B9" s="93" t="str">
        <f ca="1">OFFSET(L!$C$1,MATCH("Declaration"&amp;ADDRESS(ROW(),COLUMN(),4),L!$A:$A,0)-1,SL,,)</f>
        <v>Declaration Scope or Class (*):</v>
      </c>
      <c r="C9" s="96"/>
      <c r="D9" s="368" t="s">
        <v>915</v>
      </c>
      <c r="E9" s="369"/>
      <c r="F9" s="369"/>
      <c r="G9" s="370"/>
      <c r="H9" s="72"/>
      <c r="I9" s="72"/>
      <c r="J9" s="72"/>
      <c r="K9" s="50"/>
      <c r="L9" s="153"/>
      <c r="M9" s="142"/>
      <c r="N9" s="142"/>
      <c r="O9" s="143"/>
      <c r="P9" s="156" t="s">
        <v>915</v>
      </c>
      <c r="Q9" s="156" t="s">
        <v>916</v>
      </c>
      <c r="R9" s="156" t="s">
        <v>917</v>
      </c>
      <c r="S9" s="156"/>
      <c r="T9" s="44"/>
      <c r="U9" s="12"/>
      <c r="V9" s="12"/>
      <c r="W9" s="12"/>
      <c r="X9" s="12"/>
      <c r="Y9" s="12"/>
      <c r="Z9" s="12"/>
      <c r="AA9" s="12"/>
      <c r="AB9" s="12"/>
      <c r="AC9" s="12"/>
      <c r="AD9" s="12"/>
      <c r="AE9" s="12"/>
      <c r="AF9" s="12"/>
      <c r="AG9" s="12"/>
      <c r="AH9" s="12"/>
    </row>
    <row r="10" spans="1:34" ht="32.450000000000003" customHeight="1">
      <c r="A10" s="52"/>
      <c r="B10" s="372" t="str">
        <f ca="1">OFFSET(L!$C$1,MATCH("Declaration"&amp;ADDRESS(ROW(),COLUMN(),4)&amp;LEFT($D$9,1),L!$A:$A,0)-1,SL,,)</f>
        <v>Description of Scope:</v>
      </c>
      <c r="C10" s="166"/>
      <c r="D10" s="363"/>
      <c r="E10" s="364"/>
      <c r="F10" s="364"/>
      <c r="G10" s="364"/>
      <c r="H10" s="364"/>
      <c r="I10" s="364"/>
      <c r="J10" s="365"/>
      <c r="K10" s="50"/>
      <c r="L10" s="153"/>
      <c r="M10" s="142"/>
      <c r="N10" s="142"/>
      <c r="O10" s="143"/>
      <c r="Q10" s="12"/>
      <c r="R10" s="12"/>
      <c r="S10" s="12"/>
      <c r="T10" s="12"/>
      <c r="U10" s="12"/>
      <c r="V10" s="12"/>
      <c r="W10" s="12"/>
      <c r="X10" s="12"/>
      <c r="Y10" s="12"/>
      <c r="Z10" s="12"/>
      <c r="AA10" s="12"/>
      <c r="AB10" s="12"/>
      <c r="AC10" s="12"/>
      <c r="AD10" s="12"/>
      <c r="AE10" s="12"/>
      <c r="AF10" s="12"/>
      <c r="AG10" s="12"/>
      <c r="AH10" s="12"/>
    </row>
    <row r="11" spans="1:34" ht="15.75">
      <c r="A11" s="52"/>
      <c r="B11" s="373"/>
      <c r="C11" s="166"/>
      <c r="D11" s="374" t="str">
        <f ca="1">IF(D9=Q9,OFFSET(L!$C$1,MATCH("Declaration"&amp;ADDRESS(ROW(),COLUMN(),4),L!$A:$A,0)-1,SL,,),"")</f>
        <v/>
      </c>
      <c r="E11" s="375"/>
      <c r="F11" s="375"/>
      <c r="G11" s="375"/>
      <c r="H11" s="375"/>
      <c r="I11" s="375"/>
      <c r="J11" s="376"/>
      <c r="K11" s="50"/>
      <c r="L11" s="153"/>
      <c r="M11" s="142"/>
      <c r="N11" s="142"/>
      <c r="O11" s="143"/>
      <c r="Q11" s="12"/>
      <c r="R11" s="12"/>
      <c r="S11" s="12"/>
      <c r="T11" s="12"/>
      <c r="U11" s="12"/>
      <c r="V11" s="12"/>
      <c r="W11" s="12"/>
      <c r="X11" s="12"/>
      <c r="Y11" s="12"/>
      <c r="Z11" s="12"/>
      <c r="AA11" s="12"/>
      <c r="AB11" s="12"/>
      <c r="AC11" s="12"/>
      <c r="AD11" s="12"/>
      <c r="AE11" s="12"/>
      <c r="AF11" s="12"/>
      <c r="AG11" s="12"/>
      <c r="AH11" s="12"/>
    </row>
    <row r="12" spans="1:34" ht="15.75">
      <c r="A12" s="52"/>
      <c r="B12" s="54" t="str">
        <f ca="1">OFFSET(L!$C$1,MATCH("Declaration"&amp;ADDRESS(ROW(),COLUMN(),4),L!$A:$A,0)-1,SL,,)</f>
        <v>Company Unique ID:</v>
      </c>
      <c r="C12" s="97"/>
      <c r="D12" s="347">
        <v>690544861</v>
      </c>
      <c r="E12" s="348"/>
      <c r="F12" s="348"/>
      <c r="G12" s="348"/>
      <c r="H12" s="348"/>
      <c r="I12" s="348"/>
      <c r="J12" s="349"/>
      <c r="K12" s="50"/>
      <c r="L12" s="153"/>
      <c r="M12" s="142"/>
      <c r="N12" s="142"/>
      <c r="O12" s="143"/>
      <c r="Q12" s="12"/>
      <c r="R12" s="12"/>
      <c r="S12" s="12"/>
      <c r="T12" s="12"/>
      <c r="U12" s="12"/>
      <c r="V12" s="12"/>
      <c r="W12" s="12"/>
      <c r="X12" s="12"/>
      <c r="Y12" s="12"/>
      <c r="Z12" s="12"/>
      <c r="AA12" s="12"/>
      <c r="AB12" s="12"/>
      <c r="AC12" s="12"/>
      <c r="AD12" s="12"/>
      <c r="AE12" s="12"/>
      <c r="AF12" s="12"/>
      <c r="AG12" s="12"/>
      <c r="AH12" s="12"/>
    </row>
    <row r="13" spans="1:34" ht="15.75">
      <c r="A13" s="52"/>
      <c r="B13" s="54" t="str">
        <f ca="1">OFFSET(L!$C$1,MATCH("Declaration"&amp;ADDRESS(ROW(),COLUMN(),4),L!$A:$A,0)-1,SL,,)</f>
        <v>Company Unique ID Authority:</v>
      </c>
      <c r="C13" s="97"/>
      <c r="D13" s="347" t="s">
        <v>5000</v>
      </c>
      <c r="E13" s="348"/>
      <c r="F13" s="348"/>
      <c r="G13" s="348"/>
      <c r="H13" s="348"/>
      <c r="I13" s="348"/>
      <c r="J13" s="349"/>
      <c r="K13" s="50"/>
      <c r="L13" s="153"/>
      <c r="M13" s="142"/>
      <c r="N13" s="142"/>
      <c r="O13" s="143"/>
      <c r="Q13" s="12"/>
      <c r="R13" s="12"/>
      <c r="S13" s="12"/>
      <c r="T13" s="12"/>
      <c r="U13" s="12"/>
      <c r="V13" s="12"/>
      <c r="W13" s="12"/>
      <c r="X13" s="12"/>
      <c r="Y13" s="12"/>
      <c r="Z13" s="12"/>
      <c r="AA13" s="12"/>
      <c r="AB13" s="12"/>
      <c r="AC13" s="12"/>
      <c r="AD13" s="12"/>
      <c r="AE13" s="12"/>
      <c r="AF13" s="12"/>
      <c r="AG13" s="12"/>
      <c r="AH13" s="12"/>
    </row>
    <row r="14" spans="1:34" ht="15.75">
      <c r="A14" s="52"/>
      <c r="B14" s="54" t="str">
        <f ca="1">OFFSET(L!$C$1,MATCH("Declaration"&amp;ADDRESS(ROW(),COLUMN(),4),L!$A:$A,0)-1,SL,,)</f>
        <v>Address:</v>
      </c>
      <c r="C14" s="97"/>
      <c r="D14" s="347" t="s">
        <v>5001</v>
      </c>
      <c r="E14" s="348"/>
      <c r="F14" s="348"/>
      <c r="G14" s="348"/>
      <c r="H14" s="348"/>
      <c r="I14" s="348"/>
      <c r="J14" s="349"/>
      <c r="K14" s="50"/>
      <c r="L14" s="153"/>
      <c r="M14" s="142"/>
      <c r="N14" s="142"/>
      <c r="O14" s="143"/>
      <c r="Q14" s="12"/>
      <c r="R14" s="12"/>
      <c r="S14" s="12"/>
      <c r="T14" s="12"/>
      <c r="U14" s="12"/>
      <c r="V14" s="12"/>
      <c r="W14" s="12"/>
      <c r="X14" s="12"/>
      <c r="Y14" s="12"/>
      <c r="Z14" s="12"/>
      <c r="AA14" s="12"/>
      <c r="AB14" s="12"/>
      <c r="AC14" s="12"/>
      <c r="AD14" s="12"/>
      <c r="AE14" s="12"/>
      <c r="AF14" s="12"/>
      <c r="AG14" s="12"/>
      <c r="AH14" s="12"/>
    </row>
    <row r="15" spans="1:34" ht="15.75">
      <c r="A15" s="52"/>
      <c r="B15" s="54" t="str">
        <f ca="1">OFFSET(L!$C$1,MATCH("Declaration"&amp;ADDRESS(ROW(),COLUMN(),4),L!$A:$A,0)-1,SL,,)</f>
        <v>Contact Name (*):</v>
      </c>
      <c r="C15" s="97"/>
      <c r="D15" s="347" t="s">
        <v>5002</v>
      </c>
      <c r="E15" s="348"/>
      <c r="F15" s="348"/>
      <c r="G15" s="348"/>
      <c r="H15" s="348"/>
      <c r="I15" s="348"/>
      <c r="J15" s="349"/>
      <c r="K15" s="50"/>
      <c r="L15" s="153"/>
      <c r="M15" s="142"/>
      <c r="N15" s="142"/>
      <c r="O15" s="143"/>
      <c r="Q15" s="12"/>
      <c r="R15" s="12"/>
      <c r="S15" s="12"/>
      <c r="T15" s="12"/>
      <c r="U15" s="12"/>
      <c r="V15" s="12"/>
      <c r="W15" s="12"/>
      <c r="X15" s="12"/>
      <c r="Y15" s="12"/>
      <c r="Z15" s="12"/>
      <c r="AA15" s="12"/>
      <c r="AB15" s="12"/>
      <c r="AC15" s="12"/>
      <c r="AD15" s="12"/>
      <c r="AE15" s="12"/>
      <c r="AF15" s="12"/>
      <c r="AG15" s="12"/>
      <c r="AH15" s="12"/>
    </row>
    <row r="16" spans="1:34" ht="15.75">
      <c r="A16" s="52"/>
      <c r="B16" s="54" t="str">
        <f ca="1">OFFSET(L!$C$1,MATCH("Declaration"&amp;ADDRESS(ROW(),COLUMN(),4),L!$A:$A,0)-1,SL,,)</f>
        <v>Email – Contact (*):</v>
      </c>
      <c r="C16" s="97"/>
      <c r="D16" s="347" t="s">
        <v>5003</v>
      </c>
      <c r="E16" s="348"/>
      <c r="F16" s="348"/>
      <c r="G16" s="348"/>
      <c r="H16" s="348"/>
      <c r="I16" s="348"/>
      <c r="J16" s="349"/>
      <c r="K16" s="50"/>
      <c r="L16" s="153"/>
      <c r="M16" s="142"/>
      <c r="N16" s="142"/>
      <c r="O16" s="143"/>
      <c r="Q16" s="12"/>
      <c r="R16" s="12"/>
      <c r="S16" s="12"/>
      <c r="T16" s="12"/>
      <c r="U16" s="12"/>
      <c r="V16" s="12"/>
      <c r="W16" s="12"/>
      <c r="X16" s="12"/>
      <c r="Y16" s="12"/>
      <c r="Z16" s="12"/>
      <c r="AA16" s="12"/>
      <c r="AB16" s="12"/>
      <c r="AC16" s="12"/>
      <c r="AD16" s="12"/>
      <c r="AE16" s="12"/>
      <c r="AF16" s="12"/>
      <c r="AG16" s="12"/>
      <c r="AH16" s="12"/>
    </row>
    <row r="17" spans="1:34" ht="15.75">
      <c r="A17" s="52"/>
      <c r="B17" s="54" t="str">
        <f ca="1">OFFSET(L!$C$1,MATCH("Declaration"&amp;ADDRESS(ROW(),COLUMN(),4),L!$A:$A,0)-1,SL,,)</f>
        <v>Phone – Contact (*):</v>
      </c>
      <c r="C17" s="97"/>
      <c r="D17" s="347" t="s">
        <v>5004</v>
      </c>
      <c r="E17" s="348"/>
      <c r="F17" s="348"/>
      <c r="G17" s="348"/>
      <c r="H17" s="348"/>
      <c r="I17" s="348"/>
      <c r="J17" s="349"/>
      <c r="K17" s="50"/>
      <c r="L17" s="153"/>
      <c r="M17" s="142"/>
      <c r="N17" s="142"/>
      <c r="O17" s="143"/>
      <c r="Q17" s="12"/>
      <c r="R17" s="12"/>
      <c r="S17" s="12"/>
      <c r="T17" s="12"/>
      <c r="U17" s="12"/>
      <c r="V17" s="12"/>
      <c r="W17" s="12"/>
      <c r="X17" s="12"/>
      <c r="Y17" s="12"/>
      <c r="Z17" s="12"/>
      <c r="AA17" s="12"/>
      <c r="AB17" s="12"/>
      <c r="AC17" s="12"/>
      <c r="AD17" s="12"/>
      <c r="AE17" s="12"/>
      <c r="AF17" s="12"/>
      <c r="AG17" s="12"/>
      <c r="AH17" s="12"/>
    </row>
    <row r="18" spans="1:34" ht="22.5">
      <c r="A18" s="52"/>
      <c r="B18" s="54" t="str">
        <f ca="1">OFFSET(L!$C$1,MATCH("Declaration"&amp;ADDRESS(ROW(),COLUMN(),4),L!$A:$A,0)-1,SL,,)</f>
        <v>Authorizer (*):</v>
      </c>
      <c r="C18" s="97"/>
      <c r="D18" s="347" t="s">
        <v>5005</v>
      </c>
      <c r="E18" s="348"/>
      <c r="F18" s="348"/>
      <c r="G18" s="348"/>
      <c r="H18" s="348"/>
      <c r="I18" s="348"/>
      <c r="J18" s="349"/>
      <c r="K18" s="50"/>
      <c r="L18" s="147"/>
      <c r="M18" s="142"/>
      <c r="N18" s="142"/>
      <c r="O18" s="143"/>
      <c r="Q18" s="12"/>
      <c r="R18" s="12"/>
      <c r="S18" s="12"/>
      <c r="T18" s="12"/>
      <c r="U18" s="12"/>
      <c r="V18" s="12"/>
      <c r="W18" s="12"/>
      <c r="X18" s="12"/>
      <c r="Y18" s="12"/>
      <c r="Z18" s="12"/>
      <c r="AA18" s="12"/>
      <c r="AB18" s="12"/>
      <c r="AC18" s="12"/>
      <c r="AD18" s="12"/>
      <c r="AE18" s="12"/>
      <c r="AF18" s="12"/>
      <c r="AG18" s="12"/>
      <c r="AH18" s="12"/>
    </row>
    <row r="19" spans="1:34" ht="22.5">
      <c r="A19" s="52"/>
      <c r="B19" s="54" t="str">
        <f ca="1">OFFSET(L!$C$1,MATCH("Declaration"&amp;ADDRESS(ROW(),COLUMN(),4),L!$A:$A,0)-1,SL,,)</f>
        <v>Title - Authorizer:</v>
      </c>
      <c r="C19" s="97"/>
      <c r="D19" s="347" t="s">
        <v>5006</v>
      </c>
      <c r="E19" s="348"/>
      <c r="F19" s="348"/>
      <c r="G19" s="348"/>
      <c r="H19" s="348"/>
      <c r="I19" s="348"/>
      <c r="J19" s="349"/>
      <c r="K19" s="50"/>
      <c r="L19" s="147"/>
      <c r="M19" s="142"/>
      <c r="N19" s="142"/>
      <c r="O19" s="143"/>
      <c r="P19" s="12"/>
      <c r="Q19" s="12"/>
      <c r="R19" s="12"/>
      <c r="S19" s="12"/>
      <c r="T19" s="12"/>
      <c r="U19" s="12"/>
      <c r="V19" s="12"/>
      <c r="W19" s="12"/>
      <c r="X19" s="12"/>
      <c r="Y19" s="12"/>
      <c r="Z19" s="12"/>
      <c r="AA19" s="12"/>
      <c r="AB19" s="12"/>
      <c r="AC19" s="12"/>
      <c r="AD19" s="12"/>
      <c r="AE19" s="12"/>
      <c r="AF19" s="12"/>
      <c r="AG19" s="12"/>
      <c r="AH19" s="12"/>
    </row>
    <row r="20" spans="1:34" ht="22.5">
      <c r="A20" s="52"/>
      <c r="B20" s="54" t="str">
        <f ca="1">OFFSET(L!$C$1,MATCH("Declaration"&amp;ADDRESS(ROW(),COLUMN(),4),L!$A:$A,0)-1,SL,,)</f>
        <v>Email - Authorizer (*):</v>
      </c>
      <c r="C20" s="97"/>
      <c r="D20" s="363" t="s">
        <v>5007</v>
      </c>
      <c r="E20" s="364"/>
      <c r="F20" s="364"/>
      <c r="G20" s="364"/>
      <c r="H20" s="364"/>
      <c r="I20" s="364"/>
      <c r="J20" s="365"/>
      <c r="K20" s="50"/>
      <c r="L20" s="147"/>
      <c r="M20" s="142"/>
      <c r="N20" s="142"/>
      <c r="O20" s="143"/>
      <c r="P20" s="12"/>
      <c r="Q20" s="12"/>
      <c r="R20" s="12"/>
      <c r="S20" s="12"/>
      <c r="T20" s="12"/>
      <c r="U20" s="12"/>
      <c r="V20" s="12"/>
      <c r="W20" s="12"/>
      <c r="X20" s="12"/>
      <c r="Y20" s="12"/>
      <c r="Z20" s="12"/>
      <c r="AA20" s="12"/>
      <c r="AB20" s="12"/>
      <c r="AC20" s="12"/>
      <c r="AD20" s="12"/>
      <c r="AE20" s="12"/>
      <c r="AF20" s="12"/>
      <c r="AG20" s="12"/>
      <c r="AH20" s="12"/>
    </row>
    <row r="21" spans="1:34" ht="15.75">
      <c r="A21" s="52"/>
      <c r="B21" s="54" t="str">
        <f ca="1">OFFSET(L!$C$1,MATCH("Declaration"&amp;ADDRESS(ROW(),COLUMN(),4),L!$A:$A,0)-1,SL,,)</f>
        <v>Phone - Authorizer (*):</v>
      </c>
      <c r="C21" s="181"/>
      <c r="D21" s="355" t="s">
        <v>5008</v>
      </c>
      <c r="E21" s="356"/>
      <c r="F21" s="356"/>
      <c r="G21" s="356"/>
      <c r="H21" s="356"/>
      <c r="I21" s="356"/>
      <c r="J21" s="357"/>
      <c r="K21" s="50"/>
      <c r="L21" s="153"/>
      <c r="M21" s="144"/>
      <c r="N21" s="142"/>
      <c r="O21" s="143"/>
      <c r="P21" s="12"/>
      <c r="Q21" s="12"/>
      <c r="R21" s="12"/>
      <c r="S21" s="12"/>
      <c r="T21" s="12"/>
      <c r="U21" s="12"/>
      <c r="V21" s="12"/>
      <c r="W21" s="12"/>
      <c r="X21" s="12"/>
      <c r="Y21" s="12"/>
      <c r="Z21" s="12"/>
      <c r="AA21" s="12"/>
      <c r="AB21" s="12"/>
      <c r="AC21" s="12"/>
      <c r="AD21" s="12"/>
      <c r="AE21" s="12"/>
      <c r="AF21" s="12"/>
      <c r="AG21" s="12"/>
      <c r="AH21" s="12"/>
    </row>
    <row r="22" spans="1:34" ht="18">
      <c r="A22" s="52"/>
      <c r="B22" s="54" t="str">
        <f ca="1">OFFSET(L!$C$1,MATCH("Declaration"&amp;ADDRESS(ROW(),COLUMN(),4),L!$A:$A,0)-1,SL,,)</f>
        <v>Effective Date (*):</v>
      </c>
      <c r="C22" s="98"/>
      <c r="D22" s="360">
        <v>42841</v>
      </c>
      <c r="E22" s="361"/>
      <c r="F22" s="301"/>
      <c r="G22" s="302"/>
      <c r="H22" s="302"/>
      <c r="I22" s="302"/>
      <c r="J22" s="302"/>
      <c r="K22" s="50"/>
      <c r="L22" s="151"/>
      <c r="M22" s="142"/>
      <c r="N22" s="142"/>
      <c r="O22" s="143"/>
      <c r="P22" s="12"/>
      <c r="Q22" s="12"/>
      <c r="R22" s="12"/>
      <c r="S22" s="12"/>
      <c r="T22" s="12"/>
      <c r="U22" s="12"/>
      <c r="V22" s="12"/>
      <c r="W22" s="12"/>
      <c r="X22" s="12"/>
      <c r="Y22" s="12"/>
      <c r="Z22" s="12"/>
      <c r="AA22" s="12"/>
      <c r="AB22" s="12"/>
      <c r="AC22" s="12"/>
      <c r="AD22" s="12"/>
      <c r="AE22" s="12"/>
      <c r="AF22" s="12"/>
      <c r="AG22" s="12"/>
      <c r="AH22" s="12"/>
    </row>
    <row r="23" spans="1:34" ht="18">
      <c r="A23" s="55"/>
      <c r="B23" s="99"/>
      <c r="C23" s="20"/>
      <c r="D23" s="390"/>
      <c r="E23" s="390"/>
      <c r="F23" s="14"/>
      <c r="G23" s="167"/>
      <c r="H23" s="167"/>
      <c r="I23" s="167"/>
      <c r="J23" s="167"/>
      <c r="K23" s="50"/>
      <c r="L23" s="148"/>
      <c r="M23" s="142"/>
      <c r="N23" s="142"/>
      <c r="O23" s="143"/>
      <c r="P23" s="23"/>
      <c r="Q23" s="12"/>
      <c r="R23" s="12"/>
      <c r="S23" s="12"/>
      <c r="T23" s="12"/>
      <c r="U23" s="12"/>
      <c r="V23" s="12"/>
      <c r="W23" s="12"/>
      <c r="X23" s="12"/>
      <c r="Y23" s="12"/>
      <c r="Z23" s="12"/>
      <c r="AA23" s="12"/>
      <c r="AB23" s="12"/>
      <c r="AC23" s="12"/>
      <c r="AD23" s="12"/>
      <c r="AE23" s="12"/>
      <c r="AF23" s="12"/>
      <c r="AG23" s="12"/>
      <c r="AH23" s="12"/>
    </row>
    <row r="24" spans="1:34" ht="15.75">
      <c r="A24" s="56"/>
      <c r="B24" s="362" t="str">
        <f ca="1">OFFSET(L!$C$1,MATCH("Declaration"&amp;ADDRESS(ROW(),COLUMN(),4),L!$A:$A,0)-1,SL,,)</f>
        <v>Answer the following questions 1 - 7 based on the declaration scope indicated above</v>
      </c>
      <c r="C24" s="362"/>
      <c r="D24" s="362"/>
      <c r="E24" s="362"/>
      <c r="F24" s="362"/>
      <c r="G24" s="362"/>
      <c r="H24" s="362"/>
      <c r="I24" s="362"/>
      <c r="J24" s="362"/>
      <c r="K24" s="57"/>
      <c r="L24" s="148"/>
      <c r="M24" s="142"/>
      <c r="N24" s="142"/>
      <c r="O24" s="143"/>
      <c r="P24" s="23"/>
      <c r="Q24" s="12"/>
      <c r="R24" s="12"/>
      <c r="S24" s="12"/>
      <c r="T24" s="12"/>
      <c r="U24" s="12"/>
      <c r="V24" s="12"/>
      <c r="W24" s="12"/>
      <c r="X24" s="12"/>
      <c r="Y24" s="12"/>
      <c r="Z24" s="12"/>
      <c r="AA24" s="12"/>
      <c r="AB24" s="12"/>
      <c r="AC24" s="12"/>
      <c r="AD24" s="12"/>
      <c r="AE24" s="12"/>
      <c r="AF24" s="12"/>
      <c r="AG24" s="12"/>
      <c r="AH24" s="12"/>
    </row>
    <row r="25" spans="1:34" ht="45.75">
      <c r="A25" s="55"/>
      <c r="B25" s="58" t="str">
        <f ca="1">OFFSET(L!$C$1,MATCH("Declaration"&amp;ADDRESS(ROW(),COLUMN(),4),L!$A:$A,0)-1,SL,,)</f>
        <v>1) Is the 3TG intentionally added to your product? (*)</v>
      </c>
      <c r="C25" s="20"/>
      <c r="D25" s="351" t="str">
        <f ca="1">OFFSET(L!$C$1,MATCH("Declaration"&amp;ADDRESS(ROW(),COLUMN(),4),L!$A:$A,0)-1,SL,,)</f>
        <v>Answer</v>
      </c>
      <c r="E25" s="351"/>
      <c r="F25" s="21"/>
      <c r="G25" s="58" t="str">
        <f ca="1">OFFSET(L!$C$1,MATCH("Declaration"&amp;ADDRESS(ROW(),COLUMN(),4),L!$A:$A,0)-1,SL,,)</f>
        <v>Comments</v>
      </c>
      <c r="H25" s="58"/>
      <c r="I25" s="58"/>
      <c r="J25" s="103"/>
      <c r="K25" s="50"/>
      <c r="L25" s="148" t="s">
        <v>2435</v>
      </c>
      <c r="M25" s="142"/>
      <c r="N25" s="142"/>
      <c r="O25" s="143"/>
      <c r="P25" s="23"/>
      <c r="Q25" s="12"/>
      <c r="R25" s="12"/>
      <c r="S25" s="12"/>
      <c r="T25" s="12"/>
      <c r="U25" s="12"/>
      <c r="V25" s="12"/>
      <c r="W25" s="12"/>
      <c r="X25" s="12"/>
      <c r="Y25" s="12"/>
      <c r="Z25" s="12"/>
      <c r="AA25" s="12"/>
      <c r="AB25" s="12"/>
      <c r="AC25" s="12"/>
      <c r="AD25" s="12"/>
      <c r="AE25" s="12"/>
      <c r="AF25" s="12"/>
      <c r="AG25" s="12"/>
      <c r="AH25" s="12"/>
    </row>
    <row r="26" spans="1:34" ht="22.5">
      <c r="A26" s="55"/>
      <c r="B26" s="54" t="str">
        <f ca="1">OFFSET(L!$C$1,MATCH("Declaration"&amp;ADDRESS(ROW(),COLUMN(),4),L!$A:$A,0)-1,SL,,)&amp;P26</f>
        <v>Tantalum  (*)</v>
      </c>
      <c r="C26" s="49"/>
      <c r="D26" s="358" t="s">
        <v>904</v>
      </c>
      <c r="E26" s="359"/>
      <c r="F26" s="15"/>
      <c r="G26" s="352" t="s">
        <v>5013</v>
      </c>
      <c r="H26" s="353"/>
      <c r="I26" s="353"/>
      <c r="J26" s="354"/>
      <c r="K26" s="50"/>
      <c r="L26" s="154"/>
      <c r="M26" s="144"/>
      <c r="N26" s="142"/>
      <c r="O26" s="143"/>
      <c r="P26" s="156" t="s">
        <v>927</v>
      </c>
      <c r="R26" s="12"/>
      <c r="S26" s="12"/>
      <c r="T26" s="12"/>
      <c r="U26" s="12"/>
      <c r="V26" s="12"/>
      <c r="W26" s="12"/>
      <c r="X26" s="12"/>
      <c r="Y26" s="12"/>
      <c r="Z26" s="12"/>
      <c r="AA26" s="12"/>
      <c r="AB26" s="12"/>
      <c r="AC26" s="12"/>
      <c r="AD26" s="12"/>
      <c r="AE26" s="12"/>
      <c r="AF26" s="12"/>
      <c r="AG26" s="12"/>
      <c r="AH26" s="12"/>
    </row>
    <row r="27" spans="1:34" ht="22.5">
      <c r="A27" s="55"/>
      <c r="B27" s="54" t="str">
        <f ca="1">OFFSET(L!$C$1,MATCH("Declaration"&amp;ADDRESS(ROW(),COLUMN(),4),L!$A:$A,0)-1,SL,,)&amp;P27</f>
        <v>Tin  (*)</v>
      </c>
      <c r="C27" s="49"/>
      <c r="D27" s="358" t="s">
        <v>904</v>
      </c>
      <c r="E27" s="359"/>
      <c r="F27" s="15"/>
      <c r="G27" s="352" t="s">
        <v>5014</v>
      </c>
      <c r="H27" s="353"/>
      <c r="I27" s="353"/>
      <c r="J27" s="354"/>
      <c r="K27" s="50"/>
      <c r="L27" s="154"/>
      <c r="M27" s="142"/>
      <c r="N27" s="142"/>
      <c r="O27" s="142"/>
      <c r="P27" s="156" t="s">
        <v>927</v>
      </c>
      <c r="R27" s="12"/>
      <c r="S27" s="12"/>
      <c r="T27" s="12"/>
      <c r="U27" s="12"/>
      <c r="V27" s="12"/>
      <c r="W27" s="12"/>
      <c r="X27" s="12"/>
      <c r="Y27" s="12"/>
      <c r="Z27" s="12"/>
      <c r="AA27" s="12"/>
      <c r="AB27" s="12"/>
      <c r="AC27" s="12"/>
      <c r="AD27" s="12"/>
      <c r="AE27" s="12"/>
      <c r="AF27" s="12"/>
      <c r="AG27" s="12"/>
      <c r="AH27" s="12"/>
    </row>
    <row r="28" spans="1:34" ht="22.5">
      <c r="A28" s="55"/>
      <c r="B28" s="54" t="str">
        <f ca="1">OFFSET(L!$C$1,MATCH("Declaration"&amp;ADDRESS(ROW(),COLUMN(),4),L!$A:$A,0)-1,SL,,)&amp;P28</f>
        <v>Gold  (*)</v>
      </c>
      <c r="C28" s="49"/>
      <c r="D28" s="358" t="s">
        <v>904</v>
      </c>
      <c r="E28" s="359"/>
      <c r="F28" s="15"/>
      <c r="G28" s="352" t="s">
        <v>5015</v>
      </c>
      <c r="H28" s="353"/>
      <c r="I28" s="353"/>
      <c r="J28" s="354"/>
      <c r="K28" s="50"/>
      <c r="L28" s="154"/>
      <c r="M28" s="142"/>
      <c r="N28" s="142"/>
      <c r="O28" s="142"/>
      <c r="P28" s="156" t="s">
        <v>927</v>
      </c>
      <c r="R28" s="12"/>
      <c r="S28" s="12"/>
      <c r="T28" s="12"/>
      <c r="U28" s="12"/>
      <c r="V28" s="12"/>
      <c r="W28" s="12"/>
      <c r="X28" s="12"/>
      <c r="Y28" s="12"/>
      <c r="Z28" s="12"/>
      <c r="AA28" s="12"/>
      <c r="AB28" s="12"/>
      <c r="AC28" s="12"/>
      <c r="AD28" s="12"/>
      <c r="AE28" s="12"/>
      <c r="AF28" s="12"/>
      <c r="AG28" s="12"/>
      <c r="AH28" s="12"/>
    </row>
    <row r="29" spans="1:34" ht="22.5">
      <c r="A29" s="55"/>
      <c r="B29" s="54" t="str">
        <f ca="1">OFFSET(L!$C$1,MATCH("Declaration"&amp;ADDRESS(ROW(),COLUMN(),4),L!$A:$A,0)-1,SL,,)&amp;P29</f>
        <v>Tungsten  (*)</v>
      </c>
      <c r="C29" s="49"/>
      <c r="D29" s="358" t="s">
        <v>904</v>
      </c>
      <c r="E29" s="359"/>
      <c r="F29" s="15"/>
      <c r="G29" s="352" t="s">
        <v>5016</v>
      </c>
      <c r="H29" s="353"/>
      <c r="I29" s="353"/>
      <c r="J29" s="354"/>
      <c r="K29" s="50"/>
      <c r="L29" s="154"/>
      <c r="M29" s="142"/>
      <c r="N29" s="142"/>
      <c r="O29" s="142"/>
      <c r="P29" s="156" t="s">
        <v>927</v>
      </c>
      <c r="R29" s="12"/>
      <c r="S29" s="12"/>
      <c r="T29" s="12"/>
      <c r="U29" s="12"/>
      <c r="V29" s="12"/>
      <c r="W29" s="12"/>
      <c r="X29" s="12"/>
      <c r="Y29" s="12"/>
      <c r="Z29" s="12"/>
      <c r="AA29" s="12"/>
      <c r="AB29" s="12"/>
      <c r="AC29" s="12"/>
      <c r="AD29" s="12"/>
      <c r="AE29" s="12"/>
      <c r="AF29" s="12"/>
      <c r="AG29" s="12"/>
      <c r="AH29" s="12"/>
    </row>
    <row r="30" spans="1:34" ht="18">
      <c r="A30" s="55"/>
      <c r="B30" s="60"/>
      <c r="C30" s="13"/>
      <c r="D30" s="60"/>
      <c r="E30" s="60"/>
      <c r="F30" s="27"/>
      <c r="G30" s="60"/>
      <c r="H30" s="168"/>
      <c r="I30" s="168"/>
      <c r="J30" s="168"/>
      <c r="K30" s="50"/>
      <c r="L30" s="148"/>
      <c r="M30" s="142"/>
      <c r="N30" s="142"/>
      <c r="O30" s="142"/>
      <c r="R30" s="12"/>
      <c r="S30" s="12"/>
      <c r="T30" s="12"/>
      <c r="U30" s="12"/>
      <c r="V30" s="12"/>
      <c r="W30" s="12"/>
      <c r="X30" s="12"/>
      <c r="Y30" s="12"/>
      <c r="Z30" s="12"/>
      <c r="AA30" s="12"/>
      <c r="AB30" s="12"/>
      <c r="AC30" s="12"/>
      <c r="AD30" s="12"/>
      <c r="AE30" s="12"/>
      <c r="AF30" s="12"/>
      <c r="AG30" s="12"/>
      <c r="AH30" s="12"/>
    </row>
    <row r="31" spans="1:34" ht="50.45" customHeight="1">
      <c r="A31" s="55"/>
      <c r="B31" s="58" t="str">
        <f ca="1">OFFSET(L!$C$1,MATCH("Declaration"&amp;ADDRESS(ROW(),COLUMN(),4),L!$A:$A,0)-1,SL,,)</f>
        <v>2) Is the 3TG necessary to the production of your company’s products and contained in the finished product that your company manufactures or contracts to manufacture?  (*)</v>
      </c>
      <c r="C31" s="13"/>
      <c r="D31" s="350" t="str">
        <f ca="1">D25</f>
        <v>Answer</v>
      </c>
      <c r="E31" s="350"/>
      <c r="F31" s="21"/>
      <c r="G31" s="58" t="str">
        <f ca="1">G25</f>
        <v>Comments</v>
      </c>
      <c r="H31" s="58"/>
      <c r="I31" s="58"/>
      <c r="J31" s="103"/>
      <c r="K31" s="50"/>
      <c r="L31" s="148" t="s">
        <v>2437</v>
      </c>
      <c r="M31" s="142"/>
      <c r="N31" s="142"/>
      <c r="O31" s="143"/>
      <c r="P31" s="12"/>
      <c r="Q31" s="12"/>
      <c r="R31" s="12"/>
      <c r="S31" s="12"/>
      <c r="T31" s="12"/>
      <c r="U31" s="12"/>
      <c r="V31" s="12"/>
      <c r="W31" s="12"/>
      <c r="X31" s="12"/>
      <c r="Y31" s="12"/>
      <c r="Z31" s="12"/>
      <c r="AA31" s="12"/>
      <c r="AB31" s="12"/>
      <c r="AC31" s="12"/>
      <c r="AD31" s="12"/>
      <c r="AE31" s="12"/>
      <c r="AF31" s="12"/>
      <c r="AG31" s="12"/>
      <c r="AH31" s="12"/>
    </row>
    <row r="32" spans="1:34" ht="22.5">
      <c r="A32" s="55"/>
      <c r="B32" s="54" t="str">
        <f ca="1">B26</f>
        <v>Tantalum  (*)</v>
      </c>
      <c r="C32" s="13"/>
      <c r="D32" s="358" t="s">
        <v>904</v>
      </c>
      <c r="E32" s="359"/>
      <c r="F32" s="61"/>
      <c r="G32" s="352"/>
      <c r="H32" s="353"/>
      <c r="I32" s="353"/>
      <c r="J32" s="354"/>
      <c r="K32" s="50"/>
      <c r="L32" s="154"/>
      <c r="M32" s="144"/>
      <c r="N32" s="142"/>
      <c r="O32" s="143"/>
      <c r="Q32" s="12"/>
      <c r="R32" s="12"/>
      <c r="S32" s="12"/>
      <c r="T32" s="12"/>
      <c r="U32" s="12"/>
      <c r="V32" s="12"/>
      <c r="W32" s="12"/>
      <c r="X32" s="12"/>
      <c r="Y32" s="12"/>
      <c r="Z32" s="12"/>
      <c r="AA32" s="12"/>
      <c r="AB32" s="12"/>
      <c r="AC32" s="12"/>
      <c r="AD32" s="12"/>
      <c r="AE32" s="12"/>
      <c r="AF32" s="12"/>
      <c r="AG32" s="12"/>
      <c r="AH32" s="12"/>
    </row>
    <row r="33" spans="1:34" ht="22.5">
      <c r="A33" s="55"/>
      <c r="B33" s="54" t="str">
        <f ca="1">B27</f>
        <v>Tin  (*)</v>
      </c>
      <c r="C33" s="13"/>
      <c r="D33" s="358" t="s">
        <v>904</v>
      </c>
      <c r="E33" s="359"/>
      <c r="F33" s="61"/>
      <c r="G33" s="352"/>
      <c r="H33" s="353"/>
      <c r="I33" s="353"/>
      <c r="J33" s="354"/>
      <c r="K33" s="50"/>
      <c r="L33" s="154"/>
      <c r="M33" s="142"/>
      <c r="N33" s="142"/>
      <c r="O33" s="143"/>
      <c r="Q33" s="12"/>
      <c r="R33" s="12"/>
      <c r="S33" s="12"/>
      <c r="T33" s="12"/>
      <c r="U33" s="12"/>
      <c r="V33" s="12"/>
      <c r="W33" s="12"/>
      <c r="X33" s="12"/>
      <c r="Y33" s="12"/>
      <c r="Z33" s="12"/>
      <c r="AA33" s="12"/>
      <c r="AB33" s="12"/>
      <c r="AC33" s="12"/>
      <c r="AD33" s="12"/>
      <c r="AE33" s="12"/>
      <c r="AF33" s="12"/>
      <c r="AG33" s="12"/>
      <c r="AH33" s="12"/>
    </row>
    <row r="34" spans="1:34" ht="22.5">
      <c r="A34" s="55"/>
      <c r="B34" s="54" t="str">
        <f ca="1">B28</f>
        <v>Gold  (*)</v>
      </c>
      <c r="C34" s="13"/>
      <c r="D34" s="358" t="s">
        <v>904</v>
      </c>
      <c r="E34" s="359"/>
      <c r="F34" s="61"/>
      <c r="G34" s="352"/>
      <c r="H34" s="353"/>
      <c r="I34" s="353"/>
      <c r="J34" s="354"/>
      <c r="K34" s="50"/>
      <c r="L34" s="154"/>
      <c r="M34" s="142"/>
      <c r="N34" s="142"/>
      <c r="O34" s="143"/>
      <c r="Q34" s="12"/>
      <c r="R34" s="12"/>
      <c r="S34" s="12"/>
      <c r="T34" s="12"/>
      <c r="U34" s="12"/>
      <c r="V34" s="12"/>
      <c r="W34" s="12"/>
      <c r="X34" s="12"/>
      <c r="Y34" s="12"/>
      <c r="Z34" s="12"/>
      <c r="AA34" s="12"/>
      <c r="AB34" s="12"/>
      <c r="AC34" s="12"/>
      <c r="AD34" s="12"/>
      <c r="AE34" s="12"/>
      <c r="AF34" s="12"/>
      <c r="AG34" s="12"/>
      <c r="AH34" s="12"/>
    </row>
    <row r="35" spans="1:34" ht="22.5">
      <c r="A35" s="55"/>
      <c r="B35" s="54" t="str">
        <f ca="1">B29</f>
        <v>Tungsten  (*)</v>
      </c>
      <c r="C35" s="13"/>
      <c r="D35" s="358" t="s">
        <v>904</v>
      </c>
      <c r="E35" s="359"/>
      <c r="F35" s="61"/>
      <c r="G35" s="352"/>
      <c r="H35" s="353"/>
      <c r="I35" s="353"/>
      <c r="J35" s="354"/>
      <c r="K35" s="50"/>
      <c r="L35" s="154"/>
      <c r="M35" s="142"/>
      <c r="N35" s="142"/>
      <c r="O35" s="143"/>
      <c r="Q35" s="12"/>
      <c r="R35" s="12"/>
      <c r="S35" s="12"/>
      <c r="T35" s="12"/>
      <c r="U35" s="12"/>
      <c r="V35" s="12"/>
      <c r="W35" s="12"/>
      <c r="X35" s="12"/>
      <c r="Y35" s="12"/>
      <c r="Z35" s="12"/>
      <c r="AA35" s="12"/>
      <c r="AB35" s="12"/>
      <c r="AC35" s="12"/>
      <c r="AD35" s="12"/>
      <c r="AE35" s="12"/>
      <c r="AF35" s="12"/>
      <c r="AG35" s="12"/>
      <c r="AH35" s="12"/>
    </row>
    <row r="36" spans="1:34" ht="18">
      <c r="A36" s="55"/>
      <c r="B36" s="27"/>
      <c r="C36" s="13"/>
      <c r="D36" s="27"/>
      <c r="E36" s="27"/>
      <c r="F36" s="104"/>
      <c r="G36" s="27"/>
      <c r="H36" s="168"/>
      <c r="I36" s="168"/>
      <c r="J36" s="168"/>
      <c r="K36" s="50"/>
      <c r="L36" s="148"/>
      <c r="M36" s="142"/>
      <c r="N36" s="142"/>
      <c r="O36" s="143"/>
      <c r="P36" s="12"/>
      <c r="Q36" s="12"/>
      <c r="R36" s="12"/>
      <c r="S36" s="12"/>
      <c r="T36" s="12"/>
      <c r="U36" s="12"/>
      <c r="V36" s="12"/>
      <c r="W36" s="12"/>
      <c r="X36" s="12"/>
      <c r="Y36" s="12"/>
      <c r="Z36" s="12"/>
      <c r="AA36" s="12"/>
      <c r="AB36" s="12"/>
      <c r="AC36" s="12"/>
      <c r="AD36" s="12"/>
      <c r="AE36" s="12"/>
      <c r="AF36" s="12"/>
      <c r="AG36" s="12"/>
      <c r="AH36" s="12"/>
    </row>
    <row r="37" spans="1:34" ht="43.5" customHeight="1">
      <c r="A37" s="55"/>
      <c r="B37" s="58" t="str">
        <f ca="1">OFFSET(L!$C$1,MATCH("Declaration"&amp;ADDRESS(ROW(),COLUMN(),4),L!$A:$A,0)-1,SL,,)&amp;Q$37</f>
        <v>3) Do any of the smelters in your supply chain source the 3TG from the covered countries? (SEC term, see definitions tab) (*)</v>
      </c>
      <c r="C37" s="13"/>
      <c r="D37" s="350" t="str">
        <f ca="1">D25</f>
        <v>Answer</v>
      </c>
      <c r="E37" s="350"/>
      <c r="F37" s="21"/>
      <c r="G37" s="58" t="str">
        <f ca="1">G25</f>
        <v>Comments</v>
      </c>
      <c r="H37" s="389"/>
      <c r="I37" s="389"/>
      <c r="J37" s="389"/>
      <c r="K37" s="50"/>
      <c r="L37" s="148" t="s">
        <v>2437</v>
      </c>
      <c r="M37" s="142"/>
      <c r="N37" s="142"/>
      <c r="O37" s="143"/>
      <c r="P37" s="59">
        <f ca="1">COUNTIF(D$25:D$35,"No")</f>
        <v>0</v>
      </c>
      <c r="Q37" s="59" t="str">
        <f ca="1">IF(P37=8,""," (*)")</f>
        <v xml:space="preserve"> (*)</v>
      </c>
      <c r="R37" s="12"/>
      <c r="S37" s="12"/>
      <c r="T37" s="12"/>
      <c r="U37" s="12"/>
      <c r="V37" s="12"/>
      <c r="W37" s="12"/>
      <c r="X37" s="12"/>
      <c r="Y37" s="12"/>
      <c r="Z37" s="12"/>
      <c r="AA37" s="12"/>
      <c r="AB37" s="12"/>
      <c r="AC37" s="12"/>
      <c r="AD37" s="12"/>
      <c r="AE37" s="12"/>
      <c r="AF37" s="12"/>
      <c r="AG37" s="12"/>
      <c r="AH37" s="12"/>
    </row>
    <row r="38" spans="1:34" ht="22.5">
      <c r="A38" s="55"/>
      <c r="B38" s="54" t="str">
        <f ca="1">OFFSET(L!$C$1,MATCH("Declaration"&amp;ADDRESS(ROW(),COLUMN(),4),L!$A:$A,0)-1,SL,,)&amp;P38</f>
        <v>Tantalum  (*)</v>
      </c>
      <c r="C38" s="13"/>
      <c r="D38" s="358" t="s">
        <v>904</v>
      </c>
      <c r="E38" s="359"/>
      <c r="F38" s="61"/>
      <c r="G38" s="352" t="s">
        <v>5023</v>
      </c>
      <c r="H38" s="353"/>
      <c r="I38" s="353"/>
      <c r="J38" s="354"/>
      <c r="K38" s="50"/>
      <c r="L38" s="154"/>
      <c r="M38" s="144"/>
      <c r="N38" s="142"/>
      <c r="O38" s="143"/>
      <c r="P38" s="156" t="str">
        <f>IF(AND(D26="No",D32="No"),"","(*)")</f>
        <v>(*)</v>
      </c>
      <c r="Q38" s="12"/>
      <c r="R38" s="12"/>
      <c r="S38" s="12"/>
      <c r="T38" s="12"/>
      <c r="U38" s="12"/>
      <c r="V38" s="12"/>
      <c r="W38" s="12"/>
      <c r="X38" s="12"/>
      <c r="Y38" s="12"/>
      <c r="Z38" s="12"/>
      <c r="AA38" s="12"/>
      <c r="AB38" s="12"/>
      <c r="AC38" s="12"/>
      <c r="AD38" s="12"/>
      <c r="AE38" s="12"/>
      <c r="AF38" s="12"/>
      <c r="AG38" s="12"/>
      <c r="AH38" s="12"/>
    </row>
    <row r="39" spans="1:34" ht="22.5">
      <c r="A39" s="55"/>
      <c r="B39" s="54" t="str">
        <f ca="1">OFFSET(L!$C$1,MATCH("Declaration"&amp;ADDRESS(ROW(),COLUMN(),4),L!$A:$A,0)-1,SL,,)&amp;P39</f>
        <v>Tin  (*)</v>
      </c>
      <c r="C39" s="13"/>
      <c r="D39" s="358" t="s">
        <v>904</v>
      </c>
      <c r="E39" s="359"/>
      <c r="F39" s="61"/>
      <c r="G39" s="352" t="s">
        <v>5017</v>
      </c>
      <c r="H39" s="353"/>
      <c r="I39" s="353"/>
      <c r="J39" s="354"/>
      <c r="K39" s="50"/>
      <c r="L39" s="154"/>
      <c r="M39" s="142"/>
      <c r="N39" s="142"/>
      <c r="O39" s="143"/>
      <c r="P39" s="156" t="str">
        <f>IF(AND(D27="No",D33="No"),"","(*)")</f>
        <v>(*)</v>
      </c>
      <c r="Q39" s="12"/>
      <c r="R39" s="12"/>
      <c r="S39" s="12"/>
      <c r="T39" s="12"/>
      <c r="U39" s="12"/>
      <c r="V39" s="12"/>
      <c r="W39" s="12"/>
      <c r="X39" s="12"/>
      <c r="Y39" s="12"/>
      <c r="Z39" s="12"/>
      <c r="AA39" s="12"/>
      <c r="AB39" s="12"/>
      <c r="AC39" s="12"/>
      <c r="AD39" s="12"/>
      <c r="AE39" s="12"/>
      <c r="AF39" s="12"/>
      <c r="AG39" s="12"/>
      <c r="AH39" s="12"/>
    </row>
    <row r="40" spans="1:34" ht="22.5" customHeight="1">
      <c r="A40" s="55"/>
      <c r="B40" s="54" t="str">
        <f ca="1">OFFSET(L!$C$1,MATCH("Declaration"&amp;ADDRESS(ROW(),COLUMN(),4),L!$A:$A,0)-1,SL,,)&amp;P40</f>
        <v>Gold  (*)</v>
      </c>
      <c r="C40" s="13"/>
      <c r="D40" s="358" t="s">
        <v>904</v>
      </c>
      <c r="E40" s="359"/>
      <c r="F40" s="61"/>
      <c r="G40" s="352" t="s">
        <v>5022</v>
      </c>
      <c r="H40" s="353"/>
      <c r="I40" s="353"/>
      <c r="J40" s="354"/>
      <c r="K40" s="50"/>
      <c r="L40" s="154"/>
      <c r="M40" s="142"/>
      <c r="N40" s="142"/>
      <c r="O40" s="143"/>
      <c r="P40" s="156" t="str">
        <f>IF(AND(D28="No",D34="No"),"","(*)")</f>
        <v>(*)</v>
      </c>
      <c r="Q40" s="12"/>
      <c r="R40" s="12"/>
      <c r="S40" s="12"/>
      <c r="T40" s="12"/>
      <c r="U40" s="12"/>
      <c r="V40" s="12"/>
      <c r="W40" s="12"/>
      <c r="X40" s="12"/>
      <c r="Y40" s="12"/>
      <c r="Z40" s="12"/>
      <c r="AA40" s="12"/>
      <c r="AB40" s="12"/>
      <c r="AC40" s="12"/>
      <c r="AD40" s="12"/>
      <c r="AE40" s="12"/>
      <c r="AF40" s="12"/>
      <c r="AG40" s="12"/>
      <c r="AH40" s="12"/>
    </row>
    <row r="41" spans="1:34" ht="22.5">
      <c r="A41" s="55"/>
      <c r="B41" s="54" t="str">
        <f ca="1">OFFSET(L!$C$1,MATCH("Declaration"&amp;ADDRESS(ROW(),COLUMN(),4),L!$A:$A,0)-1,SL,,)&amp;P41</f>
        <v>Tungsten  (*)</v>
      </c>
      <c r="C41" s="13"/>
      <c r="D41" s="358" t="s">
        <v>904</v>
      </c>
      <c r="E41" s="359"/>
      <c r="F41" s="61"/>
      <c r="G41" s="352" t="s">
        <v>5018</v>
      </c>
      <c r="H41" s="353"/>
      <c r="I41" s="353"/>
      <c r="J41" s="354"/>
      <c r="K41" s="50"/>
      <c r="L41" s="154"/>
      <c r="M41" s="142"/>
      <c r="N41" s="142"/>
      <c r="O41" s="143"/>
      <c r="P41" s="156" t="str">
        <f>IF(AND(D29="No",D35="No"),"","(*)")</f>
        <v>(*)</v>
      </c>
      <c r="Q41" s="12"/>
      <c r="R41" s="12"/>
      <c r="S41" s="12"/>
      <c r="T41" s="12"/>
      <c r="U41" s="12"/>
      <c r="V41" s="12"/>
      <c r="W41" s="12"/>
      <c r="X41" s="12"/>
      <c r="Y41" s="12"/>
      <c r="Z41" s="12"/>
      <c r="AA41" s="12"/>
      <c r="AB41" s="12"/>
      <c r="AC41" s="12"/>
      <c r="AD41" s="12"/>
      <c r="AE41" s="12"/>
      <c r="AF41" s="12"/>
      <c r="AG41" s="12"/>
      <c r="AH41" s="12"/>
    </row>
    <row r="42" spans="1:34" ht="18">
      <c r="A42" s="55"/>
      <c r="B42" s="27"/>
      <c r="C42" s="13"/>
      <c r="D42" s="27"/>
      <c r="E42" s="27"/>
      <c r="F42" s="104"/>
      <c r="G42" s="27"/>
      <c r="H42" s="168"/>
      <c r="I42" s="168"/>
      <c r="J42" s="168"/>
      <c r="K42" s="50"/>
      <c r="L42" s="148"/>
      <c r="M42" s="142"/>
      <c r="N42" s="142"/>
      <c r="O42" s="143"/>
      <c r="Q42" s="12"/>
      <c r="R42" s="12"/>
      <c r="S42" s="12"/>
      <c r="T42" s="12"/>
      <c r="U42" s="12"/>
      <c r="V42" s="12"/>
      <c r="W42" s="12"/>
      <c r="X42" s="12"/>
      <c r="Y42" s="12"/>
      <c r="Z42" s="12"/>
      <c r="AA42" s="12"/>
      <c r="AB42" s="12"/>
      <c r="AC42" s="12"/>
      <c r="AD42" s="12"/>
      <c r="AE42" s="12"/>
      <c r="AF42" s="12"/>
      <c r="AG42" s="12"/>
      <c r="AH42" s="12"/>
    </row>
    <row r="43" spans="1:34" ht="48.6" customHeight="1">
      <c r="A43" s="55"/>
      <c r="B43" s="58" t="str">
        <f ca="1">OFFSET(L!$C$1,MATCH("Declaration"&amp;ADDRESS(ROW(),COLUMN(),4),L!$A:$A,0)-1,SL,,)&amp;Q$37</f>
        <v>4) Does 100 percent of the 3TG (necessary to the functionality or production of your products) originate from recycled or scrap sources?  (*)</v>
      </c>
      <c r="C43" s="13"/>
      <c r="D43" s="350" t="str">
        <f ca="1">D25</f>
        <v>Answer</v>
      </c>
      <c r="E43" s="350"/>
      <c r="F43" s="21"/>
      <c r="G43" s="58" t="str">
        <f ca="1">G25</f>
        <v>Comments</v>
      </c>
      <c r="H43" s="58"/>
      <c r="I43" s="58"/>
      <c r="J43" s="103"/>
      <c r="K43" s="50"/>
      <c r="L43" s="148" t="s">
        <v>2436</v>
      </c>
      <c r="M43" s="142"/>
      <c r="N43" s="142"/>
      <c r="O43" s="143"/>
      <c r="P43" s="12"/>
      <c r="Q43" s="12"/>
      <c r="R43" s="12"/>
      <c r="S43" s="12"/>
      <c r="T43" s="12"/>
      <c r="U43" s="12"/>
      <c r="V43" s="12"/>
      <c r="W43" s="12"/>
      <c r="X43" s="12"/>
      <c r="Y43" s="12"/>
      <c r="Z43" s="12"/>
      <c r="AA43" s="12"/>
      <c r="AB43" s="12"/>
      <c r="AC43" s="12"/>
      <c r="AD43" s="12"/>
      <c r="AE43" s="12"/>
      <c r="AF43" s="12"/>
      <c r="AG43" s="12"/>
      <c r="AH43" s="12"/>
    </row>
    <row r="44" spans="1:34" ht="22.5">
      <c r="A44" s="55"/>
      <c r="B44" s="54" t="str">
        <f ca="1">B38</f>
        <v>Tantalum  (*)</v>
      </c>
      <c r="C44" s="13"/>
      <c r="D44" s="358" t="s">
        <v>905</v>
      </c>
      <c r="E44" s="359"/>
      <c r="F44" s="61"/>
      <c r="G44" s="352" t="s">
        <v>5019</v>
      </c>
      <c r="H44" s="353"/>
      <c r="I44" s="353"/>
      <c r="J44" s="354"/>
      <c r="K44" s="50"/>
      <c r="L44" s="154"/>
      <c r="M44" s="144"/>
      <c r="N44" s="142"/>
      <c r="O44" s="143"/>
      <c r="P44" s="12"/>
      <c r="Q44" s="12"/>
      <c r="R44" s="12"/>
      <c r="S44" s="12"/>
      <c r="T44" s="12"/>
      <c r="U44" s="12"/>
      <c r="V44" s="12"/>
      <c r="W44" s="12"/>
      <c r="X44" s="12"/>
      <c r="Y44" s="12"/>
      <c r="Z44" s="12"/>
      <c r="AA44" s="12"/>
      <c r="AB44" s="12"/>
      <c r="AC44" s="12"/>
      <c r="AD44" s="12"/>
      <c r="AE44" s="12"/>
      <c r="AF44" s="12"/>
      <c r="AG44" s="12"/>
      <c r="AH44" s="12"/>
    </row>
    <row r="45" spans="1:34" ht="22.5">
      <c r="A45" s="55"/>
      <c r="B45" s="54" t="str">
        <f ca="1">B39</f>
        <v>Tin  (*)</v>
      </c>
      <c r="C45" s="13"/>
      <c r="D45" s="358" t="s">
        <v>905</v>
      </c>
      <c r="E45" s="359"/>
      <c r="F45" s="61"/>
      <c r="G45" s="352" t="s">
        <v>5019</v>
      </c>
      <c r="H45" s="353"/>
      <c r="I45" s="353"/>
      <c r="J45" s="354"/>
      <c r="K45" s="50"/>
      <c r="L45" s="154"/>
      <c r="M45" s="142"/>
      <c r="N45" s="142"/>
      <c r="O45" s="143"/>
      <c r="P45" s="12"/>
      <c r="Q45" s="12"/>
      <c r="R45" s="12"/>
      <c r="S45" s="12"/>
      <c r="T45" s="12"/>
      <c r="U45" s="12"/>
      <c r="V45" s="12"/>
      <c r="W45" s="12"/>
      <c r="X45" s="12"/>
      <c r="Y45" s="12"/>
      <c r="Z45" s="12"/>
      <c r="AA45" s="12"/>
      <c r="AB45" s="12"/>
      <c r="AC45" s="12"/>
      <c r="AD45" s="12"/>
      <c r="AE45" s="12"/>
      <c r="AF45" s="12"/>
      <c r="AG45" s="12"/>
      <c r="AH45" s="12"/>
    </row>
    <row r="46" spans="1:34" ht="22.5">
      <c r="A46" s="55"/>
      <c r="B46" s="54" t="str">
        <f ca="1">B40</f>
        <v>Gold  (*)</v>
      </c>
      <c r="C46" s="13"/>
      <c r="D46" s="358" t="s">
        <v>905</v>
      </c>
      <c r="E46" s="359"/>
      <c r="F46" s="61"/>
      <c r="G46" s="352" t="s">
        <v>5019</v>
      </c>
      <c r="H46" s="353"/>
      <c r="I46" s="353"/>
      <c r="J46" s="354"/>
      <c r="K46" s="50"/>
      <c r="L46" s="154"/>
      <c r="M46" s="142"/>
      <c r="N46" s="142"/>
      <c r="O46" s="143"/>
      <c r="P46" s="12"/>
      <c r="Q46" s="12"/>
      <c r="R46" s="12"/>
      <c r="S46" s="12"/>
      <c r="T46" s="12"/>
      <c r="U46" s="12"/>
      <c r="V46" s="12"/>
      <c r="W46" s="12"/>
      <c r="X46" s="12"/>
      <c r="Y46" s="12"/>
      <c r="Z46" s="12"/>
      <c r="AA46" s="12"/>
      <c r="AB46" s="12"/>
      <c r="AC46" s="12"/>
      <c r="AD46" s="12"/>
      <c r="AE46" s="12"/>
      <c r="AF46" s="12"/>
      <c r="AG46" s="12"/>
      <c r="AH46" s="12"/>
    </row>
    <row r="47" spans="1:34" ht="22.5">
      <c r="A47" s="55"/>
      <c r="B47" s="54" t="str">
        <f ca="1">B41</f>
        <v>Tungsten  (*)</v>
      </c>
      <c r="C47" s="13"/>
      <c r="D47" s="358" t="s">
        <v>905</v>
      </c>
      <c r="E47" s="359"/>
      <c r="F47" s="61"/>
      <c r="G47" s="352" t="s">
        <v>5019</v>
      </c>
      <c r="H47" s="353"/>
      <c r="I47" s="353"/>
      <c r="J47" s="354"/>
      <c r="K47" s="50"/>
      <c r="L47" s="154"/>
      <c r="M47" s="142"/>
      <c r="N47" s="142"/>
      <c r="O47" s="143"/>
      <c r="P47" s="12"/>
      <c r="Q47" s="12"/>
      <c r="R47" s="12"/>
      <c r="S47" s="12"/>
      <c r="T47" s="12"/>
      <c r="U47" s="12"/>
      <c r="V47" s="12"/>
      <c r="W47" s="12"/>
      <c r="X47" s="12"/>
      <c r="Y47" s="12"/>
      <c r="Z47" s="12"/>
      <c r="AA47" s="12"/>
      <c r="AB47" s="12"/>
      <c r="AC47" s="12"/>
      <c r="AD47" s="12"/>
      <c r="AE47" s="12"/>
      <c r="AF47" s="12"/>
      <c r="AG47" s="12"/>
      <c r="AH47" s="12"/>
    </row>
    <row r="48" spans="1:34" ht="18">
      <c r="A48" s="55"/>
      <c r="B48" s="27"/>
      <c r="C48" s="13"/>
      <c r="D48" s="27"/>
      <c r="E48" s="27"/>
      <c r="F48" s="104"/>
      <c r="G48" s="27"/>
      <c r="H48" s="168"/>
      <c r="I48" s="168"/>
      <c r="J48" s="168"/>
      <c r="K48" s="50"/>
      <c r="L48" s="148"/>
      <c r="M48" s="142"/>
      <c r="N48" s="142"/>
      <c r="O48" s="143"/>
      <c r="P48" s="12"/>
      <c r="Q48" s="12"/>
      <c r="R48" s="12"/>
      <c r="S48" s="12"/>
      <c r="T48" s="12"/>
      <c r="U48" s="12"/>
      <c r="V48" s="12"/>
      <c r="W48" s="12"/>
      <c r="X48" s="12"/>
      <c r="Y48" s="12"/>
      <c r="Z48" s="12"/>
      <c r="AA48" s="12"/>
      <c r="AB48" s="12"/>
      <c r="AC48" s="12"/>
      <c r="AD48" s="12"/>
      <c r="AE48" s="12"/>
      <c r="AF48" s="12"/>
      <c r="AG48" s="12"/>
      <c r="AH48" s="12"/>
    </row>
    <row r="49" spans="1:34" ht="53.45" customHeight="1">
      <c r="A49" s="55"/>
      <c r="B49" s="178" t="str">
        <f ca="1">OFFSET(L!$C$1,MATCH("Declaration"&amp;ADDRESS(ROW(),COLUMN(),4),L!$A:$A,0)-1,SL,,)&amp;Q$37</f>
        <v>5) Have you received data/information for each 3TG from all relevant suppliers? (*)</v>
      </c>
      <c r="C49" s="13"/>
      <c r="D49" s="350" t="str">
        <f ca="1">D25</f>
        <v>Answer</v>
      </c>
      <c r="E49" s="350"/>
      <c r="F49" s="21"/>
      <c r="G49" s="58" t="str">
        <f ca="1">G25</f>
        <v>Comments</v>
      </c>
      <c r="H49" s="169"/>
      <c r="I49" s="169"/>
      <c r="J49" s="169"/>
      <c r="K49" s="50"/>
      <c r="L49" s="148" t="s">
        <v>2437</v>
      </c>
      <c r="M49" s="142"/>
      <c r="N49" s="142"/>
      <c r="O49" s="143"/>
      <c r="P49" s="12"/>
      <c r="Q49" s="12"/>
      <c r="R49" s="12"/>
      <c r="S49" s="12"/>
      <c r="T49" s="12"/>
      <c r="U49" s="12"/>
      <c r="V49" s="12"/>
      <c r="W49" s="12"/>
      <c r="X49" s="12"/>
      <c r="Y49" s="12"/>
      <c r="Z49" s="12"/>
      <c r="AA49" s="12"/>
      <c r="AB49" s="12"/>
      <c r="AC49" s="12"/>
      <c r="AD49" s="12"/>
      <c r="AE49" s="12"/>
      <c r="AF49" s="12"/>
      <c r="AG49" s="12"/>
      <c r="AH49" s="12"/>
    </row>
    <row r="50" spans="1:34" ht="22.5">
      <c r="A50" s="55"/>
      <c r="B50" s="54" t="str">
        <f ca="1">B38</f>
        <v>Tantalum  (*)</v>
      </c>
      <c r="C50" s="49"/>
      <c r="D50" s="358" t="s">
        <v>907</v>
      </c>
      <c r="E50" s="359"/>
      <c r="F50" s="61"/>
      <c r="G50" s="352"/>
      <c r="H50" s="353"/>
      <c r="I50" s="353"/>
      <c r="J50" s="354"/>
      <c r="K50" s="50"/>
      <c r="L50" s="154"/>
      <c r="M50" s="144"/>
      <c r="N50" s="142"/>
      <c r="O50" s="143"/>
      <c r="P50" s="12"/>
      <c r="Q50" s="12"/>
      <c r="R50" s="12"/>
      <c r="S50" s="12"/>
      <c r="T50" s="12"/>
      <c r="U50" s="12"/>
      <c r="V50" s="12"/>
      <c r="W50" s="12"/>
      <c r="X50" s="12"/>
      <c r="Y50" s="12"/>
      <c r="Z50" s="12"/>
      <c r="AA50" s="12"/>
      <c r="AB50" s="12"/>
      <c r="AC50" s="12"/>
      <c r="AD50" s="12"/>
      <c r="AE50" s="12"/>
      <c r="AF50" s="12"/>
      <c r="AG50" s="12"/>
      <c r="AH50" s="12"/>
    </row>
    <row r="51" spans="1:34" ht="22.5">
      <c r="A51" s="55"/>
      <c r="B51" s="54" t="str">
        <f ca="1">B39</f>
        <v>Tin  (*)</v>
      </c>
      <c r="C51" s="49"/>
      <c r="D51" s="358" t="s">
        <v>907</v>
      </c>
      <c r="E51" s="359"/>
      <c r="F51" s="61"/>
      <c r="G51" s="352"/>
      <c r="H51" s="353"/>
      <c r="I51" s="353"/>
      <c r="J51" s="354"/>
      <c r="K51" s="50"/>
      <c r="L51" s="154"/>
      <c r="M51" s="142"/>
      <c r="N51" s="142"/>
      <c r="O51" s="143"/>
      <c r="P51" s="12"/>
      <c r="Q51" s="12"/>
      <c r="R51" s="12"/>
      <c r="S51" s="12"/>
      <c r="T51" s="12"/>
      <c r="U51" s="12"/>
      <c r="V51" s="12"/>
      <c r="W51" s="12"/>
      <c r="X51" s="12"/>
      <c r="Y51" s="12"/>
      <c r="Z51" s="12"/>
      <c r="AA51" s="12"/>
      <c r="AB51" s="12"/>
      <c r="AC51" s="12"/>
      <c r="AD51" s="12"/>
      <c r="AE51" s="12"/>
      <c r="AF51" s="12"/>
      <c r="AG51" s="12"/>
      <c r="AH51" s="12"/>
    </row>
    <row r="52" spans="1:34" ht="22.5">
      <c r="A52" s="55"/>
      <c r="B52" s="54" t="str">
        <f ca="1">B40</f>
        <v>Gold  (*)</v>
      </c>
      <c r="C52" s="49"/>
      <c r="D52" s="358" t="s">
        <v>907</v>
      </c>
      <c r="E52" s="359"/>
      <c r="F52" s="61"/>
      <c r="G52" s="352"/>
      <c r="H52" s="353"/>
      <c r="I52" s="353"/>
      <c r="J52" s="354"/>
      <c r="K52" s="50"/>
      <c r="L52" s="154"/>
      <c r="M52" s="142"/>
      <c r="N52" s="142"/>
      <c r="O52" s="143"/>
      <c r="P52" s="12"/>
      <c r="Q52" s="12"/>
      <c r="R52" s="12"/>
      <c r="S52" s="12"/>
      <c r="T52" s="12"/>
      <c r="U52" s="12"/>
      <c r="V52" s="12"/>
      <c r="W52" s="12"/>
      <c r="X52" s="12"/>
      <c r="Y52" s="12"/>
      <c r="Z52" s="12"/>
      <c r="AA52" s="12"/>
      <c r="AB52" s="12"/>
      <c r="AC52" s="12"/>
      <c r="AD52" s="12"/>
      <c r="AE52" s="12"/>
      <c r="AF52" s="12"/>
      <c r="AG52" s="12"/>
      <c r="AH52" s="12"/>
    </row>
    <row r="53" spans="1:34" ht="22.5">
      <c r="A53" s="55"/>
      <c r="B53" s="54" t="str">
        <f ca="1">B41</f>
        <v>Tungsten  (*)</v>
      </c>
      <c r="C53" s="49"/>
      <c r="D53" s="358" t="s">
        <v>907</v>
      </c>
      <c r="E53" s="359"/>
      <c r="F53" s="61"/>
      <c r="G53" s="352"/>
      <c r="H53" s="353"/>
      <c r="I53" s="353"/>
      <c r="J53" s="354"/>
      <c r="K53" s="50"/>
      <c r="L53" s="154"/>
      <c r="M53" s="142"/>
      <c r="N53" s="142"/>
      <c r="O53" s="143"/>
      <c r="P53" s="12"/>
      <c r="Q53" s="12"/>
      <c r="R53" s="12"/>
      <c r="S53" s="12"/>
      <c r="T53" s="12"/>
      <c r="U53" s="12"/>
      <c r="V53" s="12"/>
      <c r="W53" s="12"/>
      <c r="X53" s="12"/>
      <c r="Y53" s="12"/>
      <c r="Z53" s="12"/>
      <c r="AA53" s="12"/>
      <c r="AB53" s="12"/>
      <c r="AC53" s="12"/>
      <c r="AD53" s="12"/>
      <c r="AE53" s="12"/>
      <c r="AF53" s="12"/>
      <c r="AG53" s="12"/>
      <c r="AH53" s="12"/>
    </row>
    <row r="54" spans="1:34" ht="15.75">
      <c r="A54" s="55"/>
      <c r="B54" s="60"/>
      <c r="C54" s="13"/>
      <c r="D54" s="105"/>
      <c r="E54" s="105"/>
      <c r="F54" s="104"/>
      <c r="G54" s="106"/>
      <c r="H54" s="106"/>
      <c r="I54" s="106"/>
      <c r="J54" s="106"/>
      <c r="K54" s="50"/>
      <c r="L54" s="148"/>
      <c r="M54" s="149"/>
      <c r="N54" s="142"/>
      <c r="O54" s="143"/>
      <c r="P54" s="12"/>
      <c r="Q54" s="12"/>
      <c r="R54" s="12"/>
      <c r="S54" s="12"/>
      <c r="T54" s="12"/>
      <c r="U54" s="12"/>
      <c r="V54" s="12"/>
      <c r="W54" s="12"/>
      <c r="X54" s="12"/>
      <c r="Y54" s="12"/>
      <c r="Z54" s="12"/>
      <c r="AA54" s="12"/>
      <c r="AB54" s="12"/>
      <c r="AC54" s="12"/>
      <c r="AD54" s="12"/>
      <c r="AE54" s="12"/>
      <c r="AF54" s="12"/>
      <c r="AG54" s="12"/>
      <c r="AH54" s="12"/>
    </row>
    <row r="55" spans="1:34" ht="45.75">
      <c r="A55" s="55"/>
      <c r="B55" s="178" t="str">
        <f ca="1">OFFSET(L!$C$1,MATCH("Declaration"&amp;ADDRESS(ROW(),COLUMN(),4),L!$A:$A,0)-1,SL,,)&amp;Q$37</f>
        <v>6) Have you identified all of the smelters supplying the 3TG to your supply chain?  (*)</v>
      </c>
      <c r="C55" s="13"/>
      <c r="D55" s="350" t="str">
        <f ca="1">D25</f>
        <v>Answer</v>
      </c>
      <c r="E55" s="350"/>
      <c r="F55" s="21"/>
      <c r="G55" s="58" t="str">
        <f ca="1">G25</f>
        <v>Comments</v>
      </c>
      <c r="H55" s="366"/>
      <c r="I55" s="366"/>
      <c r="J55" s="366"/>
      <c r="K55" s="50"/>
      <c r="L55" s="148" t="s">
        <v>2435</v>
      </c>
      <c r="M55" s="149"/>
      <c r="N55" s="142"/>
      <c r="O55" s="143"/>
      <c r="P55" s="12"/>
      <c r="Q55" s="12"/>
      <c r="R55" s="12"/>
      <c r="S55" s="12"/>
      <c r="T55" s="12"/>
      <c r="U55" s="12"/>
      <c r="V55" s="12"/>
      <c r="W55" s="12"/>
      <c r="X55" s="12"/>
      <c r="Y55" s="12"/>
      <c r="Z55" s="12"/>
      <c r="AA55" s="12"/>
      <c r="AB55" s="12"/>
      <c r="AC55" s="12"/>
      <c r="AD55" s="12"/>
      <c r="AE55" s="12"/>
      <c r="AF55" s="12"/>
      <c r="AG55" s="12"/>
      <c r="AH55" s="12"/>
    </row>
    <row r="56" spans="1:34" ht="22.5">
      <c r="A56" s="55"/>
      <c r="B56" s="54" t="str">
        <f ca="1">B38</f>
        <v>Tantalum  (*)</v>
      </c>
      <c r="C56" s="13"/>
      <c r="D56" s="358" t="s">
        <v>905</v>
      </c>
      <c r="E56" s="359"/>
      <c r="F56" s="61"/>
      <c r="G56" s="352" t="s">
        <v>5021</v>
      </c>
      <c r="H56" s="353"/>
      <c r="I56" s="353"/>
      <c r="J56" s="354"/>
      <c r="K56" s="50"/>
      <c r="L56" s="154"/>
      <c r="M56" s="144"/>
      <c r="N56" s="142"/>
      <c r="O56" s="143"/>
      <c r="P56" s="12"/>
      <c r="Q56" s="12"/>
      <c r="R56" s="12"/>
      <c r="S56" s="12"/>
      <c r="T56" s="12"/>
      <c r="U56" s="12"/>
      <c r="V56" s="12"/>
      <c r="W56" s="12"/>
      <c r="X56" s="12"/>
      <c r="Y56" s="12"/>
      <c r="Z56" s="12"/>
      <c r="AA56" s="12"/>
      <c r="AB56" s="12"/>
      <c r="AC56" s="12"/>
      <c r="AD56" s="12"/>
      <c r="AE56" s="12"/>
      <c r="AF56" s="12"/>
      <c r="AG56" s="12"/>
      <c r="AH56" s="12"/>
    </row>
    <row r="57" spans="1:34" ht="22.5">
      <c r="A57" s="55"/>
      <c r="B57" s="54" t="str">
        <f ca="1">B39</f>
        <v>Tin  (*)</v>
      </c>
      <c r="C57" s="13"/>
      <c r="D57" s="358" t="s">
        <v>905</v>
      </c>
      <c r="E57" s="359"/>
      <c r="F57" s="61"/>
      <c r="G57" s="352" t="s">
        <v>5021</v>
      </c>
      <c r="H57" s="353"/>
      <c r="I57" s="353"/>
      <c r="J57" s="354"/>
      <c r="K57" s="50"/>
      <c r="L57" s="154"/>
      <c r="M57" s="142"/>
      <c r="N57" s="142"/>
      <c r="O57" s="143"/>
      <c r="P57" s="12"/>
      <c r="Q57" s="12"/>
      <c r="R57" s="12"/>
      <c r="S57" s="12"/>
      <c r="T57" s="12"/>
      <c r="U57" s="12"/>
      <c r="V57" s="12"/>
      <c r="W57" s="12"/>
      <c r="X57" s="12"/>
      <c r="Y57" s="12"/>
      <c r="Z57" s="12"/>
      <c r="AA57" s="12"/>
      <c r="AB57" s="12"/>
      <c r="AC57" s="12"/>
      <c r="AD57" s="12"/>
      <c r="AE57" s="12"/>
      <c r="AF57" s="12"/>
      <c r="AG57" s="12"/>
      <c r="AH57" s="12"/>
    </row>
    <row r="58" spans="1:34" ht="22.5">
      <c r="A58" s="55"/>
      <c r="B58" s="54" t="str">
        <f ca="1">B40</f>
        <v>Gold  (*)</v>
      </c>
      <c r="C58" s="13"/>
      <c r="D58" s="358" t="s">
        <v>905</v>
      </c>
      <c r="E58" s="359"/>
      <c r="F58" s="61"/>
      <c r="G58" s="352" t="s">
        <v>5021</v>
      </c>
      <c r="H58" s="353"/>
      <c r="I58" s="353"/>
      <c r="J58" s="354"/>
      <c r="K58" s="50"/>
      <c r="L58" s="154"/>
      <c r="M58" s="142"/>
      <c r="N58" s="142"/>
      <c r="O58" s="143"/>
      <c r="P58" s="12"/>
      <c r="Q58" s="12"/>
      <c r="R58" s="12"/>
      <c r="S58" s="12"/>
      <c r="T58" s="12"/>
      <c r="U58" s="12"/>
      <c r="V58" s="12"/>
      <c r="W58" s="12"/>
      <c r="X58" s="12"/>
      <c r="Y58" s="12"/>
      <c r="Z58" s="12"/>
      <c r="AA58" s="12"/>
      <c r="AB58" s="12"/>
      <c r="AC58" s="12"/>
      <c r="AD58" s="12"/>
      <c r="AE58" s="12"/>
      <c r="AF58" s="12"/>
      <c r="AG58" s="12"/>
      <c r="AH58" s="12"/>
    </row>
    <row r="59" spans="1:34" ht="22.5">
      <c r="A59" s="55"/>
      <c r="B59" s="54" t="str">
        <f ca="1">B41</f>
        <v>Tungsten  (*)</v>
      </c>
      <c r="C59" s="13"/>
      <c r="D59" s="358" t="s">
        <v>905</v>
      </c>
      <c r="E59" s="359"/>
      <c r="F59" s="61"/>
      <c r="G59" s="352" t="s">
        <v>5021</v>
      </c>
      <c r="H59" s="353"/>
      <c r="I59" s="353"/>
      <c r="J59" s="354"/>
      <c r="K59" s="50"/>
      <c r="L59" s="154"/>
      <c r="M59" s="142"/>
      <c r="N59" s="142"/>
      <c r="O59" s="143"/>
      <c r="P59" s="12"/>
      <c r="Q59" s="12"/>
      <c r="R59" s="12"/>
      <c r="S59" s="12"/>
      <c r="T59" s="12"/>
      <c r="U59" s="12"/>
      <c r="V59" s="12"/>
      <c r="W59" s="12"/>
      <c r="X59" s="12"/>
      <c r="Y59" s="12"/>
      <c r="Z59" s="12"/>
      <c r="AA59" s="12"/>
      <c r="AB59" s="12"/>
      <c r="AC59" s="12"/>
      <c r="AD59" s="12"/>
      <c r="AE59" s="12"/>
      <c r="AF59" s="12"/>
      <c r="AG59" s="12"/>
      <c r="AH59" s="12"/>
    </row>
    <row r="60" spans="1:34" ht="15.75">
      <c r="A60" s="55"/>
      <c r="B60" s="27"/>
      <c r="C60" s="13"/>
      <c r="D60" s="107"/>
      <c r="E60" s="107"/>
      <c r="F60" s="104"/>
      <c r="G60" s="108"/>
      <c r="H60" s="108"/>
      <c r="I60" s="108"/>
      <c r="J60" s="108"/>
      <c r="K60" s="50"/>
      <c r="L60" s="148"/>
      <c r="M60" s="149"/>
      <c r="N60" s="142"/>
      <c r="O60" s="143"/>
      <c r="P60" s="12"/>
      <c r="Q60" s="12"/>
      <c r="R60" s="12"/>
      <c r="S60" s="12"/>
      <c r="T60" s="12"/>
      <c r="U60" s="12"/>
      <c r="V60" s="12"/>
      <c r="W60" s="12"/>
      <c r="X60" s="12"/>
      <c r="Y60" s="12"/>
      <c r="Z60" s="12"/>
      <c r="AA60" s="12"/>
      <c r="AB60" s="12"/>
      <c r="AC60" s="12"/>
      <c r="AD60" s="12"/>
      <c r="AE60" s="12"/>
      <c r="AF60" s="12"/>
      <c r="AG60" s="12"/>
      <c r="AH60" s="12"/>
    </row>
    <row r="61" spans="1:34" ht="45.75">
      <c r="A61" s="55"/>
      <c r="B61" s="58" t="str">
        <f ca="1">OFFSET(L!$C$1,MATCH("Declaration"&amp;ADDRESS(ROW(),COLUMN(),4),L!$A:$A,0)-1,SL,,)&amp;Q$37</f>
        <v>7) Has all applicable smelter information received by your company been reported in this declaration?  (*)</v>
      </c>
      <c r="C61" s="13"/>
      <c r="D61" s="350" t="str">
        <f ca="1">D25</f>
        <v>Answer</v>
      </c>
      <c r="E61" s="350"/>
      <c r="F61" s="21"/>
      <c r="G61" s="58" t="str">
        <f ca="1">G25</f>
        <v>Comments</v>
      </c>
      <c r="H61" s="366" t="str">
        <f>IF(Q69="(*)","Click here to enter smelter names","")</f>
        <v/>
      </c>
      <c r="I61" s="366"/>
      <c r="J61" s="366"/>
      <c r="K61" s="50"/>
      <c r="L61" s="148" t="s">
        <v>2435</v>
      </c>
      <c r="M61" s="149"/>
      <c r="N61" s="142"/>
      <c r="O61" s="143"/>
      <c r="P61" s="12"/>
      <c r="Q61" s="12"/>
      <c r="R61" s="12"/>
      <c r="S61" s="12"/>
      <c r="T61" s="12"/>
      <c r="U61" s="12"/>
      <c r="V61" s="12"/>
      <c r="W61" s="12"/>
      <c r="X61" s="12"/>
      <c r="Y61" s="12"/>
      <c r="Z61" s="12"/>
      <c r="AA61" s="12"/>
      <c r="AB61" s="12"/>
      <c r="AC61" s="12"/>
      <c r="AD61" s="12"/>
      <c r="AE61" s="12"/>
      <c r="AF61" s="12"/>
      <c r="AG61" s="12"/>
      <c r="AH61" s="12"/>
    </row>
    <row r="62" spans="1:34" ht="22.5">
      <c r="A62" s="55"/>
      <c r="B62" s="54" t="str">
        <f ca="1">B38</f>
        <v>Tantalum  (*)</v>
      </c>
      <c r="C62" s="49"/>
      <c r="D62" s="358" t="s">
        <v>904</v>
      </c>
      <c r="E62" s="359"/>
      <c r="F62" s="62"/>
      <c r="G62" s="391" t="s">
        <v>5020</v>
      </c>
      <c r="H62" s="353"/>
      <c r="I62" s="353"/>
      <c r="J62" s="354"/>
      <c r="K62" s="50"/>
      <c r="L62" s="154"/>
      <c r="M62" s="144"/>
      <c r="N62" s="142"/>
      <c r="O62" s="143"/>
      <c r="P62" s="12"/>
      <c r="Q62" s="12"/>
      <c r="R62" s="12"/>
      <c r="S62" s="12"/>
      <c r="T62" s="12"/>
      <c r="U62" s="12"/>
      <c r="V62" s="12"/>
      <c r="W62" s="12"/>
      <c r="X62" s="12"/>
      <c r="Y62" s="12"/>
      <c r="Z62" s="12"/>
      <c r="AA62" s="12"/>
      <c r="AB62" s="12"/>
      <c r="AC62" s="12"/>
      <c r="AD62" s="12"/>
      <c r="AE62" s="12"/>
      <c r="AF62" s="12"/>
      <c r="AG62" s="12"/>
      <c r="AH62" s="12"/>
    </row>
    <row r="63" spans="1:34" ht="22.5">
      <c r="A63" s="55"/>
      <c r="B63" s="54" t="str">
        <f ca="1">B39</f>
        <v>Tin  (*)</v>
      </c>
      <c r="C63" s="49"/>
      <c r="D63" s="358" t="s">
        <v>904</v>
      </c>
      <c r="E63" s="359"/>
      <c r="F63" s="62"/>
      <c r="G63" s="391" t="s">
        <v>5020</v>
      </c>
      <c r="H63" s="353"/>
      <c r="I63" s="353"/>
      <c r="J63" s="354"/>
      <c r="K63" s="50"/>
      <c r="L63" s="154"/>
      <c r="M63" s="142"/>
      <c r="N63" s="142"/>
      <c r="O63" s="143"/>
      <c r="P63" s="12"/>
      <c r="Q63" s="12"/>
      <c r="R63" s="12"/>
      <c r="S63" s="12"/>
      <c r="T63" s="12"/>
      <c r="U63" s="12"/>
      <c r="V63" s="12"/>
      <c r="W63" s="12"/>
      <c r="X63" s="12"/>
      <c r="Y63" s="12"/>
      <c r="Z63" s="12"/>
      <c r="AA63" s="12"/>
      <c r="AB63" s="12"/>
      <c r="AC63" s="12"/>
      <c r="AD63" s="12"/>
      <c r="AE63" s="12"/>
      <c r="AF63" s="12"/>
      <c r="AG63" s="12"/>
      <c r="AH63" s="12"/>
    </row>
    <row r="64" spans="1:34" ht="22.5">
      <c r="A64" s="55"/>
      <c r="B64" s="54" t="str">
        <f ca="1">B40</f>
        <v>Gold  (*)</v>
      </c>
      <c r="C64" s="49"/>
      <c r="D64" s="358" t="s">
        <v>904</v>
      </c>
      <c r="E64" s="359"/>
      <c r="F64" s="62"/>
      <c r="G64" s="391" t="s">
        <v>5020</v>
      </c>
      <c r="H64" s="353"/>
      <c r="I64" s="353"/>
      <c r="J64" s="354"/>
      <c r="K64" s="50"/>
      <c r="L64" s="154"/>
      <c r="M64" s="142"/>
      <c r="N64" s="142"/>
      <c r="O64" s="143"/>
      <c r="P64" s="12"/>
      <c r="Q64" s="12"/>
      <c r="R64" s="12"/>
      <c r="S64" s="12"/>
      <c r="T64" s="12"/>
      <c r="U64" s="12"/>
      <c r="V64" s="12"/>
      <c r="W64" s="12"/>
      <c r="X64" s="12"/>
      <c r="Y64" s="12"/>
      <c r="Z64" s="12"/>
      <c r="AA64" s="12"/>
      <c r="AB64" s="12"/>
      <c r="AC64" s="12"/>
      <c r="AD64" s="12"/>
      <c r="AE64" s="12"/>
      <c r="AF64" s="12"/>
      <c r="AG64" s="12"/>
      <c r="AH64" s="12"/>
    </row>
    <row r="65" spans="1:34" ht="22.5">
      <c r="A65" s="52"/>
      <c r="B65" s="54" t="str">
        <f ca="1">B41</f>
        <v>Tungsten  (*)</v>
      </c>
      <c r="C65" s="63"/>
      <c r="D65" s="358" t="s">
        <v>904</v>
      </c>
      <c r="E65" s="359"/>
      <c r="F65" s="64"/>
      <c r="G65" s="391" t="s">
        <v>5020</v>
      </c>
      <c r="H65" s="353"/>
      <c r="I65" s="353"/>
      <c r="J65" s="354"/>
      <c r="K65" s="53"/>
      <c r="L65" s="155"/>
      <c r="M65" s="142"/>
      <c r="N65" s="142"/>
      <c r="O65" s="143"/>
      <c r="P65" s="12"/>
      <c r="Q65" s="12"/>
      <c r="R65" s="12"/>
      <c r="S65" s="12"/>
      <c r="T65" s="12"/>
      <c r="U65" s="12"/>
      <c r="V65" s="12"/>
      <c r="W65" s="12"/>
      <c r="X65" s="12"/>
      <c r="Y65" s="12"/>
      <c r="Z65" s="12"/>
      <c r="AA65" s="12"/>
      <c r="AB65" s="12"/>
      <c r="AC65" s="12"/>
      <c r="AD65" s="12"/>
      <c r="AE65" s="12"/>
      <c r="AF65" s="12"/>
      <c r="AG65" s="12"/>
      <c r="AH65" s="12"/>
    </row>
    <row r="66" spans="1:34" ht="15">
      <c r="A66" s="55"/>
      <c r="B66" s="20"/>
      <c r="C66" s="20"/>
      <c r="D66" s="20"/>
      <c r="E66" s="20"/>
      <c r="F66" s="20"/>
      <c r="G66" s="100"/>
      <c r="H66" s="100"/>
      <c r="I66" s="100"/>
      <c r="J66" s="100"/>
      <c r="K66" s="50"/>
      <c r="L66" s="151"/>
      <c r="M66" s="142"/>
      <c r="N66" s="142"/>
      <c r="O66" s="143"/>
      <c r="P66" s="12"/>
      <c r="Q66" s="12"/>
      <c r="R66" s="12"/>
      <c r="S66" s="12"/>
      <c r="T66" s="12"/>
      <c r="U66" s="12"/>
      <c r="V66" s="12"/>
      <c r="W66" s="12"/>
      <c r="X66" s="12"/>
      <c r="Y66" s="12"/>
      <c r="Z66" s="12"/>
      <c r="AA66" s="12"/>
      <c r="AB66" s="12"/>
      <c r="AC66" s="12"/>
      <c r="AD66" s="12"/>
      <c r="AE66" s="12"/>
      <c r="AF66" s="12"/>
      <c r="AG66" s="12"/>
      <c r="AH66" s="12"/>
    </row>
    <row r="67" spans="1:34" ht="15">
      <c r="A67" s="55"/>
      <c r="B67" s="388" t="str">
        <f ca="1">OFFSET(L!$C$1,MATCH("Declaration"&amp;ADDRESS(ROW(),COLUMN(),4),L!$A:$A,0)-1,SL,,)</f>
        <v>Answer the Following Questions at a Company Level</v>
      </c>
      <c r="C67" s="388"/>
      <c r="D67" s="388"/>
      <c r="E67" s="388"/>
      <c r="F67" s="388"/>
      <c r="G67" s="388"/>
      <c r="H67" s="388"/>
      <c r="I67" s="388"/>
      <c r="J67" s="388"/>
      <c r="K67" s="50"/>
      <c r="L67" s="151"/>
      <c r="M67" s="142"/>
      <c r="N67" s="142"/>
      <c r="O67" s="143"/>
      <c r="P67" s="12"/>
      <c r="Q67" s="12"/>
      <c r="R67" s="12"/>
      <c r="S67" s="12"/>
      <c r="T67" s="12"/>
      <c r="U67" s="12"/>
      <c r="V67" s="12"/>
      <c r="W67" s="12"/>
      <c r="X67" s="12"/>
      <c r="Y67" s="12"/>
      <c r="Z67" s="12"/>
      <c r="AA67" s="12"/>
      <c r="AB67" s="12"/>
      <c r="AC67" s="12"/>
      <c r="AD67" s="12"/>
      <c r="AE67" s="12"/>
      <c r="AF67" s="12"/>
      <c r="AG67" s="12"/>
      <c r="AH67" s="12"/>
    </row>
    <row r="68" spans="1:34" ht="15.75">
      <c r="A68" s="65"/>
      <c r="B68" s="66" t="str">
        <f ca="1">OFFSET(L!$C$1,MATCH("Declaration"&amp;ADDRESS(ROW(),COLUMN(),4),L!$A:$A,0)-1,SL,,)</f>
        <v>Question</v>
      </c>
      <c r="C68" s="101"/>
      <c r="D68" s="351" t="str">
        <f ca="1">D25</f>
        <v>Answer</v>
      </c>
      <c r="E68" s="351"/>
      <c r="F68" s="67"/>
      <c r="G68" s="351" t="str">
        <f ca="1">G25</f>
        <v>Comments</v>
      </c>
      <c r="H68" s="351" t="e">
        <f>HLOOKUP(SL,LT,$O68,0)</f>
        <v>#NAME?</v>
      </c>
      <c r="I68" s="351" t="e">
        <f>HLOOKUP(SL,LT,$O68,0)</f>
        <v>#NAME?</v>
      </c>
      <c r="J68" s="102"/>
      <c r="K68" s="69"/>
      <c r="L68" s="150"/>
      <c r="M68" s="149"/>
      <c r="N68" s="142"/>
      <c r="O68" s="143"/>
      <c r="P68" s="12"/>
      <c r="Q68" s="12"/>
      <c r="R68" s="12"/>
      <c r="S68" s="12"/>
      <c r="T68" s="12"/>
      <c r="U68" s="12"/>
      <c r="V68" s="12"/>
      <c r="W68" s="12"/>
      <c r="X68" s="12"/>
      <c r="Y68" s="12"/>
      <c r="Z68" s="12"/>
      <c r="AA68" s="12"/>
      <c r="AB68" s="12"/>
      <c r="AC68" s="12"/>
      <c r="AD68" s="12"/>
      <c r="AE68" s="12"/>
      <c r="AF68" s="12"/>
      <c r="AG68" s="12"/>
      <c r="AH68" s="12"/>
    </row>
    <row r="69" spans="1:34" ht="30">
      <c r="A69" s="55"/>
      <c r="B69" s="70" t="str">
        <f ca="1">OFFSET(L!$C$1,MATCH("Declaration"&amp;ADDRESS(ROW(),COLUMN(),4),L!$A:$A,0)-1,SL,,)&amp;$Q$37</f>
        <v>A. Do you have a policy in place that addresses conflict minerals sourcing? (*)</v>
      </c>
      <c r="C69" s="71"/>
      <c r="D69" s="358" t="s">
        <v>904</v>
      </c>
      <c r="E69" s="359"/>
      <c r="F69" s="71"/>
      <c r="G69" s="352" t="s">
        <v>5010</v>
      </c>
      <c r="H69" s="353"/>
      <c r="I69" s="353"/>
      <c r="J69" s="354"/>
      <c r="K69" s="50"/>
      <c r="L69" s="150" t="s">
        <v>2436</v>
      </c>
      <c r="M69" s="149"/>
      <c r="N69" s="142"/>
      <c r="O69" s="143"/>
      <c r="P69" s="12"/>
      <c r="Q69" s="12"/>
      <c r="R69" s="12"/>
      <c r="S69" s="12"/>
      <c r="T69" s="12"/>
      <c r="U69" s="12"/>
      <c r="V69" s="12"/>
      <c r="W69" s="12"/>
      <c r="X69" s="12"/>
      <c r="Y69" s="12"/>
      <c r="Z69" s="12"/>
      <c r="AA69" s="12"/>
      <c r="AB69" s="12"/>
      <c r="AC69" s="12"/>
      <c r="AD69" s="12"/>
      <c r="AE69" s="12"/>
      <c r="AF69" s="12"/>
      <c r="AG69" s="12"/>
      <c r="AH69" s="12"/>
    </row>
    <row r="70" spans="1:34" ht="15.75">
      <c r="A70" s="55"/>
      <c r="B70" s="72"/>
      <c r="C70" s="15"/>
      <c r="D70" s="1"/>
      <c r="E70" s="1"/>
      <c r="F70" s="15"/>
      <c r="G70" s="398"/>
      <c r="H70" s="398"/>
      <c r="I70" s="398"/>
      <c r="J70" s="398"/>
      <c r="K70" s="50"/>
      <c r="L70" s="150"/>
      <c r="M70" s="149"/>
      <c r="N70" s="142"/>
      <c r="O70" s="143"/>
      <c r="P70" s="12"/>
      <c r="Q70" s="12"/>
      <c r="R70" s="12"/>
      <c r="S70" s="12"/>
      <c r="T70" s="12"/>
      <c r="U70" s="12"/>
      <c r="V70" s="12"/>
      <c r="W70" s="12"/>
      <c r="X70" s="12"/>
      <c r="Y70" s="12"/>
      <c r="Z70" s="12"/>
      <c r="AA70" s="12"/>
      <c r="AB70" s="12"/>
      <c r="AC70" s="12"/>
      <c r="AD70" s="12"/>
      <c r="AE70" s="12"/>
      <c r="AF70" s="12"/>
      <c r="AG70" s="12"/>
      <c r="AH70" s="12"/>
    </row>
    <row r="71" spans="1:34" ht="49.15" customHeight="1">
      <c r="A71" s="55"/>
      <c r="B71" s="70" t="str">
        <f ca="1">OFFSET(L!$C$1,MATCH("Declaration"&amp;ADDRESS(ROW(),COLUMN(),4),L!$A:$A,0)-1,SL,,)&amp;$Q$37</f>
        <v>B. Is your conflict minerals sourcing policy publicly available on your website? (Note – If yes, the user shall specify the URL in the comment field.) (*)</v>
      </c>
      <c r="C71" s="71"/>
      <c r="D71" s="358" t="s">
        <v>904</v>
      </c>
      <c r="E71" s="359"/>
      <c r="F71" s="71"/>
      <c r="G71" s="392" t="s">
        <v>5009</v>
      </c>
      <c r="H71" s="393"/>
      <c r="I71" s="393"/>
      <c r="J71" s="394"/>
      <c r="K71" s="50"/>
      <c r="L71" s="150" t="s">
        <v>2437</v>
      </c>
      <c r="M71" s="149"/>
      <c r="N71" s="142"/>
      <c r="O71" s="143"/>
      <c r="P71" s="12"/>
      <c r="Q71" s="12"/>
      <c r="R71" s="12"/>
      <c r="S71" s="12"/>
      <c r="T71" s="12"/>
      <c r="U71" s="12"/>
      <c r="V71" s="12"/>
      <c r="W71" s="12"/>
      <c r="X71" s="12"/>
      <c r="Y71" s="12"/>
      <c r="Z71" s="12"/>
      <c r="AA71" s="12"/>
      <c r="AB71" s="12"/>
      <c r="AC71" s="12"/>
      <c r="AD71" s="12"/>
      <c r="AE71" s="12"/>
      <c r="AF71" s="12"/>
      <c r="AG71" s="12"/>
      <c r="AH71" s="12"/>
    </row>
    <row r="72" spans="1:34" ht="15.75">
      <c r="A72" s="55"/>
      <c r="B72" s="72"/>
      <c r="C72" s="15"/>
      <c r="D72" s="1"/>
      <c r="E72" s="1"/>
      <c r="F72" s="15"/>
      <c r="G72" s="68"/>
      <c r="H72" s="68"/>
      <c r="I72" s="68"/>
      <c r="J72" s="68"/>
      <c r="K72" s="50"/>
      <c r="L72" s="150"/>
      <c r="M72" s="149"/>
      <c r="N72" s="142"/>
      <c r="O72" s="143"/>
      <c r="P72" s="12"/>
      <c r="Q72" s="12"/>
      <c r="R72" s="12"/>
      <c r="S72" s="12"/>
      <c r="T72" s="12"/>
      <c r="U72" s="12"/>
      <c r="V72" s="12"/>
      <c r="W72" s="12"/>
      <c r="X72" s="12"/>
      <c r="Y72" s="12"/>
      <c r="Z72" s="12"/>
      <c r="AA72" s="12"/>
      <c r="AB72" s="12"/>
      <c r="AC72" s="12"/>
      <c r="AD72" s="12"/>
      <c r="AE72" s="12"/>
      <c r="AF72" s="12"/>
      <c r="AG72" s="12"/>
      <c r="AH72" s="12"/>
    </row>
    <row r="73" spans="1:34" ht="36.75" customHeight="1">
      <c r="A73" s="55"/>
      <c r="B73" s="70" t="str">
        <f ca="1">OFFSET(L!$C$1,MATCH("Declaration"&amp;ADDRESS(ROW(),COLUMN(),4),L!$A:$A,0)-1,SL,,)&amp;$Q$37</f>
        <v>C. Do you require your direct suppliers to be DRC conflict-free? (*)</v>
      </c>
      <c r="C73" s="71"/>
      <c r="D73" s="358" t="s">
        <v>904</v>
      </c>
      <c r="E73" s="359"/>
      <c r="F73" s="71"/>
      <c r="G73" s="352" t="s">
        <v>5011</v>
      </c>
      <c r="H73" s="353"/>
      <c r="I73" s="353"/>
      <c r="J73" s="354"/>
      <c r="K73" s="50"/>
      <c r="L73" s="150" t="s">
        <v>2437</v>
      </c>
      <c r="M73" s="149"/>
      <c r="N73" s="142"/>
      <c r="O73" s="143"/>
      <c r="P73" s="12"/>
      <c r="Q73" s="12"/>
      <c r="R73" s="12"/>
      <c r="S73" s="12"/>
      <c r="T73" s="12"/>
      <c r="U73" s="12"/>
      <c r="V73" s="12"/>
      <c r="W73" s="12"/>
      <c r="X73" s="12"/>
      <c r="Y73" s="12"/>
      <c r="Z73" s="12"/>
      <c r="AA73" s="12"/>
      <c r="AB73" s="12"/>
      <c r="AC73" s="12"/>
      <c r="AD73" s="12"/>
      <c r="AE73" s="12"/>
      <c r="AF73" s="12"/>
      <c r="AG73" s="12"/>
      <c r="AH73" s="12"/>
    </row>
    <row r="74" spans="1:34" ht="15.75">
      <c r="A74" s="55"/>
      <c r="B74" s="72"/>
      <c r="C74" s="15"/>
      <c r="D74" s="1"/>
      <c r="E74" s="1"/>
      <c r="F74" s="15"/>
      <c r="G74" s="68"/>
      <c r="H74" s="68"/>
      <c r="I74" s="68"/>
      <c r="J74" s="68"/>
      <c r="K74" s="50"/>
      <c r="L74" s="150"/>
      <c r="M74" s="149"/>
      <c r="N74" s="142"/>
      <c r="O74" s="143"/>
      <c r="P74" s="12"/>
      <c r="Q74" s="12"/>
      <c r="R74" s="12"/>
      <c r="S74" s="12"/>
      <c r="T74" s="12"/>
      <c r="U74" s="12"/>
      <c r="V74" s="12"/>
      <c r="W74" s="12"/>
      <c r="X74" s="12"/>
      <c r="Y74" s="12"/>
      <c r="Z74" s="12"/>
      <c r="AA74" s="12"/>
      <c r="AB74" s="12"/>
      <c r="AC74" s="12"/>
      <c r="AD74" s="12"/>
      <c r="AE74" s="12"/>
      <c r="AF74" s="12"/>
      <c r="AG74" s="12"/>
      <c r="AH74" s="12"/>
    </row>
    <row r="75" spans="1:34" ht="48" customHeight="1">
      <c r="A75" s="55"/>
      <c r="B75" s="70" t="str">
        <f ca="1">OFFSET(L!$C$1,MATCH("Declaration"&amp;ADDRESS(ROW(),COLUMN(),4),L!$A:$A,0)-1,SL,,)&amp;$Q$37</f>
        <v>D. Do you require your direct suppliers to source the 3TG from smelters whose due diligence practices have been validated by an independent third party audit program? (*)</v>
      </c>
      <c r="C75" s="71"/>
      <c r="D75" s="358" t="s">
        <v>904</v>
      </c>
      <c r="E75" s="359"/>
      <c r="F75" s="71"/>
      <c r="G75" s="352" t="s">
        <v>5012</v>
      </c>
      <c r="H75" s="353"/>
      <c r="I75" s="353"/>
      <c r="J75" s="354"/>
      <c r="K75" s="50"/>
      <c r="L75" s="150" t="s">
        <v>2516</v>
      </c>
      <c r="M75" s="149"/>
      <c r="N75" s="142"/>
      <c r="O75" s="143"/>
      <c r="P75" s="12"/>
      <c r="Q75" s="12"/>
      <c r="R75" s="12"/>
      <c r="S75" s="12"/>
      <c r="T75" s="12"/>
      <c r="U75" s="12"/>
      <c r="V75" s="12"/>
      <c r="W75" s="12"/>
      <c r="X75" s="12"/>
      <c r="Y75" s="12"/>
      <c r="Z75" s="12"/>
      <c r="AA75" s="12"/>
      <c r="AB75" s="12"/>
      <c r="AC75" s="12"/>
      <c r="AD75" s="12"/>
      <c r="AE75" s="12"/>
      <c r="AF75" s="12"/>
      <c r="AG75" s="12"/>
      <c r="AH75" s="12"/>
    </row>
    <row r="76" spans="1:34" ht="15.75">
      <c r="A76" s="55"/>
      <c r="B76" s="73"/>
      <c r="C76" s="15"/>
      <c r="D76" s="74"/>
      <c r="E76" s="74"/>
      <c r="F76" s="15"/>
      <c r="G76" s="68"/>
      <c r="H76" s="68"/>
      <c r="I76" s="68"/>
      <c r="J76" s="68"/>
      <c r="K76" s="50"/>
      <c r="L76" s="150"/>
      <c r="M76" s="149"/>
      <c r="N76" s="142"/>
      <c r="O76" s="143"/>
      <c r="P76" s="12"/>
      <c r="Q76" s="12"/>
      <c r="R76" s="12"/>
      <c r="S76" s="12"/>
      <c r="T76" s="12"/>
      <c r="U76" s="12"/>
      <c r="V76" s="12"/>
      <c r="W76" s="12"/>
      <c r="X76" s="12"/>
      <c r="Y76" s="12"/>
      <c r="Z76" s="12"/>
      <c r="AA76" s="12"/>
      <c r="AB76" s="12"/>
      <c r="AC76" s="12"/>
      <c r="AD76" s="12"/>
      <c r="AE76" s="12"/>
      <c r="AF76" s="12"/>
      <c r="AG76" s="12"/>
      <c r="AH76" s="12"/>
    </row>
    <row r="77" spans="1:34" ht="35.25" customHeight="1">
      <c r="A77" s="55"/>
      <c r="B77" s="70" t="str">
        <f ca="1">OFFSET(L!$C$1,MATCH("Declaration"&amp;ADDRESS(ROW(),COLUMN(),4),L!$A:$A,0)-1,SL,,)&amp;$Q$37</f>
        <v>E. Have you implemented due diligence measures for conflict-free sourcing? (*)</v>
      </c>
      <c r="C77" s="71"/>
      <c r="D77" s="358" t="s">
        <v>904</v>
      </c>
      <c r="E77" s="359"/>
      <c r="F77" s="71"/>
      <c r="G77" s="352"/>
      <c r="H77" s="353"/>
      <c r="I77" s="353"/>
      <c r="J77" s="354"/>
      <c r="K77" s="50"/>
      <c r="L77" s="150" t="s">
        <v>2437</v>
      </c>
      <c r="M77" s="149"/>
      <c r="N77" s="142"/>
      <c r="O77" s="143"/>
      <c r="P77" s="12"/>
      <c r="Q77" s="12"/>
      <c r="R77" s="12"/>
      <c r="S77" s="12"/>
      <c r="T77" s="12"/>
      <c r="U77" s="12"/>
      <c r="V77" s="12"/>
      <c r="W77" s="12"/>
      <c r="X77" s="12"/>
      <c r="Y77" s="12"/>
      <c r="Z77" s="12"/>
      <c r="AA77" s="12"/>
      <c r="AB77" s="12"/>
      <c r="AC77" s="12"/>
      <c r="AD77" s="12"/>
      <c r="AE77" s="12"/>
      <c r="AF77" s="12"/>
      <c r="AG77" s="12"/>
      <c r="AH77" s="12"/>
    </row>
    <row r="78" spans="1:34" ht="15.75">
      <c r="A78" s="55"/>
      <c r="B78" s="72"/>
      <c r="C78" s="15"/>
      <c r="D78" s="1"/>
      <c r="E78" s="1"/>
      <c r="F78" s="15"/>
      <c r="G78" s="68"/>
      <c r="H78" s="68"/>
      <c r="I78" s="68"/>
      <c r="J78" s="68"/>
      <c r="K78" s="50"/>
      <c r="L78" s="150"/>
      <c r="M78" s="149"/>
      <c r="N78" s="142"/>
      <c r="O78" s="143"/>
      <c r="P78" s="12"/>
      <c r="Q78" s="12"/>
      <c r="R78" s="12"/>
      <c r="S78" s="12"/>
      <c r="T78" s="12"/>
      <c r="U78" s="12"/>
      <c r="V78" s="12"/>
      <c r="W78" s="12"/>
      <c r="X78" s="12"/>
      <c r="Y78" s="12"/>
      <c r="Z78" s="12"/>
      <c r="AA78" s="12"/>
      <c r="AB78" s="12"/>
      <c r="AC78" s="12"/>
      <c r="AD78" s="12"/>
      <c r="AE78" s="12"/>
      <c r="AF78" s="12"/>
      <c r="AG78" s="12"/>
      <c r="AH78" s="12"/>
    </row>
    <row r="79" spans="1:34" ht="49.5" customHeight="1">
      <c r="A79" s="55"/>
      <c r="B79" s="70"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1"/>
      <c r="D79" s="358" t="s">
        <v>904</v>
      </c>
      <c r="E79" s="359"/>
      <c r="F79" s="71"/>
      <c r="G79" s="352"/>
      <c r="H79" s="353"/>
      <c r="I79" s="353"/>
      <c r="J79" s="354"/>
      <c r="K79" s="50"/>
      <c r="L79" s="150" t="s">
        <v>2437</v>
      </c>
      <c r="M79" s="149"/>
      <c r="N79" s="142"/>
      <c r="O79" s="143"/>
      <c r="P79" s="12"/>
      <c r="Q79" s="12"/>
      <c r="R79" s="12"/>
      <c r="S79" s="12"/>
      <c r="T79" s="12"/>
      <c r="U79" s="12"/>
      <c r="V79" s="12"/>
      <c r="W79" s="12"/>
      <c r="X79" s="12"/>
      <c r="Y79" s="12"/>
      <c r="Z79" s="12"/>
      <c r="AA79" s="12"/>
      <c r="AB79" s="12"/>
      <c r="AC79" s="12"/>
      <c r="AD79" s="12"/>
      <c r="AE79" s="12"/>
      <c r="AF79" s="12"/>
      <c r="AG79" s="12"/>
      <c r="AH79" s="12"/>
    </row>
    <row r="80" spans="1:34" ht="15.75">
      <c r="A80" s="55"/>
      <c r="B80" s="75"/>
      <c r="C80" s="15"/>
      <c r="D80" s="1"/>
      <c r="E80" s="1"/>
      <c r="F80" s="16"/>
      <c r="G80" s="398"/>
      <c r="H80" s="398"/>
      <c r="I80" s="398"/>
      <c r="J80" s="398"/>
      <c r="K80" s="50"/>
      <c r="L80" s="150"/>
      <c r="M80" s="149"/>
      <c r="N80" s="142"/>
      <c r="O80" s="143"/>
      <c r="P80" s="12"/>
      <c r="Q80" s="12"/>
      <c r="R80" s="12"/>
      <c r="S80" s="12"/>
      <c r="T80" s="12"/>
      <c r="U80" s="12"/>
      <c r="V80" s="12"/>
      <c r="W80" s="12"/>
      <c r="X80" s="12"/>
      <c r="Y80" s="12"/>
      <c r="Z80" s="12"/>
      <c r="AA80" s="12"/>
      <c r="AB80" s="12"/>
      <c r="AC80" s="12"/>
      <c r="AD80" s="12"/>
      <c r="AE80" s="12"/>
      <c r="AF80" s="12"/>
      <c r="AG80" s="12"/>
      <c r="AH80" s="12"/>
    </row>
    <row r="81" spans="1:34" ht="30">
      <c r="A81" s="55"/>
      <c r="B81" s="70" t="str">
        <f ca="1">OFFSET(L!$C$1,MATCH("Declaration"&amp;ADDRESS(ROW(),COLUMN(),4),L!$A:$A,0)-1,SL,,)&amp;$Q$37</f>
        <v>G. Do you request smelter names from your suppliers? (*)</v>
      </c>
      <c r="C81" s="71"/>
      <c r="D81" s="358" t="s">
        <v>904</v>
      </c>
      <c r="E81" s="359"/>
      <c r="F81" s="71"/>
      <c r="G81" s="352"/>
      <c r="H81" s="353"/>
      <c r="I81" s="353"/>
      <c r="J81" s="354"/>
      <c r="K81" s="50"/>
      <c r="L81" s="150" t="s">
        <v>2437</v>
      </c>
      <c r="M81" s="149"/>
      <c r="N81" s="142"/>
      <c r="O81" s="143"/>
      <c r="P81" s="12"/>
      <c r="Q81" s="12"/>
      <c r="R81" s="12"/>
      <c r="S81" s="12"/>
      <c r="T81" s="12"/>
      <c r="U81" s="12"/>
      <c r="V81" s="12"/>
      <c r="W81" s="12"/>
      <c r="X81" s="12"/>
      <c r="Y81" s="12"/>
      <c r="Z81" s="12"/>
      <c r="AA81" s="12"/>
      <c r="AB81" s="12"/>
      <c r="AC81" s="12"/>
      <c r="AD81" s="12"/>
      <c r="AE81" s="12"/>
      <c r="AF81" s="12"/>
      <c r="AG81" s="12"/>
      <c r="AH81" s="12"/>
    </row>
    <row r="82" spans="1:34" ht="15.75">
      <c r="A82" s="55"/>
      <c r="B82" s="75"/>
      <c r="C82" s="15"/>
      <c r="D82" s="1"/>
      <c r="E82" s="1"/>
      <c r="F82" s="16"/>
      <c r="G82" s="398"/>
      <c r="H82" s="398"/>
      <c r="I82" s="398"/>
      <c r="J82" s="398"/>
      <c r="K82" s="50"/>
      <c r="L82" s="150"/>
      <c r="M82" s="149"/>
      <c r="N82" s="142"/>
      <c r="O82" s="143"/>
      <c r="P82" s="12"/>
      <c r="Q82" s="12"/>
      <c r="R82" s="12"/>
      <c r="S82" s="12"/>
      <c r="T82" s="12"/>
      <c r="U82" s="12"/>
      <c r="V82" s="12"/>
      <c r="W82" s="12"/>
      <c r="X82" s="12"/>
      <c r="Y82" s="12"/>
      <c r="Z82" s="12"/>
      <c r="AA82" s="12"/>
      <c r="AB82" s="12"/>
      <c r="AC82" s="12"/>
      <c r="AD82" s="12"/>
      <c r="AE82" s="12"/>
      <c r="AF82" s="12"/>
      <c r="AG82" s="12"/>
      <c r="AH82" s="12"/>
    </row>
    <row r="83" spans="1:34" ht="37.15" customHeight="1">
      <c r="A83" s="55"/>
      <c r="B83" s="70" t="str">
        <f ca="1">OFFSET(L!$C$1,MATCH("Declaration"&amp;ADDRESS(ROW(),COLUMN(),4),L!$A:$A,0)-1,SL,,)&amp;$Q$37</f>
        <v>H. Do you review due diligence information received from your suppliers against your company’s expectations? (*)</v>
      </c>
      <c r="C83" s="71"/>
      <c r="D83" s="358" t="s">
        <v>904</v>
      </c>
      <c r="E83" s="359"/>
      <c r="F83" s="71"/>
      <c r="G83" s="352"/>
      <c r="H83" s="353"/>
      <c r="I83" s="353"/>
      <c r="J83" s="354"/>
      <c r="K83" s="50"/>
      <c r="L83" s="150" t="s">
        <v>2435</v>
      </c>
      <c r="M83" s="149"/>
      <c r="N83" s="142"/>
      <c r="O83" s="143"/>
      <c r="P83" s="12"/>
      <c r="Q83" s="12"/>
      <c r="R83" s="12"/>
      <c r="S83" s="12"/>
      <c r="T83" s="12"/>
      <c r="U83" s="12"/>
      <c r="V83" s="12"/>
      <c r="W83" s="12"/>
      <c r="X83" s="12"/>
      <c r="Y83" s="12"/>
      <c r="Z83" s="12"/>
      <c r="AA83" s="12"/>
      <c r="AB83" s="12"/>
      <c r="AC83" s="12"/>
      <c r="AD83" s="12"/>
      <c r="AE83" s="12"/>
      <c r="AF83" s="12"/>
      <c r="AG83" s="12"/>
      <c r="AH83" s="12"/>
    </row>
    <row r="84" spans="1:34" ht="15.75">
      <c r="A84" s="55"/>
      <c r="B84" s="72"/>
      <c r="C84" s="15"/>
      <c r="D84" s="1"/>
      <c r="E84" s="1"/>
      <c r="F84" s="16"/>
      <c r="G84" s="399"/>
      <c r="H84" s="399"/>
      <c r="I84" s="399"/>
      <c r="J84" s="399"/>
      <c r="K84" s="50"/>
      <c r="L84" s="150"/>
      <c r="M84" s="149"/>
      <c r="N84" s="142"/>
      <c r="O84" s="143"/>
      <c r="P84" s="12"/>
      <c r="Q84" s="12"/>
      <c r="R84" s="12"/>
      <c r="S84" s="12"/>
      <c r="T84" s="12"/>
      <c r="U84" s="12"/>
      <c r="V84" s="12"/>
      <c r="W84" s="12"/>
      <c r="X84" s="12"/>
      <c r="Y84" s="12"/>
      <c r="Z84" s="12"/>
      <c r="AA84" s="12"/>
      <c r="AB84" s="12"/>
      <c r="AC84" s="12"/>
      <c r="AD84" s="12"/>
      <c r="AE84" s="12"/>
      <c r="AF84" s="12"/>
      <c r="AG84" s="12"/>
      <c r="AH84" s="12"/>
    </row>
    <row r="85" spans="1:34" ht="30">
      <c r="A85" s="55"/>
      <c r="B85" s="70" t="str">
        <f ca="1">OFFSET(L!$C$1,MATCH("Declaration"&amp;ADDRESS(ROW(),COLUMN(),4),L!$A:$A,0)-1,SL,,)&amp;$Q$37</f>
        <v>I. Does your review process include corrective action management? (*)</v>
      </c>
      <c r="C85" s="71"/>
      <c r="D85" s="358" t="s">
        <v>904</v>
      </c>
      <c r="E85" s="359"/>
      <c r="F85" s="71"/>
      <c r="G85" s="352"/>
      <c r="H85" s="353"/>
      <c r="I85" s="353"/>
      <c r="J85" s="354"/>
      <c r="K85" s="50"/>
      <c r="L85" s="150" t="s">
        <v>2437</v>
      </c>
      <c r="M85" s="149"/>
      <c r="N85" s="142"/>
      <c r="O85" s="143"/>
      <c r="P85" s="12"/>
      <c r="Q85" s="12"/>
      <c r="R85" s="12"/>
      <c r="S85" s="12"/>
      <c r="T85" s="12"/>
      <c r="U85" s="12"/>
      <c r="V85" s="12"/>
      <c r="W85" s="12"/>
      <c r="X85" s="12"/>
      <c r="Y85" s="12"/>
      <c r="Z85" s="12"/>
      <c r="AA85" s="12"/>
      <c r="AB85" s="12"/>
      <c r="AC85" s="12"/>
      <c r="AD85" s="12"/>
      <c r="AE85" s="12"/>
      <c r="AF85" s="12"/>
      <c r="AG85" s="12"/>
      <c r="AH85" s="12"/>
    </row>
    <row r="86" spans="1:34" ht="15">
      <c r="A86" s="55"/>
      <c r="B86" s="76"/>
      <c r="C86" s="13"/>
      <c r="D86" s="77"/>
      <c r="E86" s="77"/>
      <c r="F86" s="13"/>
      <c r="G86" s="78"/>
      <c r="H86" s="78"/>
      <c r="I86" s="78"/>
      <c r="J86" s="78"/>
      <c r="K86" s="50"/>
      <c r="L86" s="150"/>
      <c r="M86" s="149"/>
      <c r="N86" s="142"/>
      <c r="O86" s="143"/>
      <c r="P86" s="12"/>
      <c r="Q86" s="12"/>
      <c r="R86" s="12"/>
      <c r="S86" s="12"/>
      <c r="T86" s="12"/>
      <c r="U86" s="12"/>
      <c r="V86" s="12"/>
      <c r="W86" s="12"/>
      <c r="X86" s="12"/>
      <c r="Y86" s="12"/>
      <c r="Z86" s="12"/>
      <c r="AA86" s="12"/>
      <c r="AB86" s="12"/>
      <c r="AC86" s="12"/>
      <c r="AD86" s="12"/>
      <c r="AE86" s="12"/>
      <c r="AF86" s="12"/>
      <c r="AG86" s="12"/>
      <c r="AH86" s="12"/>
    </row>
    <row r="87" spans="1:34" ht="30">
      <c r="A87" s="55"/>
      <c r="B87" s="70" t="str">
        <f ca="1">OFFSET(L!$C$1,MATCH("Declaration"&amp;ADDRESS(ROW(),COLUMN(),4),L!$A:$A,0)-1,SL,,)&amp;$Q$37</f>
        <v>J. Are you subject to the SEC Conflict Minerals rule? (*)</v>
      </c>
      <c r="C87" s="71"/>
      <c r="D87" s="358" t="s">
        <v>905</v>
      </c>
      <c r="E87" s="359"/>
      <c r="F87" s="71"/>
      <c r="G87" s="352"/>
      <c r="H87" s="353"/>
      <c r="I87" s="353"/>
      <c r="J87" s="354"/>
      <c r="K87" s="50"/>
      <c r="L87" s="151" t="s">
        <v>2437</v>
      </c>
      <c r="M87" s="142"/>
      <c r="N87" s="142"/>
      <c r="O87" s="143"/>
      <c r="P87" s="12"/>
      <c r="Q87" s="12"/>
      <c r="R87" s="12"/>
      <c r="S87" s="12"/>
      <c r="T87" s="12"/>
      <c r="U87" s="12"/>
      <c r="V87" s="12"/>
      <c r="W87" s="12"/>
      <c r="X87" s="12"/>
      <c r="Y87" s="12"/>
      <c r="Z87" s="12"/>
      <c r="AA87" s="12"/>
      <c r="AB87" s="12"/>
      <c r="AC87" s="12"/>
      <c r="AD87" s="12"/>
      <c r="AE87" s="12"/>
      <c r="AF87" s="12"/>
      <c r="AG87" s="12"/>
      <c r="AH87" s="12"/>
    </row>
    <row r="88" spans="1:34" ht="15">
      <c r="A88" s="55"/>
      <c r="B88" s="395" t="str">
        <f ca="1">IF(OR($D$8="",$I$3=""),"","Click here to check required fields completion")</f>
        <v/>
      </c>
      <c r="C88" s="395"/>
      <c r="D88" s="395"/>
      <c r="E88" s="395"/>
      <c r="F88" s="395"/>
      <c r="G88" s="395"/>
      <c r="H88" s="395"/>
      <c r="I88" s="395"/>
      <c r="J88" s="395"/>
      <c r="K88" s="50"/>
      <c r="L88" s="151"/>
      <c r="M88" s="142"/>
      <c r="N88" s="142"/>
      <c r="O88" s="143"/>
      <c r="P88" s="12"/>
      <c r="Q88" s="12"/>
      <c r="R88" s="12"/>
      <c r="S88" s="12"/>
      <c r="T88" s="12"/>
      <c r="U88" s="12"/>
      <c r="V88" s="12"/>
      <c r="W88" s="12"/>
      <c r="X88" s="12"/>
      <c r="Y88" s="12"/>
      <c r="Z88" s="12"/>
      <c r="AA88" s="12"/>
      <c r="AB88" s="12"/>
      <c r="AC88" s="12"/>
      <c r="AD88" s="12"/>
      <c r="AE88" s="12"/>
      <c r="AF88" s="12"/>
      <c r="AG88" s="12"/>
      <c r="AH88" s="12"/>
    </row>
    <row r="89" spans="1:34" ht="15.75" thickBot="1">
      <c r="A89" s="396" t="str">
        <f ca="1">OFFSET(L!$C$1,MATCH("General"&amp;"Cpy",L!$A:$A,0)-1,SL,,)</f>
        <v>© 2016 Conflict-Free Sourcing Initiative. All rights reserved.</v>
      </c>
      <c r="B89" s="397"/>
      <c r="C89" s="397"/>
      <c r="D89" s="397"/>
      <c r="E89" s="397"/>
      <c r="F89" s="397"/>
      <c r="G89" s="397"/>
      <c r="H89" s="397"/>
      <c r="I89" s="397"/>
      <c r="J89" s="397"/>
      <c r="K89" s="79"/>
      <c r="L89" s="151"/>
      <c r="M89" s="142"/>
      <c r="N89" s="142"/>
      <c r="O89" s="143"/>
      <c r="P89" s="12"/>
      <c r="Q89" s="12"/>
      <c r="R89" s="12"/>
      <c r="S89" s="12"/>
      <c r="T89" s="12"/>
      <c r="U89" s="12"/>
      <c r="V89" s="12"/>
      <c r="W89" s="12"/>
      <c r="X89" s="12"/>
      <c r="Y89" s="12"/>
      <c r="Z89" s="12"/>
      <c r="AA89" s="12"/>
      <c r="AB89" s="12"/>
      <c r="AC89" s="12"/>
      <c r="AD89" s="12"/>
      <c r="AE89" s="12"/>
      <c r="AF89" s="12"/>
      <c r="AG89" s="12"/>
      <c r="AH89" s="12"/>
    </row>
    <row r="90" spans="1:34" ht="15.75" thickTop="1">
      <c r="A90" s="142"/>
      <c r="B90" s="125"/>
      <c r="L90" s="141"/>
      <c r="M90" s="142"/>
      <c r="N90" s="142"/>
      <c r="O90" s="143"/>
      <c r="P90" s="12"/>
      <c r="Q90" s="12"/>
      <c r="R90" s="12"/>
      <c r="S90" s="12"/>
      <c r="T90" s="12"/>
      <c r="U90" s="12"/>
      <c r="V90" s="12"/>
      <c r="W90" s="12"/>
      <c r="X90" s="12"/>
      <c r="Y90" s="12"/>
      <c r="Z90" s="12"/>
      <c r="AA90" s="12"/>
      <c r="AB90" s="12"/>
      <c r="AC90" s="12"/>
      <c r="AD90" s="12"/>
      <c r="AE90" s="12"/>
      <c r="AF90" s="12"/>
      <c r="AG90" s="12"/>
      <c r="AH90" s="12"/>
    </row>
    <row r="91" spans="1:34">
      <c r="A91" s="125"/>
      <c r="B91" s="125"/>
    </row>
    <row r="93" spans="1:34" hidden="1"/>
    <row r="94" spans="1:34" hidden="1">
      <c r="D94" s="158" t="s">
        <v>904</v>
      </c>
    </row>
    <row r="95" spans="1:34" hidden="1">
      <c r="D95" s="158" t="s">
        <v>905</v>
      </c>
    </row>
    <row r="96" spans="1:34" hidden="1">
      <c r="D96" s="158" t="s">
        <v>906</v>
      </c>
    </row>
    <row r="97" spans="4:4" hidden="1">
      <c r="D97" s="158" t="s">
        <v>907</v>
      </c>
    </row>
    <row r="98" spans="4:4" hidden="1">
      <c r="D98" s="158" t="s">
        <v>908</v>
      </c>
    </row>
    <row r="99" spans="4:4" hidden="1">
      <c r="D99" s="158" t="s">
        <v>909</v>
      </c>
    </row>
    <row r="100" spans="4:4" hidden="1">
      <c r="D100" s="158" t="s">
        <v>910</v>
      </c>
    </row>
    <row r="101" spans="4:4" hidden="1">
      <c r="D101" s="158" t="s">
        <v>912</v>
      </c>
    </row>
    <row r="102" spans="4:4" hidden="1">
      <c r="D102" s="158" t="s">
        <v>911</v>
      </c>
    </row>
    <row r="103" spans="4:4"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A89:J89"/>
    <mergeCell ref="G79:J79"/>
    <mergeCell ref="D87:E87"/>
    <mergeCell ref="D52:E52"/>
    <mergeCell ref="G59:J59"/>
    <mergeCell ref="H55:J55"/>
    <mergeCell ref="G64:J64"/>
    <mergeCell ref="D65:E65"/>
    <mergeCell ref="G69:J69"/>
    <mergeCell ref="D64:E64"/>
    <mergeCell ref="D69:E69"/>
    <mergeCell ref="D62:E62"/>
    <mergeCell ref="G62:J62"/>
    <mergeCell ref="G70:J70"/>
    <mergeCell ref="G84:J84"/>
    <mergeCell ref="D77:E77"/>
    <mergeCell ref="G85:J85"/>
    <mergeCell ref="D73:E73"/>
    <mergeCell ref="G80:J80"/>
    <mergeCell ref="G77:J77"/>
    <mergeCell ref="G73:J73"/>
    <mergeCell ref="D71:E71"/>
    <mergeCell ref="G82:J82"/>
    <mergeCell ref="G71:J71"/>
    <mergeCell ref="G68:I68"/>
    <mergeCell ref="D68:E68"/>
    <mergeCell ref="B88:J88"/>
    <mergeCell ref="G87:J87"/>
    <mergeCell ref="D75:E75"/>
    <mergeCell ref="D83:E83"/>
    <mergeCell ref="D79:E79"/>
    <mergeCell ref="D85:E85"/>
    <mergeCell ref="G75:J75"/>
    <mergeCell ref="G81:J81"/>
    <mergeCell ref="G83:J83"/>
    <mergeCell ref="D81:E81"/>
    <mergeCell ref="D14:J14"/>
    <mergeCell ref="D13:J13"/>
    <mergeCell ref="F3:H3"/>
    <mergeCell ref="B67:J67"/>
    <mergeCell ref="D63:E63"/>
    <mergeCell ref="D33:E33"/>
    <mergeCell ref="G34:J34"/>
    <mergeCell ref="D29:E29"/>
    <mergeCell ref="G26:J26"/>
    <mergeCell ref="G28:J28"/>
    <mergeCell ref="D32:E32"/>
    <mergeCell ref="D40:E40"/>
    <mergeCell ref="D41:E41"/>
    <mergeCell ref="H37:J37"/>
    <mergeCell ref="D12:J12"/>
    <mergeCell ref="D19:J19"/>
    <mergeCell ref="D23:E23"/>
    <mergeCell ref="G65:J65"/>
    <mergeCell ref="G63:J63"/>
    <mergeCell ref="G44:J44"/>
    <mergeCell ref="D34:E34"/>
    <mergeCell ref="D15:J15"/>
    <mergeCell ref="D45:E45"/>
    <mergeCell ref="I4:J4"/>
    <mergeCell ref="D9:G9"/>
    <mergeCell ref="B7:J7"/>
    <mergeCell ref="B10:B11"/>
    <mergeCell ref="D11:J11"/>
    <mergeCell ref="B6:J6"/>
    <mergeCell ref="A1:K1"/>
    <mergeCell ref="D2:J2"/>
    <mergeCell ref="D8:J8"/>
    <mergeCell ref="B4:H4"/>
    <mergeCell ref="D10:J10"/>
    <mergeCell ref="G40:J40"/>
    <mergeCell ref="D44:E44"/>
    <mergeCell ref="H61:J61"/>
    <mergeCell ref="G56:J56"/>
    <mergeCell ref="D59:E59"/>
    <mergeCell ref="D58:E58"/>
    <mergeCell ref="D57:E57"/>
    <mergeCell ref="D55:E55"/>
    <mergeCell ref="D46:E46"/>
    <mergeCell ref="G57:J57"/>
    <mergeCell ref="G58:J58"/>
    <mergeCell ref="D56:E56"/>
    <mergeCell ref="D61:E61"/>
    <mergeCell ref="G47:J47"/>
    <mergeCell ref="D53:E53"/>
    <mergeCell ref="D50:E50"/>
    <mergeCell ref="G50:J50"/>
    <mergeCell ref="G45:J45"/>
    <mergeCell ref="G51:J51"/>
    <mergeCell ref="G52:J52"/>
    <mergeCell ref="G53:J53"/>
    <mergeCell ref="D43:E43"/>
    <mergeCell ref="D49:E49"/>
    <mergeCell ref="D51:E51"/>
    <mergeCell ref="D47:E47"/>
    <mergeCell ref="G46:J46"/>
    <mergeCell ref="G41:J41"/>
    <mergeCell ref="G38:J38"/>
    <mergeCell ref="D39:E39"/>
    <mergeCell ref="D16:J16"/>
    <mergeCell ref="D20:J20"/>
    <mergeCell ref="D38:E38"/>
    <mergeCell ref="G39:J39"/>
    <mergeCell ref="G32:J32"/>
    <mergeCell ref="G29:J29"/>
    <mergeCell ref="D28:E28"/>
    <mergeCell ref="D18:J18"/>
    <mergeCell ref="G33:J33"/>
    <mergeCell ref="D17:J17"/>
    <mergeCell ref="D31:E31"/>
    <mergeCell ref="D25:E25"/>
    <mergeCell ref="D37:E37"/>
    <mergeCell ref="G35:J35"/>
    <mergeCell ref="G27:J27"/>
    <mergeCell ref="D21:J21"/>
    <mergeCell ref="D26:E26"/>
    <mergeCell ref="D27:E27"/>
    <mergeCell ref="D22:E22"/>
    <mergeCell ref="B24:J24"/>
    <mergeCell ref="D35:E35"/>
  </mergeCells>
  <phoneticPr fontId="4" type="noConversion"/>
  <conditionalFormatting sqref="D69:E69 D71:E71 D73:E73 D75:E75 D87:E87 D79:E79 D81:E81 D83:E83 D85:E85 D77">
    <cfRule type="expression" dxfId="214" priority="51" stopIfTrue="1">
      <formula>AND($D$26="No",$D$27="No",$D$28="No",$D$29="No")</formula>
    </cfRule>
    <cfRule type="expression" dxfId="213" priority="52" stopIfTrue="1">
      <formula>IF(D69="",TRUE)</formula>
    </cfRule>
  </conditionalFormatting>
  <conditionalFormatting sqref="G71:J71">
    <cfRule type="expression" dxfId="212" priority="23" stopIfTrue="1">
      <formula>IF(AND($D$71="Yes",$G$71=""),TRUE)</formula>
    </cfRule>
  </conditionalFormatting>
  <conditionalFormatting sqref="D26:E26">
    <cfRule type="expression" dxfId="211" priority="103" stopIfTrue="1">
      <formula>IF($D$26="",TRUE)</formula>
    </cfRule>
  </conditionalFormatting>
  <conditionalFormatting sqref="D38:E38 D44:E44 D50:E50 D56:E56 D62:E62">
    <cfRule type="expression" dxfId="210" priority="108" stopIfTrue="1">
      <formula>$P$38=""</formula>
    </cfRule>
    <cfRule type="expression" dxfId="209" priority="109" stopIfTrue="1">
      <formula>D38=""</formula>
    </cfRule>
  </conditionalFormatting>
  <conditionalFormatting sqref="D27:E27">
    <cfRule type="expression" dxfId="208" priority="110" stopIfTrue="1">
      <formula>IF($D$27="",TRUE)</formula>
    </cfRule>
  </conditionalFormatting>
  <conditionalFormatting sqref="D28:E28">
    <cfRule type="expression" dxfId="207" priority="111" stopIfTrue="1">
      <formula>IF($D$28="",TRUE)</formula>
    </cfRule>
  </conditionalFormatting>
  <conditionalFormatting sqref="D29:E29">
    <cfRule type="expression" dxfId="206" priority="112" stopIfTrue="1">
      <formula>IF($D$29="",TRUE)</formula>
    </cfRule>
  </conditionalFormatting>
  <conditionalFormatting sqref="D32:E32">
    <cfRule type="expression" dxfId="205" priority="113" stopIfTrue="1">
      <formula>IF($D$32="",TRUE)</formula>
    </cfRule>
  </conditionalFormatting>
  <conditionalFormatting sqref="D33:E33">
    <cfRule type="expression" dxfId="204" priority="114" stopIfTrue="1">
      <formula>IF($D$33="",TRUE)</formula>
    </cfRule>
  </conditionalFormatting>
  <conditionalFormatting sqref="D34:E34">
    <cfRule type="expression" dxfId="203" priority="115" stopIfTrue="1">
      <formula>IF($D$34="",TRUE)</formula>
    </cfRule>
  </conditionalFormatting>
  <conditionalFormatting sqref="D35:E35">
    <cfRule type="expression" dxfId="202" priority="116" stopIfTrue="1">
      <formula>IF($D$35="",TRUE)</formula>
    </cfRule>
  </conditionalFormatting>
  <conditionalFormatting sqref="D8:J8">
    <cfRule type="expression" dxfId="201" priority="117" stopIfTrue="1">
      <formula>IF($D$8="",TRUE)</formula>
    </cfRule>
  </conditionalFormatting>
  <conditionalFormatting sqref="D9:G9">
    <cfRule type="expression" dxfId="200" priority="118" stopIfTrue="1">
      <formula>IF($D$9="",TRUE)</formula>
    </cfRule>
  </conditionalFormatting>
  <conditionalFormatting sqref="D15:J15">
    <cfRule type="expression" dxfId="199" priority="119" stopIfTrue="1">
      <formula>IF($D$15="",TRUE)</formula>
    </cfRule>
  </conditionalFormatting>
  <conditionalFormatting sqref="D16:J16">
    <cfRule type="expression" dxfId="198" priority="120" stopIfTrue="1">
      <formula>IF($D$16="",TRUE)</formula>
    </cfRule>
  </conditionalFormatting>
  <conditionalFormatting sqref="D17:J17">
    <cfRule type="expression" dxfId="197" priority="121" stopIfTrue="1">
      <formula>IF($D$17="",TRUE)</formula>
    </cfRule>
  </conditionalFormatting>
  <conditionalFormatting sqref="D18:J18">
    <cfRule type="expression" dxfId="196" priority="122" stopIfTrue="1">
      <formula>IF($D$18="",TRUE)</formula>
    </cfRule>
  </conditionalFormatting>
  <conditionalFormatting sqref="D20:J20">
    <cfRule type="expression" dxfId="195" priority="123" stopIfTrue="1">
      <formula>IF($D$20="",TRUE)</formula>
    </cfRule>
  </conditionalFormatting>
  <conditionalFormatting sqref="D21:J21">
    <cfRule type="expression" dxfId="194" priority="124" stopIfTrue="1">
      <formula>IF($D$21="",TRUE)</formula>
    </cfRule>
  </conditionalFormatting>
  <conditionalFormatting sqref="D22:E22">
    <cfRule type="expression" dxfId="193" priority="125" stopIfTrue="1">
      <formula>IF($D$22="",TRUE)</formula>
    </cfRule>
  </conditionalFormatting>
  <conditionalFormatting sqref="D39:E39 D45:E45 D51:E51 D57:E57 D63:E63">
    <cfRule type="expression" dxfId="192" priority="126" stopIfTrue="1">
      <formula>$P$39=""</formula>
    </cfRule>
    <cfRule type="expression" dxfId="191" priority="127" stopIfTrue="1">
      <formula>D39=""</formula>
    </cfRule>
  </conditionalFormatting>
  <conditionalFormatting sqref="D40:E40 D46:E46 D52:E52 D58:E58 D64:E64">
    <cfRule type="expression" dxfId="190" priority="128" stopIfTrue="1">
      <formula>$P$40=""</formula>
    </cfRule>
    <cfRule type="expression" dxfId="189" priority="129" stopIfTrue="1">
      <formula>D40=""</formula>
    </cfRule>
  </conditionalFormatting>
  <conditionalFormatting sqref="D41:E41 D47:E47 D53:E53 D59:E59 D65:E65">
    <cfRule type="expression" dxfId="188" priority="130" stopIfTrue="1">
      <formula>$P$41=""</formula>
    </cfRule>
    <cfRule type="expression" dxfId="187" priority="131" stopIfTrue="1">
      <formula>D41=""</formula>
    </cfRule>
  </conditionalFormatting>
  <conditionalFormatting sqref="D10:J10">
    <cfRule type="expression" dxfId="186" priority="22" stopIfTrue="1">
      <formula>IF($D$9=$Q$9,TRUE)</formula>
    </cfRule>
    <cfRule type="expression" dxfId="185" priority="132" stopIfTrue="1">
      <formula>IF(AND($D$10="",$D$9=$R$9),TRUE)</formula>
    </cfRule>
  </conditionalFormatting>
  <conditionalFormatting sqref="D8:J8">
    <cfRule type="expression" dxfId="184" priority="21" stopIfTrue="1">
      <formula>IF($D$8="",TRUE)</formula>
    </cfRule>
  </conditionalFormatting>
  <conditionalFormatting sqref="D8:J8">
    <cfRule type="expression" dxfId="183" priority="20" stopIfTrue="1">
      <formula>IF($D$8="",TRUE)</formula>
    </cfRule>
  </conditionalFormatting>
  <conditionalFormatting sqref="D8:J8">
    <cfRule type="expression" dxfId="182" priority="19" stopIfTrue="1">
      <formula>IF($D$8="",TRUE)</formula>
    </cfRule>
  </conditionalFormatting>
  <conditionalFormatting sqref="D32:E32">
    <cfRule type="expression" dxfId="181" priority="18" stopIfTrue="1">
      <formula>IF($D$26="",TRUE)</formula>
    </cfRule>
  </conditionalFormatting>
  <conditionalFormatting sqref="D33:E33">
    <cfRule type="expression" dxfId="180" priority="17" stopIfTrue="1">
      <formula>IF($D$27="",TRUE)</formula>
    </cfRule>
  </conditionalFormatting>
  <conditionalFormatting sqref="D34:E34">
    <cfRule type="expression" dxfId="179" priority="16" stopIfTrue="1">
      <formula>IF($D$28="",TRUE)</formula>
    </cfRule>
  </conditionalFormatting>
  <conditionalFormatting sqref="D35:E35">
    <cfRule type="expression" dxfId="178" priority="15" stopIfTrue="1">
      <formula>IF($D$29="",TRUE)</formula>
    </cfRule>
  </conditionalFormatting>
  <conditionalFormatting sqref="D38:E38">
    <cfRule type="expression" dxfId="177" priority="14" stopIfTrue="1">
      <formula>IF($D$26="",TRUE)</formula>
    </cfRule>
  </conditionalFormatting>
  <conditionalFormatting sqref="D39:E39">
    <cfRule type="expression" dxfId="176" priority="13" stopIfTrue="1">
      <formula>IF($D$27="",TRUE)</formula>
    </cfRule>
  </conditionalFormatting>
  <conditionalFormatting sqref="D40:E40">
    <cfRule type="expression" dxfId="175" priority="12" stopIfTrue="1">
      <formula>IF($D$28="",TRUE)</formula>
    </cfRule>
  </conditionalFormatting>
  <conditionalFormatting sqref="D41:E41">
    <cfRule type="expression" dxfId="174" priority="11" stopIfTrue="1">
      <formula>IF($D$29="",TRUE)</formula>
    </cfRule>
  </conditionalFormatting>
  <conditionalFormatting sqref="D45:E47">
    <cfRule type="expression" dxfId="173" priority="9" stopIfTrue="1">
      <formula>$P$38=""</formula>
    </cfRule>
    <cfRule type="expression" dxfId="172" priority="10" stopIfTrue="1">
      <formula>D45=""</formula>
    </cfRule>
  </conditionalFormatting>
  <conditionalFormatting sqref="D51:E53">
    <cfRule type="expression" dxfId="171" priority="7" stopIfTrue="1">
      <formula>$P$38=""</formula>
    </cfRule>
    <cfRule type="expression" dxfId="170" priority="8" stopIfTrue="1">
      <formula>D51=""</formula>
    </cfRule>
  </conditionalFormatting>
  <conditionalFormatting sqref="D57:E59">
    <cfRule type="expression" dxfId="169" priority="5" stopIfTrue="1">
      <formula>$P$38=""</formula>
    </cfRule>
    <cfRule type="expression" dxfId="168" priority="6" stopIfTrue="1">
      <formula>D57=""</formula>
    </cfRule>
  </conditionalFormatting>
  <conditionalFormatting sqref="D63:E65">
    <cfRule type="expression" dxfId="167" priority="3" stopIfTrue="1">
      <formula>$P$38=""</formula>
    </cfRule>
    <cfRule type="expression" dxfId="166" priority="4" stopIfTrue="1">
      <formula>D63=""</formula>
    </cfRule>
  </conditionalFormatting>
  <conditionalFormatting sqref="G71:J71">
    <cfRule type="expression" dxfId="165" priority="2" stopIfTrue="1">
      <formula>IF(AND($D$71="Yes",$G$71=""),TRUE)</formula>
    </cfRule>
  </conditionalFormatting>
  <conditionalFormatting sqref="G71:J71">
    <cfRule type="expression" dxfId="164" priority="1" stopIfTrue="1">
      <formula>IF(AND($D$71="Yes",$G$71=""),TRUE)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495"/>
  <sheetViews>
    <sheetView showGridLines="0" showZeros="0" zoomScale="106" zoomScaleNormal="106" workbookViewId="0">
      <pane ySplit="4" topLeftCell="A5" activePane="bottomLeft" state="frozen"/>
      <selection pane="bottomLeft" activeCell="A4" sqref="A4"/>
    </sheetView>
  </sheetViews>
  <sheetFormatPr defaultColWidth="8.75" defaultRowHeight="12.75"/>
  <cols>
    <col min="1" max="1" width="13.625" style="204" customWidth="1"/>
    <col min="2" max="2" width="13.375" style="204" customWidth="1"/>
    <col min="3" max="3" width="40.5" style="204" customWidth="1"/>
    <col min="4" max="4" width="30.625" style="204" customWidth="1"/>
    <col min="5" max="5" width="20.75" style="204" customWidth="1"/>
    <col min="6" max="7" width="13.75" style="204" customWidth="1"/>
    <col min="8" max="8" width="25.125" style="204" customWidth="1"/>
    <col min="9" max="9" width="24.25" style="204" customWidth="1"/>
    <col min="10" max="10" width="18.375" style="204" customWidth="1"/>
    <col min="11" max="11" width="27.375" style="204" customWidth="1"/>
    <col min="12" max="12" width="20.625" style="204" customWidth="1"/>
    <col min="13" max="13" width="35.125" style="204" customWidth="1"/>
    <col min="14" max="14" width="42.125" style="204" customWidth="1"/>
    <col min="15" max="15" width="32.125" style="204" customWidth="1"/>
    <col min="16" max="16" width="22.875" style="204" customWidth="1"/>
    <col min="17" max="17" width="43.5" style="204" customWidth="1"/>
    <col min="18" max="18" width="8.75" style="142" hidden="1" customWidth="1"/>
    <col min="19" max="19" width="6.125" style="142" hidden="1" customWidth="1"/>
    <col min="20" max="20" width="8.625" style="142" hidden="1" customWidth="1"/>
    <col min="21" max="21" width="8.75" style="142" hidden="1" customWidth="1"/>
    <col min="22" max="23" width="4.375" style="142" hidden="1" customWidth="1"/>
    <col min="24" max="24" width="4.375" style="204" hidden="1" customWidth="1"/>
    <col min="25" max="25" width="7.75" style="204" hidden="1" customWidth="1"/>
    <col min="26" max="31" width="4.375" style="204" customWidth="1"/>
    <col min="32" max="16384" width="8.75" style="204"/>
  </cols>
  <sheetData>
    <row r="1" spans="1:25" s="22" customFormat="1" ht="13.5" thickTop="1">
      <c r="A1" s="230"/>
      <c r="B1" s="224"/>
      <c r="C1" s="224"/>
      <c r="D1" s="224"/>
      <c r="E1" s="224"/>
      <c r="F1" s="224"/>
      <c r="G1" s="224"/>
      <c r="H1" s="224"/>
      <c r="I1" s="224"/>
      <c r="J1" s="224"/>
      <c r="K1" s="224"/>
      <c r="L1" s="224"/>
      <c r="M1" s="224"/>
      <c r="N1" s="224"/>
      <c r="O1" s="224"/>
      <c r="P1" s="224"/>
      <c r="Q1" s="225"/>
      <c r="R1" s="231" t="s">
        <v>4707</v>
      </c>
      <c r="S1" s="232"/>
      <c r="T1" s="233"/>
      <c r="U1" s="231"/>
      <c r="V1" s="231"/>
      <c r="W1" s="231"/>
    </row>
    <row r="2" spans="1:25" s="22" customFormat="1" ht="20.100000000000001" customHeight="1">
      <c r="A2" s="257"/>
      <c r="B2" s="303" t="str">
        <f ca="1">OFFSET(L!$C$1,MATCH("Smelter List"&amp;ADDRESS(ROW(),COLUMN(),4),L!$A:$A,0)-1,SL,,)</f>
        <v>TO BEGIN:</v>
      </c>
      <c r="C2" s="259"/>
      <c r="D2" s="259"/>
      <c r="E2" s="259"/>
      <c r="F2" s="113"/>
      <c r="G2" s="113"/>
      <c r="H2" s="113"/>
      <c r="I2" s="114"/>
      <c r="J2" s="400" t="str">
        <f ca="1">OFFSET(L!$C$1,MATCH("Smelter List"&amp;ADDRESS(ROW(),COLUMN(),4),L!$A:$A,0)-1,SL,,)</f>
        <v>Link to "CFSP Compliant Smelter List"</v>
      </c>
      <c r="K2" s="401"/>
      <c r="L2" s="401"/>
      <c r="M2" s="401"/>
      <c r="N2" s="401"/>
      <c r="O2" s="401"/>
      <c r="P2" s="170"/>
      <c r="Q2" s="159"/>
      <c r="R2" s="231"/>
      <c r="S2" s="231"/>
      <c r="T2" s="232"/>
      <c r="U2" s="231"/>
      <c r="V2" s="231"/>
      <c r="W2" s="231"/>
    </row>
    <row r="3" spans="1:25" s="22" customFormat="1" ht="183.95" customHeight="1">
      <c r="A3" s="258"/>
      <c r="B3" s="402"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402"/>
      <c r="D3" s="402"/>
      <c r="E3" s="402"/>
      <c r="F3" s="179"/>
      <c r="G3" s="179" t="str">
        <f ca="1">OFFSET(L!$C$1,MATCH("General"&amp;"Cpy",L!$A:$A,0)-1,SL,,)</f>
        <v>© 2016 Conflict-Free Sourcing Initiative. All rights reserved.</v>
      </c>
      <c r="H3" s="115"/>
      <c r="I3" s="116"/>
      <c r="J3" s="171"/>
      <c r="K3" s="172"/>
      <c r="L3" s="160"/>
      <c r="M3" s="173"/>
      <c r="N3" s="173"/>
      <c r="O3" s="124"/>
      <c r="P3" s="124"/>
      <c r="Q3" s="188" t="s">
        <v>4932</v>
      </c>
      <c r="R3" s="231"/>
      <c r="S3" s="231"/>
      <c r="T3" s="234" t="s">
        <v>2292</v>
      </c>
      <c r="U3" s="234" t="s">
        <v>2291</v>
      </c>
      <c r="V3" s="234" t="s">
        <v>2293</v>
      </c>
      <c r="W3" s="234" t="s">
        <v>2290</v>
      </c>
    </row>
    <row r="4" spans="1:25" s="237" customFormat="1" ht="78.75">
      <c r="A4" s="198" t="str">
        <f ca="1">OFFSET(L!$C$1,MATCH("Smelter List"&amp;ADDRESS(ROW(),COLUMN(),4),L!$A:$A,0)-1,SL,,)</f>
        <v>Smelter Identification Number Input Column</v>
      </c>
      <c r="B4" s="198" t="str">
        <f ca="1">OFFSET(L!$C$1,MATCH("Smelter List"&amp;ADDRESS(ROW(),COLUMN(),4),L!$A:$A,0)-1,SL,,)</f>
        <v>Metal (*)</v>
      </c>
      <c r="C4" s="198" t="str">
        <f ca="1">OFFSET(L!$C$1,MATCH("Smelter List"&amp;ADDRESS(ROW(),COLUMN(),4),L!$A:$A,0)-1,SL,,)</f>
        <v>Smelter Reference List (*)</v>
      </c>
      <c r="D4" s="198" t="str">
        <f ca="1">OFFSET(L!$C$1,MATCH("Smelter List"&amp;ADDRESS(ROW(),COLUMN(),4),L!$A:$A,0)-1,SL,,)</f>
        <v>Smelter Name (*)</v>
      </c>
      <c r="E4" s="198" t="str">
        <f ca="1">OFFSET(L!$C$1,MATCH("Smelter List"&amp;ADDRESS(ROW(),COLUMN(),4),L!$A:$A,0)-1,SL,,)</f>
        <v>Smelter Country (*)</v>
      </c>
      <c r="F4" s="198" t="str">
        <f ca="1">OFFSET(L!$C$1,MATCH("Smelter List"&amp;ADDRESS(ROW(),COLUMN(),4),L!$A:$A,0)-1,SL,,)</f>
        <v>Smelter Identification</v>
      </c>
      <c r="G4" s="198" t="str">
        <f ca="1">OFFSET(L!$C$1,MATCH("Smelter List"&amp;ADDRESS(ROW(),COLUMN(),4),L!$A:$A,0)-1,SL,,)</f>
        <v>Source of Smelter Identification Number</v>
      </c>
      <c r="H4" s="199" t="str">
        <f ca="1">OFFSET(L!$C$1,MATCH("Smelter List"&amp;ADDRESS(ROW(),COLUMN(),4),L!$A:$A,0)-1,SL,,)</f>
        <v xml:space="preserve">Smelter Street </v>
      </c>
      <c r="I4" s="199" t="str">
        <f ca="1">OFFSET(L!$C$1,MATCH("Smelter List"&amp;ADDRESS(ROW(),COLUMN(),4),L!$A:$A,0)-1,SL,,)</f>
        <v>Smelter City</v>
      </c>
      <c r="J4" s="199" t="str">
        <f ca="1">OFFSET(L!$C$1,MATCH("Smelter List"&amp;ADDRESS(ROW(),COLUMN(),4),L!$A:$A,0)-1,SL,,)</f>
        <v>Smelter Facility Location: State / Province</v>
      </c>
      <c r="K4" s="199" t="str">
        <f ca="1">OFFSET(L!$C$1,MATCH("Smelter List"&amp;ADDRESS(ROW(),COLUMN(),4),L!$A:$A,0)-1,SL,,)</f>
        <v>Smelter Contact Name</v>
      </c>
      <c r="L4" s="199" t="str">
        <f ca="1">OFFSET(L!$C$1,MATCH("Smelter List"&amp;ADDRESS(ROW(),COLUMN(),4),L!$A:$A,0)-1,SL,,)</f>
        <v>Smelter Contact Email</v>
      </c>
      <c r="M4" s="199" t="str">
        <f ca="1">OFFSET(L!$C$1,MATCH("Smelter List"&amp;ADDRESS(ROW(),COLUMN(),4),L!$A:$A,0)-1,SL,,)</f>
        <v>Proposed next steps</v>
      </c>
      <c r="N4" s="199" t="str">
        <f ca="1">OFFSET(L!$C$1,MATCH("Smelter List"&amp;ADDRESS(ROW(),COLUMN(),4),L!$A:$A,0)-1,SL,,)</f>
        <v>Name of Mine(s) or if recycled or scrap sourced, enter "recycled" or "scrap"</v>
      </c>
      <c r="O4" s="199" t="str">
        <f ca="1">OFFSET(L!$C$1,MATCH("Smelter List"&amp;ADDRESS(ROW(),COLUMN(),4),L!$A:$A,0)-1,SL,,)</f>
        <v>Location (Country) of Mine(s) or if recycled or scrap sourced, enter "recycled" or "scrap"</v>
      </c>
      <c r="P4" s="199" t="str">
        <f ca="1">OFFSET(L!$C$1,MATCH("Smelter List"&amp;ADDRESS(ROW(),COLUMN(),4),L!$A:$A,0)-1,SL,,)</f>
        <v>Does 100% of the smelter’s feedstock originate from recycled or scrap sources?</v>
      </c>
      <c r="Q4" s="200" t="str">
        <f ca="1">OFFSET(L!$C$1,MATCH("Smelter List"&amp;ADDRESS(ROW(),COLUMN(),4),L!$A:$A,0)-1,SL,,)</f>
        <v>Comments</v>
      </c>
      <c r="R4" s="235"/>
      <c r="S4" s="236"/>
      <c r="T4" s="236" t="s">
        <v>2538</v>
      </c>
      <c r="U4" s="236" t="s">
        <v>1802</v>
      </c>
      <c r="V4" s="236"/>
      <c r="W4" s="236"/>
    </row>
    <row r="5" spans="1:25" s="223" customFormat="1" ht="25.5">
      <c r="A5" s="310" t="s">
        <v>2637</v>
      </c>
      <c r="B5" s="313" t="s">
        <v>2290</v>
      </c>
      <c r="C5" s="299" t="s">
        <v>2636</v>
      </c>
      <c r="D5" s="313" t="s">
        <v>2636</v>
      </c>
      <c r="E5" s="313" t="s">
        <v>4880</v>
      </c>
      <c r="F5" s="313" t="s">
        <v>2637</v>
      </c>
      <c r="G5" s="313" t="s">
        <v>3060</v>
      </c>
      <c r="H5" s="314">
        <v>0</v>
      </c>
      <c r="I5" s="314" t="s">
        <v>3061</v>
      </c>
      <c r="J5" s="314" t="s">
        <v>3062</v>
      </c>
      <c r="K5" s="315"/>
      <c r="L5" s="315"/>
      <c r="M5" s="315"/>
      <c r="N5" s="315"/>
      <c r="O5" s="310"/>
      <c r="P5" s="310"/>
      <c r="Q5" s="310" t="s">
        <v>4992</v>
      </c>
      <c r="R5" s="227"/>
      <c r="S5" s="228">
        <f>IF(C5="",NA(),MATCH($B5&amp;$C5,'Smelter Reference List'!$J:$J,0))</f>
        <v>7</v>
      </c>
      <c r="T5" s="229"/>
      <c r="U5" s="229">
        <f>IF(AND(C5="Smelter not listed",OR(LEN(D5)=0,LEN(E5)=0)),1,0)</f>
        <v>0</v>
      </c>
      <c r="V5" s="229"/>
      <c r="W5" s="229"/>
      <c r="Y5" s="244" t="str">
        <f>B5&amp;C5</f>
        <v>GoldAdvanced Chemical Company</v>
      </c>
    </row>
    <row r="6" spans="1:25" s="223" customFormat="1" ht="20.25">
      <c r="A6" s="310" t="s">
        <v>1212</v>
      </c>
      <c r="B6" s="313" t="s">
        <v>2290</v>
      </c>
      <c r="C6" s="299" t="s">
        <v>4036</v>
      </c>
      <c r="D6" s="313" t="s">
        <v>4036</v>
      </c>
      <c r="E6" s="313" t="s">
        <v>2217</v>
      </c>
      <c r="F6" s="313" t="s">
        <v>1212</v>
      </c>
      <c r="G6" s="313" t="s">
        <v>3060</v>
      </c>
      <c r="H6" s="314">
        <v>0</v>
      </c>
      <c r="I6" s="314" t="s">
        <v>3063</v>
      </c>
      <c r="J6" s="314" t="s">
        <v>3064</v>
      </c>
      <c r="K6" s="296"/>
      <c r="L6" s="296"/>
      <c r="M6" s="296"/>
      <c r="N6" s="296"/>
      <c r="O6" s="310"/>
      <c r="P6" s="310"/>
      <c r="Q6" s="310" t="s">
        <v>4992</v>
      </c>
      <c r="R6" s="227"/>
      <c r="S6" s="228">
        <f>IF(C6="",NA(),MATCH($B6&amp;$C6,'Smelter Reference List'!$J:$J,0))</f>
        <v>10</v>
      </c>
      <c r="T6" s="229"/>
      <c r="U6" s="229">
        <f t="shared" ref="U6:U69" si="0">IF(AND(C6="Smelter not listed",OR(LEN(D6)=0,LEN(E6)=0)),1,0)</f>
        <v>0</v>
      </c>
      <c r="V6" s="229"/>
      <c r="W6" s="229"/>
      <c r="Y6" s="223" t="str">
        <f t="shared" ref="Y6:Y69" si="1">B6&amp;C6</f>
        <v>GoldAida Chemical Industries Co., Ltd.</v>
      </c>
    </row>
    <row r="7" spans="1:25" s="223" customFormat="1" ht="25.5">
      <c r="A7" s="310" t="s">
        <v>1213</v>
      </c>
      <c r="B7" s="313" t="s">
        <v>2290</v>
      </c>
      <c r="C7" s="299" t="s">
        <v>69</v>
      </c>
      <c r="D7" s="313" t="s">
        <v>69</v>
      </c>
      <c r="E7" s="313" t="s">
        <v>2164</v>
      </c>
      <c r="F7" s="313" t="s">
        <v>1213</v>
      </c>
      <c r="G7" s="313" t="s">
        <v>3060</v>
      </c>
      <c r="H7" s="314">
        <v>0</v>
      </c>
      <c r="I7" s="314" t="s">
        <v>3065</v>
      </c>
      <c r="J7" s="314" t="s">
        <v>3066</v>
      </c>
      <c r="K7" s="296"/>
      <c r="L7" s="296"/>
      <c r="M7" s="296"/>
      <c r="N7" s="296"/>
      <c r="O7" s="310"/>
      <c r="P7" s="310"/>
      <c r="Q7" s="310" t="s">
        <v>4992</v>
      </c>
      <c r="R7" s="227"/>
      <c r="S7" s="228">
        <f>IF(C7="",NA(),MATCH($B7&amp;$C7,'Smelter Reference List'!$J:$J,0))</f>
        <v>12</v>
      </c>
      <c r="T7" s="229"/>
      <c r="U7" s="229">
        <f t="shared" si="0"/>
        <v>0</v>
      </c>
      <c r="V7" s="229"/>
      <c r="W7" s="229"/>
      <c r="Y7" s="223" t="str">
        <f t="shared" si="1"/>
        <v>GoldAllgemeine Gold-und Silberscheideanstalt A.G.</v>
      </c>
    </row>
    <row r="8" spans="1:25" s="223" customFormat="1" ht="25.5">
      <c r="A8" s="310" t="s">
        <v>1214</v>
      </c>
      <c r="B8" s="313" t="s">
        <v>2290</v>
      </c>
      <c r="C8" s="299" t="s">
        <v>1168</v>
      </c>
      <c r="D8" s="313" t="s">
        <v>1168</v>
      </c>
      <c r="E8" s="313" t="s">
        <v>1731</v>
      </c>
      <c r="F8" s="313" t="s">
        <v>1214</v>
      </c>
      <c r="G8" s="313" t="s">
        <v>3060</v>
      </c>
      <c r="H8" s="314">
        <v>0</v>
      </c>
      <c r="I8" s="314" t="s">
        <v>3067</v>
      </c>
      <c r="J8" s="314" t="s">
        <v>3068</v>
      </c>
      <c r="K8" s="296"/>
      <c r="L8" s="296"/>
      <c r="M8" s="296"/>
      <c r="N8" s="296"/>
      <c r="O8" s="310"/>
      <c r="P8" s="310"/>
      <c r="Q8" s="310" t="s">
        <v>4992</v>
      </c>
      <c r="R8" s="227"/>
      <c r="S8" s="228">
        <f>IF(C8="",NA(),MATCH($B8&amp;$C8,'Smelter Reference List'!$J:$J,0))</f>
        <v>13</v>
      </c>
      <c r="T8" s="229"/>
      <c r="U8" s="229">
        <f t="shared" si="0"/>
        <v>0</v>
      </c>
      <c r="V8" s="229"/>
      <c r="W8" s="229"/>
      <c r="Y8" s="223" t="str">
        <f t="shared" si="1"/>
        <v>GoldAlmalyk Mining and Metallurgical Complex (AMMC)</v>
      </c>
    </row>
    <row r="9" spans="1:25" s="223" customFormat="1" ht="25.5">
      <c r="A9" s="310" t="s">
        <v>1215</v>
      </c>
      <c r="B9" s="313" t="s">
        <v>2290</v>
      </c>
      <c r="C9" s="299" t="s">
        <v>3069</v>
      </c>
      <c r="D9" s="313" t="s">
        <v>3069</v>
      </c>
      <c r="E9" s="313" t="s">
        <v>2139</v>
      </c>
      <c r="F9" s="313" t="s">
        <v>1215</v>
      </c>
      <c r="G9" s="313" t="s">
        <v>3060</v>
      </c>
      <c r="H9" s="314">
        <v>0</v>
      </c>
      <c r="I9" s="314" t="s">
        <v>3070</v>
      </c>
      <c r="J9" s="314" t="s">
        <v>3071</v>
      </c>
      <c r="K9" s="296"/>
      <c r="L9" s="296"/>
      <c r="M9" s="296"/>
      <c r="N9" s="296"/>
      <c r="O9" s="310"/>
      <c r="P9" s="310"/>
      <c r="Q9" s="310" t="s">
        <v>4992</v>
      </c>
      <c r="R9" s="227"/>
      <c r="S9" s="228">
        <f>IF(C9="",NA(),MATCH($B9&amp;$C9,'Smelter Reference List'!$J:$J,0))</f>
        <v>15</v>
      </c>
      <c r="T9" s="229"/>
      <c r="U9" s="229">
        <f t="shared" si="0"/>
        <v>0</v>
      </c>
      <c r="V9" s="229"/>
      <c r="W9" s="229"/>
      <c r="Y9" s="223" t="str">
        <f t="shared" si="1"/>
        <v>GoldAngloGold Ashanti Córrego do Sítio Mineração</v>
      </c>
    </row>
    <row r="10" spans="1:25" s="223" customFormat="1" ht="20.25">
      <c r="A10" s="310" t="s">
        <v>1216</v>
      </c>
      <c r="B10" s="313" t="s">
        <v>2290</v>
      </c>
      <c r="C10" s="299" t="s">
        <v>4544</v>
      </c>
      <c r="D10" s="313" t="s">
        <v>4544</v>
      </c>
      <c r="E10" s="313" t="s">
        <v>2148</v>
      </c>
      <c r="F10" s="313" t="s">
        <v>1216</v>
      </c>
      <c r="G10" s="313" t="s">
        <v>3060</v>
      </c>
      <c r="H10" s="314">
        <v>0</v>
      </c>
      <c r="I10" s="314" t="s">
        <v>3072</v>
      </c>
      <c r="J10" s="314" t="s">
        <v>3073</v>
      </c>
      <c r="K10" s="296"/>
      <c r="L10" s="296"/>
      <c r="M10" s="296"/>
      <c r="N10" s="296"/>
      <c r="O10" s="310"/>
      <c r="P10" s="310"/>
      <c r="Q10" s="310" t="s">
        <v>4992</v>
      </c>
      <c r="R10" s="227"/>
      <c r="S10" s="228">
        <f>IF(C10="",NA(),MATCH($B10&amp;$C10,'Smelter Reference List'!$J:$J,0))</f>
        <v>18</v>
      </c>
      <c r="T10" s="229"/>
      <c r="U10" s="229">
        <f t="shared" si="0"/>
        <v>0</v>
      </c>
      <c r="V10" s="229"/>
      <c r="W10" s="229"/>
      <c r="Y10" s="223" t="str">
        <f t="shared" si="1"/>
        <v>GoldArgor-Heraeus S.A.</v>
      </c>
    </row>
    <row r="11" spans="1:25" s="223" customFormat="1" ht="20.25">
      <c r="A11" s="310" t="s">
        <v>1217</v>
      </c>
      <c r="B11" s="313" t="s">
        <v>2290</v>
      </c>
      <c r="C11" s="299" t="s">
        <v>4545</v>
      </c>
      <c r="D11" s="313" t="s">
        <v>4545</v>
      </c>
      <c r="E11" s="313" t="s">
        <v>2217</v>
      </c>
      <c r="F11" s="313" t="s">
        <v>1217</v>
      </c>
      <c r="G11" s="313" t="s">
        <v>3060</v>
      </c>
      <c r="H11" s="314">
        <v>0</v>
      </c>
      <c r="I11" s="314" t="s">
        <v>3074</v>
      </c>
      <c r="J11" s="314" t="s">
        <v>3075</v>
      </c>
      <c r="K11" s="296"/>
      <c r="L11" s="296"/>
      <c r="M11" s="296"/>
      <c r="N11" s="296"/>
      <c r="O11" s="310"/>
      <c r="P11" s="310"/>
      <c r="Q11" s="310" t="s">
        <v>4992</v>
      </c>
      <c r="R11" s="227"/>
      <c r="S11" s="228">
        <f>IF(C11="",NA(),MATCH($B11&amp;$C11,'Smelter Reference List'!$J:$J,0))</f>
        <v>19</v>
      </c>
      <c r="T11" s="229"/>
      <c r="U11" s="229">
        <f t="shared" si="0"/>
        <v>0</v>
      </c>
      <c r="V11" s="229"/>
      <c r="W11" s="229"/>
      <c r="Y11" s="223" t="str">
        <f t="shared" si="1"/>
        <v>GoldAsahi Pretec Corp.</v>
      </c>
    </row>
    <row r="12" spans="1:25" s="223" customFormat="1" ht="20.25">
      <c r="A12" s="310" t="s">
        <v>1218</v>
      </c>
      <c r="B12" s="313" t="s">
        <v>2290</v>
      </c>
      <c r="C12" s="299" t="s">
        <v>4037</v>
      </c>
      <c r="D12" s="313" t="s">
        <v>4037</v>
      </c>
      <c r="E12" s="313" t="s">
        <v>2217</v>
      </c>
      <c r="F12" s="313" t="s">
        <v>1218</v>
      </c>
      <c r="G12" s="313" t="s">
        <v>3060</v>
      </c>
      <c r="H12" s="314">
        <v>0</v>
      </c>
      <c r="I12" s="314" t="s">
        <v>3077</v>
      </c>
      <c r="J12" s="314" t="s">
        <v>3078</v>
      </c>
      <c r="K12" s="296"/>
      <c r="L12" s="296"/>
      <c r="M12" s="296"/>
      <c r="N12" s="296"/>
      <c r="O12" s="310"/>
      <c r="P12" s="310"/>
      <c r="Q12" s="310" t="s">
        <v>4992</v>
      </c>
      <c r="R12" s="227"/>
      <c r="S12" s="228">
        <f>IF(C12="",NA(),MATCH($B12&amp;$C12,'Smelter Reference List'!$J:$J,0))</f>
        <v>22</v>
      </c>
      <c r="T12" s="229"/>
      <c r="U12" s="229">
        <f t="shared" si="0"/>
        <v>0</v>
      </c>
      <c r="V12" s="229"/>
      <c r="W12" s="229"/>
      <c r="Y12" s="223" t="str">
        <f t="shared" si="1"/>
        <v>GoldAsaka Riken Co., Ltd.</v>
      </c>
    </row>
    <row r="13" spans="1:25" s="223" customFormat="1" ht="25.5">
      <c r="A13" s="310" t="s">
        <v>1219</v>
      </c>
      <c r="B13" s="313" t="s">
        <v>2290</v>
      </c>
      <c r="C13" s="299" t="s">
        <v>1169</v>
      </c>
      <c r="D13" s="313" t="s">
        <v>1169</v>
      </c>
      <c r="E13" s="313" t="s">
        <v>1724</v>
      </c>
      <c r="F13" s="313" t="s">
        <v>1219</v>
      </c>
      <c r="G13" s="313" t="s">
        <v>3060</v>
      </c>
      <c r="H13" s="314">
        <v>0</v>
      </c>
      <c r="I13" s="314" t="s">
        <v>3079</v>
      </c>
      <c r="J13" s="314" t="s">
        <v>3080</v>
      </c>
      <c r="K13" s="296"/>
      <c r="L13" s="296"/>
      <c r="M13" s="296"/>
      <c r="N13" s="296"/>
      <c r="O13" s="310"/>
      <c r="P13" s="310"/>
      <c r="Q13" s="310"/>
      <c r="R13" s="227"/>
      <c r="S13" s="228">
        <f>IF(C13="",NA(),MATCH($B13&amp;$C13,'Smelter Reference List'!$J:$J,0))</f>
        <v>24</v>
      </c>
      <c r="T13" s="229"/>
      <c r="U13" s="229">
        <f t="shared" si="0"/>
        <v>0</v>
      </c>
      <c r="V13" s="229"/>
      <c r="W13" s="229"/>
      <c r="Y13" s="223" t="str">
        <f t="shared" si="1"/>
        <v>GoldAtasay Kuyumculuk Sanayi Ve Ticaret A.S.</v>
      </c>
    </row>
    <row r="14" spans="1:25" s="223" customFormat="1" ht="20.25">
      <c r="A14" s="310" t="s">
        <v>1220</v>
      </c>
      <c r="B14" s="313" t="s">
        <v>2290</v>
      </c>
      <c r="C14" s="299" t="s">
        <v>2415</v>
      </c>
      <c r="D14" s="313" t="s">
        <v>2415</v>
      </c>
      <c r="E14" s="313" t="s">
        <v>2164</v>
      </c>
      <c r="F14" s="313" t="s">
        <v>1220</v>
      </c>
      <c r="G14" s="313" t="s">
        <v>3060</v>
      </c>
      <c r="H14" s="314">
        <v>0</v>
      </c>
      <c r="I14" s="314" t="s">
        <v>3081</v>
      </c>
      <c r="J14" s="314" t="s">
        <v>3082</v>
      </c>
      <c r="K14" s="296"/>
      <c r="L14" s="296"/>
      <c r="M14" s="296"/>
      <c r="N14" s="296"/>
      <c r="O14" s="310"/>
      <c r="P14" s="310"/>
      <c r="Q14" s="310" t="s">
        <v>4992</v>
      </c>
      <c r="R14" s="227"/>
      <c r="S14" s="228">
        <f>IF(C14="",NA(),MATCH($B14&amp;$C14,'Smelter Reference List'!$J:$J,0))</f>
        <v>27</v>
      </c>
      <c r="T14" s="229"/>
      <c r="U14" s="229">
        <f t="shared" si="0"/>
        <v>0</v>
      </c>
      <c r="V14" s="229"/>
      <c r="W14" s="229"/>
      <c r="Y14" s="223" t="str">
        <f t="shared" si="1"/>
        <v>GoldAurubis AG</v>
      </c>
    </row>
    <row r="15" spans="1:25" s="223" customFormat="1" ht="25.5">
      <c r="A15" s="310" t="s">
        <v>1221</v>
      </c>
      <c r="B15" s="313" t="s">
        <v>2290</v>
      </c>
      <c r="C15" s="299" t="s">
        <v>1757</v>
      </c>
      <c r="D15" s="313" t="s">
        <v>1757</v>
      </c>
      <c r="E15" s="313" t="s">
        <v>1679</v>
      </c>
      <c r="F15" s="313" t="s">
        <v>1221</v>
      </c>
      <c r="G15" s="313" t="s">
        <v>3060</v>
      </c>
      <c r="H15" s="314">
        <v>0</v>
      </c>
      <c r="I15" s="314" t="s">
        <v>4154</v>
      </c>
      <c r="J15" s="314" t="s">
        <v>3084</v>
      </c>
      <c r="K15" s="296"/>
      <c r="L15" s="296"/>
      <c r="M15" s="296"/>
      <c r="N15" s="296"/>
      <c r="O15" s="310"/>
      <c r="P15" s="310"/>
      <c r="Q15" s="310" t="s">
        <v>4992</v>
      </c>
      <c r="R15" s="227"/>
      <c r="S15" s="228">
        <f>IF(C15="",NA(),MATCH($B15&amp;$C15,'Smelter Reference List'!$J:$J,0))</f>
        <v>29</v>
      </c>
      <c r="T15" s="229"/>
      <c r="U15" s="229">
        <f t="shared" si="0"/>
        <v>0</v>
      </c>
      <c r="V15" s="229"/>
      <c r="W15" s="229"/>
      <c r="Y15" s="223" t="str">
        <f t="shared" si="1"/>
        <v>GoldBangko Sentral ng Pilipinas (Central Bank of the Philippines)</v>
      </c>
    </row>
    <row r="16" spans="1:25" s="223" customFormat="1" ht="20.25">
      <c r="A16" s="310" t="s">
        <v>1222</v>
      </c>
      <c r="B16" s="313" t="s">
        <v>2290</v>
      </c>
      <c r="C16" s="299" t="s">
        <v>2417</v>
      </c>
      <c r="D16" s="313" t="s">
        <v>2417</v>
      </c>
      <c r="E16" s="313" t="s">
        <v>1709</v>
      </c>
      <c r="F16" s="313" t="s">
        <v>1222</v>
      </c>
      <c r="G16" s="313" t="s">
        <v>3060</v>
      </c>
      <c r="H16" s="314">
        <v>0</v>
      </c>
      <c r="I16" s="314" t="s">
        <v>3085</v>
      </c>
      <c r="J16" s="314" t="s">
        <v>3086</v>
      </c>
      <c r="K16" s="296"/>
      <c r="L16" s="296"/>
      <c r="M16" s="296"/>
      <c r="N16" s="296"/>
      <c r="O16" s="310"/>
      <c r="P16" s="310"/>
      <c r="Q16" s="310" t="s">
        <v>4992</v>
      </c>
      <c r="R16" s="227"/>
      <c r="S16" s="228">
        <f>IF(C16="",NA(),MATCH($B16&amp;$C16,'Smelter Reference List'!$J:$J,0))</f>
        <v>30</v>
      </c>
      <c r="T16" s="229"/>
      <c r="U16" s="229">
        <f t="shared" si="0"/>
        <v>0</v>
      </c>
      <c r="V16" s="229"/>
      <c r="W16" s="229"/>
      <c r="Y16" s="223" t="str">
        <f t="shared" si="1"/>
        <v>GoldBoliden AB</v>
      </c>
    </row>
    <row r="17" spans="1:25" s="223" customFormat="1" ht="20.25">
      <c r="A17" s="310" t="s">
        <v>1224</v>
      </c>
      <c r="B17" s="313" t="s">
        <v>2290</v>
      </c>
      <c r="C17" s="299" t="s">
        <v>1223</v>
      </c>
      <c r="D17" s="313" t="s">
        <v>1223</v>
      </c>
      <c r="E17" s="313" t="s">
        <v>2164</v>
      </c>
      <c r="F17" s="313" t="s">
        <v>1224</v>
      </c>
      <c r="G17" s="313" t="s">
        <v>3060</v>
      </c>
      <c r="H17" s="314">
        <v>0</v>
      </c>
      <c r="I17" s="314" t="s">
        <v>3065</v>
      </c>
      <c r="J17" s="314" t="s">
        <v>3066</v>
      </c>
      <c r="K17" s="296"/>
      <c r="L17" s="296"/>
      <c r="M17" s="296"/>
      <c r="N17" s="296"/>
      <c r="O17" s="310"/>
      <c r="P17" s="310"/>
      <c r="Q17" s="310" t="s">
        <v>4992</v>
      </c>
      <c r="R17" s="227"/>
      <c r="S17" s="228">
        <f>IF(C17="",NA(),MATCH($B17&amp;$C17,'Smelter Reference List'!$J:$J,0))</f>
        <v>31</v>
      </c>
      <c r="T17" s="229"/>
      <c r="U17" s="229">
        <f t="shared" si="0"/>
        <v>0</v>
      </c>
      <c r="V17" s="229"/>
      <c r="W17" s="229"/>
      <c r="Y17" s="223" t="str">
        <f t="shared" si="1"/>
        <v>GoldC. Hafner GmbH + Co. KG</v>
      </c>
    </row>
    <row r="18" spans="1:25" s="223" customFormat="1" ht="20.25">
      <c r="A18" s="310" t="s">
        <v>1225</v>
      </c>
      <c r="B18" s="313" t="s">
        <v>2290</v>
      </c>
      <c r="C18" s="299" t="s">
        <v>1758</v>
      </c>
      <c r="D18" s="313" t="s">
        <v>1758</v>
      </c>
      <c r="E18" s="313" t="s">
        <v>2243</v>
      </c>
      <c r="F18" s="313" t="s">
        <v>1225</v>
      </c>
      <c r="G18" s="313" t="s">
        <v>3060</v>
      </c>
      <c r="H18" s="314">
        <v>0</v>
      </c>
      <c r="I18" s="314" t="s">
        <v>3087</v>
      </c>
      <c r="J18" s="314" t="s">
        <v>3088</v>
      </c>
      <c r="K18" s="296"/>
      <c r="L18" s="296"/>
      <c r="M18" s="296"/>
      <c r="N18" s="296"/>
      <c r="O18" s="310"/>
      <c r="P18" s="310"/>
      <c r="Q18" s="310"/>
      <c r="R18" s="227"/>
      <c r="S18" s="228">
        <f>IF(C18="",NA(),MATCH($B18&amp;$C18,'Smelter Reference List'!$J:$J,0))</f>
        <v>32</v>
      </c>
      <c r="T18" s="229"/>
      <c r="U18" s="229">
        <f t="shared" si="0"/>
        <v>0</v>
      </c>
      <c r="V18" s="229"/>
      <c r="W18" s="229"/>
      <c r="Y18" s="223" t="str">
        <f t="shared" si="1"/>
        <v>GoldCaridad</v>
      </c>
    </row>
    <row r="19" spans="1:25" s="223" customFormat="1" ht="25.5">
      <c r="A19" s="310" t="s">
        <v>1226</v>
      </c>
      <c r="B19" s="313" t="s">
        <v>2290</v>
      </c>
      <c r="C19" s="299" t="s">
        <v>4207</v>
      </c>
      <c r="D19" s="313" t="s">
        <v>4207</v>
      </c>
      <c r="E19" s="313" t="s">
        <v>2146</v>
      </c>
      <c r="F19" s="313" t="s">
        <v>1226</v>
      </c>
      <c r="G19" s="313" t="s">
        <v>3060</v>
      </c>
      <c r="H19" s="314">
        <v>0</v>
      </c>
      <c r="I19" s="314" t="s">
        <v>3089</v>
      </c>
      <c r="J19" s="314" t="s">
        <v>3090</v>
      </c>
      <c r="K19" s="296"/>
      <c r="L19" s="296"/>
      <c r="M19" s="296"/>
      <c r="N19" s="296"/>
      <c r="O19" s="310"/>
      <c r="P19" s="310"/>
      <c r="Q19" s="310" t="s">
        <v>4992</v>
      </c>
      <c r="R19" s="227"/>
      <c r="S19" s="228">
        <f>IF(C19="",NA(),MATCH($B19&amp;$C19,'Smelter Reference List'!$J:$J,0))</f>
        <v>34</v>
      </c>
      <c r="T19" s="229"/>
      <c r="U19" s="229">
        <f t="shared" si="0"/>
        <v>0</v>
      </c>
      <c r="V19" s="229"/>
      <c r="W19" s="229"/>
      <c r="Y19" s="223" t="str">
        <f t="shared" si="1"/>
        <v>GoldCCR Refinery - Glencore Canada Corporation</v>
      </c>
    </row>
    <row r="20" spans="1:25" s="223" customFormat="1" ht="20.25">
      <c r="A20" s="310" t="s">
        <v>1227</v>
      </c>
      <c r="B20" s="313" t="s">
        <v>2290</v>
      </c>
      <c r="C20" s="299" t="s">
        <v>4557</v>
      </c>
      <c r="D20" s="313" t="s">
        <v>4557</v>
      </c>
      <c r="E20" s="313" t="s">
        <v>2148</v>
      </c>
      <c r="F20" s="313" t="s">
        <v>1227</v>
      </c>
      <c r="G20" s="313" t="s">
        <v>3060</v>
      </c>
      <c r="H20" s="314">
        <v>0</v>
      </c>
      <c r="I20" s="314" t="s">
        <v>3093</v>
      </c>
      <c r="J20" s="314" t="s">
        <v>3094</v>
      </c>
      <c r="K20" s="296"/>
      <c r="L20" s="296"/>
      <c r="M20" s="296"/>
      <c r="N20" s="296"/>
      <c r="O20" s="310"/>
      <c r="P20" s="310"/>
      <c r="Q20" s="310" t="s">
        <v>4993</v>
      </c>
      <c r="R20" s="227"/>
      <c r="S20" s="228">
        <f>IF(C20="",NA(),MATCH($B20&amp;$C20,'Smelter Reference List'!$J:$J,0))</f>
        <v>36</v>
      </c>
      <c r="T20" s="229"/>
      <c r="U20" s="229">
        <f t="shared" si="0"/>
        <v>0</v>
      </c>
      <c r="V20" s="229"/>
      <c r="W20" s="229"/>
      <c r="Y20" s="223" t="str">
        <f t="shared" si="1"/>
        <v>GoldCendres + Métaux S.A.</v>
      </c>
    </row>
    <row r="21" spans="1:25" s="223" customFormat="1" ht="20.25">
      <c r="A21" s="310" t="s">
        <v>1228</v>
      </c>
      <c r="B21" s="313" t="s">
        <v>2290</v>
      </c>
      <c r="C21" s="299" t="s">
        <v>70</v>
      </c>
      <c r="D21" s="313" t="s">
        <v>70</v>
      </c>
      <c r="E21" s="313" t="s">
        <v>2214</v>
      </c>
      <c r="F21" s="313" t="s">
        <v>1228</v>
      </c>
      <c r="G21" s="313" t="s">
        <v>3060</v>
      </c>
      <c r="H21" s="314">
        <v>0</v>
      </c>
      <c r="I21" s="314" t="s">
        <v>3098</v>
      </c>
      <c r="J21" s="314" t="s">
        <v>3099</v>
      </c>
      <c r="K21" s="296"/>
      <c r="L21" s="296"/>
      <c r="M21" s="296"/>
      <c r="N21" s="296"/>
      <c r="O21" s="310"/>
      <c r="P21" s="310"/>
      <c r="Q21" s="310" t="s">
        <v>4992</v>
      </c>
      <c r="R21" s="227"/>
      <c r="S21" s="228">
        <f>IF(C21="",NA(),MATCH($B21&amp;$C21,'Smelter Reference List'!$J:$J,0))</f>
        <v>39</v>
      </c>
      <c r="T21" s="229"/>
      <c r="U21" s="229">
        <f t="shared" si="0"/>
        <v>0</v>
      </c>
      <c r="V21" s="229"/>
      <c r="W21" s="229"/>
      <c r="Y21" s="223" t="str">
        <f t="shared" si="1"/>
        <v>GoldChimet S.p.A.</v>
      </c>
    </row>
    <row r="22" spans="1:25" s="223" customFormat="1" ht="20.25">
      <c r="A22" s="310" t="s">
        <v>1229</v>
      </c>
      <c r="B22" s="313" t="s">
        <v>2290</v>
      </c>
      <c r="C22" s="299" t="s">
        <v>964</v>
      </c>
      <c r="D22" s="313" t="s">
        <v>964</v>
      </c>
      <c r="E22" s="313" t="s">
        <v>2217</v>
      </c>
      <c r="F22" s="313" t="s">
        <v>1229</v>
      </c>
      <c r="G22" s="313" t="s">
        <v>3060</v>
      </c>
      <c r="H22" s="314">
        <v>0</v>
      </c>
      <c r="I22" s="314" t="s">
        <v>3100</v>
      </c>
      <c r="J22" s="314" t="s">
        <v>3096</v>
      </c>
      <c r="K22" s="296"/>
      <c r="L22" s="296"/>
      <c r="M22" s="296"/>
      <c r="N22" s="296"/>
      <c r="O22" s="310"/>
      <c r="P22" s="310"/>
      <c r="Q22" s="310"/>
      <c r="R22" s="227"/>
      <c r="S22" s="228">
        <f>IF(C22="",NA(),MATCH($B22&amp;$C22,'Smelter Reference List'!$J:$J,0))</f>
        <v>42</v>
      </c>
      <c r="T22" s="229"/>
      <c r="U22" s="229">
        <f t="shared" si="0"/>
        <v>0</v>
      </c>
      <c r="V22" s="229"/>
      <c r="W22" s="229"/>
      <c r="Y22" s="223" t="str">
        <f t="shared" si="1"/>
        <v>GoldChugai Mining</v>
      </c>
    </row>
    <row r="23" spans="1:25" s="223" customFormat="1" ht="20.25">
      <c r="A23" s="310" t="s">
        <v>1230</v>
      </c>
      <c r="B23" s="313" t="s">
        <v>2290</v>
      </c>
      <c r="C23" s="299" t="s">
        <v>4040</v>
      </c>
      <c r="D23" s="313" t="s">
        <v>4040</v>
      </c>
      <c r="E23" s="313" t="s">
        <v>4876</v>
      </c>
      <c r="F23" s="313" t="s">
        <v>1230</v>
      </c>
      <c r="G23" s="313" t="s">
        <v>3060</v>
      </c>
      <c r="H23" s="314">
        <v>0</v>
      </c>
      <c r="I23" s="314" t="s">
        <v>4558</v>
      </c>
      <c r="J23" s="314" t="s">
        <v>3102</v>
      </c>
      <c r="K23" s="296"/>
      <c r="L23" s="296"/>
      <c r="M23" s="296"/>
      <c r="N23" s="296"/>
      <c r="O23" s="310"/>
      <c r="P23" s="310"/>
      <c r="Q23" s="310" t="s">
        <v>4992</v>
      </c>
      <c r="R23" s="227"/>
      <c r="S23" s="228">
        <f>IF(C23="",NA(),MATCH($B23&amp;$C23,'Smelter Reference List'!$J:$J,0))</f>
        <v>43</v>
      </c>
      <c r="T23" s="229"/>
      <c r="U23" s="229">
        <f t="shared" si="0"/>
        <v>0</v>
      </c>
      <c r="V23" s="229"/>
      <c r="W23" s="229"/>
      <c r="Y23" s="223" t="str">
        <f t="shared" si="1"/>
        <v>GoldDaejin Indus Co., Ltd.</v>
      </c>
    </row>
    <row r="24" spans="1:25" s="223" customFormat="1" ht="20.25">
      <c r="A24" s="310" t="s">
        <v>1237</v>
      </c>
      <c r="B24" s="313" t="s">
        <v>2290</v>
      </c>
      <c r="C24" s="299" t="s">
        <v>4150</v>
      </c>
      <c r="D24" s="313" t="s">
        <v>4150</v>
      </c>
      <c r="E24" s="313" t="s">
        <v>1690</v>
      </c>
      <c r="F24" s="313" t="s">
        <v>1237</v>
      </c>
      <c r="G24" s="313" t="s">
        <v>3060</v>
      </c>
      <c r="H24" s="314">
        <v>0</v>
      </c>
      <c r="I24" s="314" t="s">
        <v>3115</v>
      </c>
      <c r="J24" s="314" t="s">
        <v>4227</v>
      </c>
      <c r="K24" s="296"/>
      <c r="L24" s="296"/>
      <c r="M24" s="296"/>
      <c r="N24" s="296"/>
      <c r="O24" s="310"/>
      <c r="P24" s="310"/>
      <c r="Q24" s="310" t="s">
        <v>4992</v>
      </c>
      <c r="R24" s="227"/>
      <c r="S24" s="228">
        <f>IF(C24="",NA(),MATCH($B24&amp;$C24,'Smelter Reference List'!$J:$J,0))</f>
        <v>146</v>
      </c>
      <c r="T24" s="229"/>
      <c r="U24" s="229">
        <f t="shared" si="0"/>
        <v>0</v>
      </c>
      <c r="V24" s="229"/>
      <c r="W24" s="229"/>
      <c r="Y24" s="223" t="str">
        <f t="shared" si="1"/>
        <v>GoldOJSC Novosibirsk Refinery</v>
      </c>
    </row>
    <row r="25" spans="1:25" s="223" customFormat="1" ht="20.25">
      <c r="A25" s="310" t="s">
        <v>1241</v>
      </c>
      <c r="B25" s="313" t="s">
        <v>2290</v>
      </c>
      <c r="C25" s="299" t="s">
        <v>1930</v>
      </c>
      <c r="D25" s="313" t="s">
        <v>1930</v>
      </c>
      <c r="E25" s="313" t="s">
        <v>2164</v>
      </c>
      <c r="F25" s="313" t="s">
        <v>1241</v>
      </c>
      <c r="G25" s="313" t="s">
        <v>3060</v>
      </c>
      <c r="H25" s="314">
        <v>0</v>
      </c>
      <c r="I25" s="314" t="s">
        <v>3065</v>
      </c>
      <c r="J25" s="314" t="s">
        <v>3066</v>
      </c>
      <c r="K25" s="296"/>
      <c r="L25" s="296"/>
      <c r="M25" s="296"/>
      <c r="N25" s="296"/>
      <c r="O25" s="310"/>
      <c r="P25" s="310"/>
      <c r="Q25" s="310" t="s">
        <v>4992</v>
      </c>
      <c r="R25" s="227"/>
      <c r="S25" s="228">
        <f>IF(C25="",NA(),MATCH($B25&amp;$C25,'Smelter Reference List'!$J:$J,0))</f>
        <v>72</v>
      </c>
      <c r="T25" s="229"/>
      <c r="U25" s="229">
        <f t="shared" si="0"/>
        <v>0</v>
      </c>
      <c r="V25" s="229"/>
      <c r="W25" s="229"/>
      <c r="Y25" s="223" t="str">
        <f t="shared" si="1"/>
        <v>GoldHeimerle + Meule GmbH</v>
      </c>
    </row>
    <row r="26" spans="1:25" s="223" customFormat="1" ht="20.25">
      <c r="A26" s="310" t="s">
        <v>1242</v>
      </c>
      <c r="B26" s="313" t="s">
        <v>2290</v>
      </c>
      <c r="C26" s="299" t="s">
        <v>71</v>
      </c>
      <c r="D26" s="313" t="s">
        <v>71</v>
      </c>
      <c r="E26" s="313" t="s">
        <v>2150</v>
      </c>
      <c r="F26" s="313" t="s">
        <v>1242</v>
      </c>
      <c r="G26" s="313" t="s">
        <v>3060</v>
      </c>
      <c r="H26" s="314">
        <v>0</v>
      </c>
      <c r="I26" s="314" t="s">
        <v>3125</v>
      </c>
      <c r="J26" s="314" t="s">
        <v>3126</v>
      </c>
      <c r="K26" s="296"/>
      <c r="L26" s="296"/>
      <c r="M26" s="296"/>
      <c r="N26" s="296"/>
      <c r="O26" s="310"/>
      <c r="P26" s="310"/>
      <c r="Q26" s="310" t="s">
        <v>4992</v>
      </c>
      <c r="R26" s="227"/>
      <c r="S26" s="228">
        <f>IF(C26="",NA(),MATCH($B26&amp;$C26,'Smelter Reference List'!$J:$J,0))</f>
        <v>76</v>
      </c>
      <c r="T26" s="229"/>
      <c r="U26" s="229">
        <f t="shared" si="0"/>
        <v>0</v>
      </c>
      <c r="V26" s="229"/>
      <c r="W26" s="229"/>
      <c r="Y26" s="223" t="str">
        <f t="shared" si="1"/>
        <v>GoldHeraeus Ltd. Hong Kong</v>
      </c>
    </row>
    <row r="27" spans="1:25" s="223" customFormat="1" ht="25.5">
      <c r="A27" s="310" t="s">
        <v>1243</v>
      </c>
      <c r="B27" s="313" t="s">
        <v>2290</v>
      </c>
      <c r="C27" s="299" t="s">
        <v>2418</v>
      </c>
      <c r="D27" s="313" t="s">
        <v>2418</v>
      </c>
      <c r="E27" s="313" t="s">
        <v>2164</v>
      </c>
      <c r="F27" s="313" t="s">
        <v>1243</v>
      </c>
      <c r="G27" s="313" t="s">
        <v>3060</v>
      </c>
      <c r="H27" s="314">
        <v>0</v>
      </c>
      <c r="I27" s="314" t="s">
        <v>3127</v>
      </c>
      <c r="J27" s="314" t="s">
        <v>3128</v>
      </c>
      <c r="K27" s="296"/>
      <c r="L27" s="296"/>
      <c r="M27" s="296"/>
      <c r="N27" s="296"/>
      <c r="O27" s="310"/>
      <c r="P27" s="310"/>
      <c r="Q27" s="310" t="s">
        <v>4992</v>
      </c>
      <c r="R27" s="227"/>
      <c r="S27" s="228">
        <f>IF(C27="",NA(),MATCH($B27&amp;$C27,'Smelter Reference List'!$J:$J,0))</f>
        <v>77</v>
      </c>
      <c r="T27" s="229"/>
      <c r="U27" s="229">
        <f t="shared" si="0"/>
        <v>0</v>
      </c>
      <c r="V27" s="229"/>
      <c r="W27" s="229"/>
      <c r="Y27" s="223" t="str">
        <f t="shared" si="1"/>
        <v>GoldHeraeus Precious Metals GmbH &amp; Co. KG</v>
      </c>
    </row>
    <row r="28" spans="1:25" s="223" customFormat="1" ht="20.25">
      <c r="A28" s="310" t="s">
        <v>1244</v>
      </c>
      <c r="B28" s="313" t="s">
        <v>2290</v>
      </c>
      <c r="C28" s="299" t="s">
        <v>4171</v>
      </c>
      <c r="D28" s="313" t="s">
        <v>4171</v>
      </c>
      <c r="E28" s="313" t="s">
        <v>2150</v>
      </c>
      <c r="F28" s="313" t="s">
        <v>1244</v>
      </c>
      <c r="G28" s="313" t="s">
        <v>3060</v>
      </c>
      <c r="H28" s="314">
        <v>0</v>
      </c>
      <c r="I28" s="314" t="s">
        <v>4027</v>
      </c>
      <c r="J28" s="314" t="s">
        <v>3121</v>
      </c>
      <c r="K28" s="296"/>
      <c r="L28" s="296"/>
      <c r="M28" s="296"/>
      <c r="N28" s="296"/>
      <c r="O28" s="310"/>
      <c r="P28" s="310"/>
      <c r="Q28" s="310" t="s">
        <v>4992</v>
      </c>
      <c r="R28" s="227"/>
      <c r="S28" s="228">
        <f>IF(C28="",NA(),MATCH($B28&amp;$C28,'Smelter Reference List'!$J:$J,0))</f>
        <v>78</v>
      </c>
      <c r="T28" s="229"/>
      <c r="U28" s="229">
        <f t="shared" si="0"/>
        <v>0</v>
      </c>
      <c r="V28" s="229"/>
      <c r="W28" s="229"/>
      <c r="Y28" s="223" t="str">
        <f t="shared" si="1"/>
        <v>GoldHunan Chenzhou Mining Co., Ltd.</v>
      </c>
    </row>
    <row r="29" spans="1:25" s="223" customFormat="1" ht="20.25">
      <c r="A29" s="311" t="s">
        <v>1245</v>
      </c>
      <c r="B29" s="313" t="s">
        <v>2290</v>
      </c>
      <c r="C29" s="299" t="s">
        <v>4989</v>
      </c>
      <c r="D29" s="313" t="s">
        <v>4989</v>
      </c>
      <c r="E29" s="313" t="s">
        <v>4876</v>
      </c>
      <c r="F29" s="313" t="s">
        <v>1245</v>
      </c>
      <c r="G29" s="313" t="s">
        <v>3060</v>
      </c>
      <c r="H29" s="314">
        <v>0</v>
      </c>
      <c r="I29" s="314" t="s">
        <v>3131</v>
      </c>
      <c r="J29" s="314" t="s">
        <v>3107</v>
      </c>
      <c r="K29" s="296"/>
      <c r="L29" s="296"/>
      <c r="M29" s="296"/>
      <c r="N29" s="296"/>
      <c r="O29" s="310"/>
      <c r="P29" s="310"/>
      <c r="Q29" s="310"/>
      <c r="R29" s="227"/>
      <c r="S29" s="228">
        <f>IF(C29="",NA(),MATCH($B29&amp;$C29,'Smelter Reference List'!$J:$J,0))</f>
        <v>81</v>
      </c>
      <c r="T29" s="229"/>
      <c r="U29" s="229">
        <f t="shared" si="0"/>
        <v>0</v>
      </c>
      <c r="V29" s="229"/>
      <c r="W29" s="229"/>
      <c r="Y29" s="223" t="str">
        <f t="shared" si="1"/>
        <v>GoldHwaSeong CJ Co., Ltd.</v>
      </c>
    </row>
    <row r="30" spans="1:25" s="223" customFormat="1" ht="25.5">
      <c r="A30" s="310" t="s">
        <v>1246</v>
      </c>
      <c r="B30" s="313" t="s">
        <v>2290</v>
      </c>
      <c r="C30" s="299" t="s">
        <v>4563</v>
      </c>
      <c r="D30" s="313" t="s">
        <v>4563</v>
      </c>
      <c r="E30" s="313" t="s">
        <v>2150</v>
      </c>
      <c r="F30" s="313" t="s">
        <v>1246</v>
      </c>
      <c r="G30" s="313" t="s">
        <v>3060</v>
      </c>
      <c r="H30" s="314">
        <v>0</v>
      </c>
      <c r="I30" s="314" t="s">
        <v>3132</v>
      </c>
      <c r="J30" s="314" t="s">
        <v>3133</v>
      </c>
      <c r="K30" s="296"/>
      <c r="L30" s="296"/>
      <c r="M30" s="296"/>
      <c r="N30" s="296"/>
      <c r="O30" s="310"/>
      <c r="P30" s="310"/>
      <c r="Q30" s="310" t="s">
        <v>4992</v>
      </c>
      <c r="R30" s="227"/>
      <c r="S30" s="228">
        <f>IF(C30="",NA(),MATCH($B30&amp;$C30,'Smelter Reference List'!$J:$J,0))</f>
        <v>82</v>
      </c>
      <c r="T30" s="229"/>
      <c r="U30" s="229">
        <f t="shared" si="0"/>
        <v>0</v>
      </c>
      <c r="V30" s="229"/>
      <c r="W30" s="229"/>
      <c r="Y30" s="223" t="str">
        <f t="shared" si="1"/>
        <v>GoldInner Mongolia Qiankun Gold and Silver Refinery Share Co., Ltd.</v>
      </c>
    </row>
    <row r="31" spans="1:25" s="223" customFormat="1" ht="20.25">
      <c r="A31" s="310" t="s">
        <v>1247</v>
      </c>
      <c r="B31" s="313" t="s">
        <v>2290</v>
      </c>
      <c r="C31" s="299" t="s">
        <v>2419</v>
      </c>
      <c r="D31" s="313" t="s">
        <v>2419</v>
      </c>
      <c r="E31" s="313" t="s">
        <v>2217</v>
      </c>
      <c r="F31" s="313" t="s">
        <v>1247</v>
      </c>
      <c r="G31" s="313" t="s">
        <v>3060</v>
      </c>
      <c r="H31" s="314">
        <v>0</v>
      </c>
      <c r="I31" s="314" t="s">
        <v>3134</v>
      </c>
      <c r="J31" s="314" t="s">
        <v>3114</v>
      </c>
      <c r="K31" s="296"/>
      <c r="L31" s="296"/>
      <c r="M31" s="296"/>
      <c r="N31" s="296"/>
      <c r="O31" s="310"/>
      <c r="P31" s="310"/>
      <c r="Q31" s="310" t="s">
        <v>4992</v>
      </c>
      <c r="R31" s="227"/>
      <c r="S31" s="228">
        <f>IF(C31="",NA(),MATCH($B31&amp;$C31,'Smelter Reference List'!$J:$J,0))</f>
        <v>83</v>
      </c>
      <c r="T31" s="229"/>
      <c r="U31" s="229">
        <f t="shared" si="0"/>
        <v>0</v>
      </c>
      <c r="V31" s="229"/>
      <c r="W31" s="229"/>
      <c r="Y31" s="223" t="str">
        <f t="shared" si="1"/>
        <v>GoldIshifuku Metal Industry Co., Ltd.</v>
      </c>
    </row>
    <row r="32" spans="1:25" s="223" customFormat="1" ht="20.25">
      <c r="A32" s="310" t="s">
        <v>1248</v>
      </c>
      <c r="B32" s="313" t="s">
        <v>2290</v>
      </c>
      <c r="C32" s="299" t="s">
        <v>2426</v>
      </c>
      <c r="D32" s="313" t="s">
        <v>2426</v>
      </c>
      <c r="E32" s="313" t="s">
        <v>1724</v>
      </c>
      <c r="F32" s="313" t="s">
        <v>1248</v>
      </c>
      <c r="G32" s="313" t="s">
        <v>3060</v>
      </c>
      <c r="H32" s="314">
        <v>0</v>
      </c>
      <c r="I32" s="314" t="s">
        <v>3135</v>
      </c>
      <c r="J32" s="314" t="s">
        <v>3079</v>
      </c>
      <c r="K32" s="296"/>
      <c r="L32" s="296"/>
      <c r="M32" s="296"/>
      <c r="N32" s="296"/>
      <c r="O32" s="310"/>
      <c r="P32" s="310"/>
      <c r="Q32" s="310" t="s">
        <v>4992</v>
      </c>
      <c r="R32" s="227"/>
      <c r="S32" s="228">
        <f>IF(C32="",NA(),MATCH($B32&amp;$C32,'Smelter Reference List'!$J:$J,0))</f>
        <v>84</v>
      </c>
      <c r="T32" s="229"/>
      <c r="U32" s="229">
        <f t="shared" si="0"/>
        <v>0</v>
      </c>
      <c r="V32" s="229"/>
      <c r="W32" s="229"/>
      <c r="Y32" s="223" t="str">
        <f t="shared" si="1"/>
        <v>GoldIstanbul Gold Refinery</v>
      </c>
    </row>
    <row r="33" spans="1:25" s="223" customFormat="1" ht="20.25">
      <c r="A33" s="310" t="s">
        <v>1249</v>
      </c>
      <c r="B33" s="313" t="s">
        <v>2290</v>
      </c>
      <c r="C33" s="299" t="s">
        <v>1761</v>
      </c>
      <c r="D33" s="313" t="s">
        <v>1761</v>
      </c>
      <c r="E33" s="313" t="s">
        <v>2217</v>
      </c>
      <c r="F33" s="313" t="s">
        <v>1249</v>
      </c>
      <c r="G33" s="313" t="s">
        <v>3060</v>
      </c>
      <c r="H33" s="314">
        <v>0</v>
      </c>
      <c r="I33" s="314" t="s">
        <v>3136</v>
      </c>
      <c r="J33" s="314" t="s">
        <v>3137</v>
      </c>
      <c r="K33" s="296"/>
      <c r="L33" s="296"/>
      <c r="M33" s="296"/>
      <c r="N33" s="296"/>
      <c r="O33" s="310"/>
      <c r="P33" s="310"/>
      <c r="Q33" s="310" t="s">
        <v>4992</v>
      </c>
      <c r="R33" s="227"/>
      <c r="S33" s="228">
        <f>IF(C33="",NA(),MATCH($B33&amp;$C33,'Smelter Reference List'!$J:$J,0))</f>
        <v>85</v>
      </c>
      <c r="T33" s="229"/>
      <c r="U33" s="229">
        <f t="shared" si="0"/>
        <v>0</v>
      </c>
      <c r="V33" s="229"/>
      <c r="W33" s="229"/>
      <c r="Y33" s="223" t="str">
        <f t="shared" si="1"/>
        <v>GoldJapan Mint</v>
      </c>
    </row>
    <row r="34" spans="1:25" s="223" customFormat="1" ht="20.25">
      <c r="A34" s="310" t="s">
        <v>1250</v>
      </c>
      <c r="B34" s="313" t="s">
        <v>2290</v>
      </c>
      <c r="C34" s="299" t="s">
        <v>4564</v>
      </c>
      <c r="D34" s="313" t="s">
        <v>4564</v>
      </c>
      <c r="E34" s="313" t="s">
        <v>2150</v>
      </c>
      <c r="F34" s="313" t="s">
        <v>1250</v>
      </c>
      <c r="G34" s="313" t="s">
        <v>3060</v>
      </c>
      <c r="H34" s="314">
        <v>0</v>
      </c>
      <c r="I34" s="314" t="s">
        <v>3138</v>
      </c>
      <c r="J34" s="314" t="s">
        <v>3139</v>
      </c>
      <c r="K34" s="296"/>
      <c r="L34" s="296"/>
      <c r="M34" s="296"/>
      <c r="N34" s="296"/>
      <c r="O34" s="310"/>
      <c r="P34" s="310"/>
      <c r="Q34" s="310" t="s">
        <v>4992</v>
      </c>
      <c r="R34" s="227"/>
      <c r="S34" s="228">
        <f>IF(C34="",NA(),MATCH($B34&amp;$C34,'Smelter Reference List'!$J:$J,0))</f>
        <v>87</v>
      </c>
      <c r="T34" s="229"/>
      <c r="U34" s="229">
        <f t="shared" si="0"/>
        <v>0</v>
      </c>
      <c r="V34" s="229"/>
      <c r="W34" s="229"/>
      <c r="Y34" s="223" t="str">
        <f t="shared" si="1"/>
        <v>GoldJiangxi Copper Co., Ltd.</v>
      </c>
    </row>
    <row r="35" spans="1:25" s="223" customFormat="1" ht="25.5">
      <c r="A35" s="310" t="s">
        <v>1251</v>
      </c>
      <c r="B35" s="313" t="s">
        <v>2290</v>
      </c>
      <c r="C35" s="299" t="s">
        <v>4152</v>
      </c>
      <c r="D35" s="313" t="s">
        <v>4152</v>
      </c>
      <c r="E35" s="313" t="s">
        <v>4880</v>
      </c>
      <c r="F35" s="313" t="s">
        <v>1251</v>
      </c>
      <c r="G35" s="313" t="s">
        <v>3060</v>
      </c>
      <c r="H35" s="314">
        <v>0</v>
      </c>
      <c r="I35" s="314" t="s">
        <v>3141</v>
      </c>
      <c r="J35" s="314" t="s">
        <v>3142</v>
      </c>
      <c r="K35" s="296"/>
      <c r="L35" s="296"/>
      <c r="M35" s="296"/>
      <c r="N35" s="296"/>
      <c r="O35" s="310"/>
      <c r="P35" s="310"/>
      <c r="Q35" s="310" t="s">
        <v>4992</v>
      </c>
      <c r="R35" s="227"/>
      <c r="S35" s="228">
        <f>IF(C35="",NA(),MATCH($B35&amp;$C35,'Smelter Reference List'!$J:$J,0))</f>
        <v>21</v>
      </c>
      <c r="T35" s="229"/>
      <c r="U35" s="229">
        <f t="shared" si="0"/>
        <v>0</v>
      </c>
      <c r="V35" s="229"/>
      <c r="W35" s="229"/>
      <c r="Y35" s="223" t="str">
        <f t="shared" si="1"/>
        <v>GoldAsahi Refining USA Inc.</v>
      </c>
    </row>
    <row r="36" spans="1:25" s="223" customFormat="1" ht="20.25">
      <c r="A36" s="310" t="s">
        <v>1252</v>
      </c>
      <c r="B36" s="313" t="s">
        <v>2290</v>
      </c>
      <c r="C36" s="299" t="s">
        <v>4546</v>
      </c>
      <c r="D36" s="313" t="s">
        <v>4546</v>
      </c>
      <c r="E36" s="313" t="s">
        <v>2146</v>
      </c>
      <c r="F36" s="313" t="s">
        <v>1252</v>
      </c>
      <c r="G36" s="313" t="s">
        <v>3060</v>
      </c>
      <c r="H36" s="314">
        <v>0</v>
      </c>
      <c r="I36" s="314" t="s">
        <v>3144</v>
      </c>
      <c r="J36" s="314" t="s">
        <v>3145</v>
      </c>
      <c r="K36" s="296"/>
      <c r="L36" s="296"/>
      <c r="M36" s="296"/>
      <c r="N36" s="296"/>
      <c r="O36" s="310"/>
      <c r="P36" s="310"/>
      <c r="Q36" s="310" t="s">
        <v>4992</v>
      </c>
      <c r="R36" s="227"/>
      <c r="S36" s="228">
        <f>IF(C36="",NA(),MATCH($B36&amp;$C36,'Smelter Reference List'!$J:$J,0))</f>
        <v>20</v>
      </c>
      <c r="T36" s="229"/>
      <c r="U36" s="229">
        <f t="shared" si="0"/>
        <v>0</v>
      </c>
      <c r="V36" s="229"/>
      <c r="W36" s="229"/>
      <c r="Y36" s="223" t="str">
        <f t="shared" si="1"/>
        <v>GoldAsahi Refining Canada Ltd.</v>
      </c>
    </row>
    <row r="37" spans="1:25" s="223" customFormat="1" ht="25.5">
      <c r="A37" s="310" t="s">
        <v>1253</v>
      </c>
      <c r="B37" s="313" t="s">
        <v>2290</v>
      </c>
      <c r="C37" s="299" t="s">
        <v>1762</v>
      </c>
      <c r="D37" s="313" t="s">
        <v>1762</v>
      </c>
      <c r="E37" s="313" t="s">
        <v>1690</v>
      </c>
      <c r="F37" s="313" t="s">
        <v>1253</v>
      </c>
      <c r="G37" s="313" t="s">
        <v>3060</v>
      </c>
      <c r="H37" s="314">
        <v>0</v>
      </c>
      <c r="I37" s="314" t="s">
        <v>3146</v>
      </c>
      <c r="J37" s="314" t="s">
        <v>3147</v>
      </c>
      <c r="K37" s="296"/>
      <c r="L37" s="296"/>
      <c r="M37" s="296"/>
      <c r="N37" s="296"/>
      <c r="O37" s="310"/>
      <c r="P37" s="310"/>
      <c r="Q37" s="310" t="s">
        <v>4992</v>
      </c>
      <c r="R37" s="227"/>
      <c r="S37" s="228">
        <f>IF(C37="",NA(),MATCH($B37&amp;$C37,'Smelter Reference List'!$J:$J,0))</f>
        <v>92</v>
      </c>
      <c r="T37" s="229"/>
      <c r="U37" s="229">
        <f t="shared" si="0"/>
        <v>0</v>
      </c>
      <c r="V37" s="229"/>
      <c r="W37" s="229"/>
      <c r="Y37" s="223" t="str">
        <f t="shared" si="1"/>
        <v>GoldJSC Ekaterinburg Non-Ferrous Metal Processing Plant</v>
      </c>
    </row>
    <row r="38" spans="1:25" s="223" customFormat="1" ht="20.25">
      <c r="A38" s="310" t="s">
        <v>1254</v>
      </c>
      <c r="B38" s="313" t="s">
        <v>2290</v>
      </c>
      <c r="C38" s="299" t="s">
        <v>2677</v>
      </c>
      <c r="D38" s="313" t="s">
        <v>2677</v>
      </c>
      <c r="E38" s="313" t="s">
        <v>1690</v>
      </c>
      <c r="F38" s="313" t="s">
        <v>1254</v>
      </c>
      <c r="G38" s="313" t="s">
        <v>3060</v>
      </c>
      <c r="H38" s="314">
        <v>0</v>
      </c>
      <c r="I38" s="314" t="s">
        <v>3146</v>
      </c>
      <c r="J38" s="314" t="s">
        <v>3147</v>
      </c>
      <c r="K38" s="296"/>
      <c r="L38" s="296"/>
      <c r="M38" s="296"/>
      <c r="N38" s="296"/>
      <c r="O38" s="310"/>
      <c r="P38" s="310"/>
      <c r="Q38" s="310" t="s">
        <v>4992</v>
      </c>
      <c r="R38" s="227"/>
      <c r="S38" s="228">
        <f>IF(C38="",NA(),MATCH($B38&amp;$C38,'Smelter Reference List'!$J:$J,0))</f>
        <v>93</v>
      </c>
      <c r="T38" s="229"/>
      <c r="U38" s="229">
        <f t="shared" si="0"/>
        <v>0</v>
      </c>
      <c r="V38" s="229"/>
      <c r="W38" s="229"/>
      <c r="Y38" s="223" t="str">
        <f t="shared" si="1"/>
        <v>GoldJSC Uralelectromed</v>
      </c>
    </row>
    <row r="39" spans="1:25" s="223" customFormat="1" ht="25.5">
      <c r="A39" s="310" t="s">
        <v>1255</v>
      </c>
      <c r="B39" s="313" t="s">
        <v>2290</v>
      </c>
      <c r="C39" s="299" t="s">
        <v>72</v>
      </c>
      <c r="D39" s="313" t="s">
        <v>72</v>
      </c>
      <c r="E39" s="313" t="s">
        <v>2217</v>
      </c>
      <c r="F39" s="313" t="s">
        <v>1255</v>
      </c>
      <c r="G39" s="313" t="s">
        <v>3060</v>
      </c>
      <c r="H39" s="314">
        <v>0</v>
      </c>
      <c r="I39" s="314" t="s">
        <v>4708</v>
      </c>
      <c r="J39" s="314" t="s">
        <v>4708</v>
      </c>
      <c r="K39" s="296"/>
      <c r="L39" s="296"/>
      <c r="M39" s="296"/>
      <c r="N39" s="296"/>
      <c r="O39" s="310"/>
      <c r="P39" s="310"/>
      <c r="Q39" s="310" t="s">
        <v>4992</v>
      </c>
      <c r="R39" s="227"/>
      <c r="S39" s="228">
        <f>IF(C39="",NA(),MATCH($B39&amp;$C39,'Smelter Reference List'!$J:$J,0))</f>
        <v>94</v>
      </c>
      <c r="T39" s="229"/>
      <c r="U39" s="229">
        <f t="shared" si="0"/>
        <v>0</v>
      </c>
      <c r="V39" s="229"/>
      <c r="W39" s="229"/>
      <c r="Y39" s="223" t="str">
        <f t="shared" si="1"/>
        <v>GoldJX Nippon Mining &amp; Metals Co., Ltd.</v>
      </c>
    </row>
    <row r="40" spans="1:25" s="223" customFormat="1" ht="20.25">
      <c r="A40" s="310" t="s">
        <v>4133</v>
      </c>
      <c r="B40" s="313" t="s">
        <v>2290</v>
      </c>
      <c r="C40" s="299" t="s">
        <v>4132</v>
      </c>
      <c r="D40" s="313" t="s">
        <v>4132</v>
      </c>
      <c r="E40" s="313" t="s">
        <v>2218</v>
      </c>
      <c r="F40" s="313" t="s">
        <v>4133</v>
      </c>
      <c r="G40" s="313" t="s">
        <v>3060</v>
      </c>
      <c r="H40" s="314">
        <v>0</v>
      </c>
      <c r="I40" s="314" t="s">
        <v>4135</v>
      </c>
      <c r="J40" s="314" t="s">
        <v>4134</v>
      </c>
      <c r="K40" s="296"/>
      <c r="L40" s="296"/>
      <c r="M40" s="296"/>
      <c r="N40" s="296"/>
      <c r="O40" s="310"/>
      <c r="P40" s="310"/>
      <c r="Q40" s="310"/>
      <c r="R40" s="227"/>
      <c r="S40" s="228">
        <f>IF(C40="",NA(),MATCH($B40&amp;$C40,'Smelter Reference List'!$J:$J,0))</f>
        <v>96</v>
      </c>
      <c r="T40" s="229"/>
      <c r="U40" s="229">
        <f t="shared" si="0"/>
        <v>0</v>
      </c>
      <c r="V40" s="229"/>
      <c r="W40" s="229"/>
      <c r="Y40" s="223" t="str">
        <f t="shared" si="1"/>
        <v>GoldKazakhmys Smelting LLC</v>
      </c>
    </row>
    <row r="41" spans="1:25" s="223" customFormat="1" ht="20.25">
      <c r="A41" s="310" t="s">
        <v>1256</v>
      </c>
      <c r="B41" s="313" t="s">
        <v>2290</v>
      </c>
      <c r="C41" s="299" t="s">
        <v>3148</v>
      </c>
      <c r="D41" s="313" t="s">
        <v>3148</v>
      </c>
      <c r="E41" s="313" t="s">
        <v>2218</v>
      </c>
      <c r="F41" s="313" t="s">
        <v>1256</v>
      </c>
      <c r="G41" s="313" t="s">
        <v>3060</v>
      </c>
      <c r="H41" s="314">
        <v>0</v>
      </c>
      <c r="I41" s="314" t="s">
        <v>3149</v>
      </c>
      <c r="J41" s="314" t="s">
        <v>3334</v>
      </c>
      <c r="K41" s="296"/>
      <c r="L41" s="296"/>
      <c r="M41" s="296"/>
      <c r="N41" s="296"/>
      <c r="O41" s="310"/>
      <c r="P41" s="310"/>
      <c r="Q41" s="310" t="s">
        <v>4992</v>
      </c>
      <c r="R41" s="227"/>
      <c r="S41" s="228">
        <f>IF(C41="",NA(),MATCH($B41&amp;$C41,'Smelter Reference List'!$J:$J,0))</f>
        <v>97</v>
      </c>
      <c r="T41" s="229"/>
      <c r="U41" s="229">
        <f t="shared" si="0"/>
        <v>0</v>
      </c>
      <c r="V41" s="229"/>
      <c r="W41" s="229"/>
      <c r="Y41" s="223" t="str">
        <f t="shared" si="1"/>
        <v>GoldKazzinc</v>
      </c>
    </row>
    <row r="42" spans="1:25" s="223" customFormat="1" ht="25.5">
      <c r="A42" s="310" t="s">
        <v>1258</v>
      </c>
      <c r="B42" s="313" t="s">
        <v>2290</v>
      </c>
      <c r="C42" s="299" t="s">
        <v>1257</v>
      </c>
      <c r="D42" s="313" t="s">
        <v>1257</v>
      </c>
      <c r="E42" s="313" t="s">
        <v>4880</v>
      </c>
      <c r="F42" s="313" t="s">
        <v>1258</v>
      </c>
      <c r="G42" s="313" t="s">
        <v>3060</v>
      </c>
      <c r="H42" s="314">
        <v>0</v>
      </c>
      <c r="I42" s="314" t="s">
        <v>3150</v>
      </c>
      <c r="J42" s="314" t="s">
        <v>3142</v>
      </c>
      <c r="K42" s="296"/>
      <c r="L42" s="296"/>
      <c r="M42" s="296"/>
      <c r="N42" s="296"/>
      <c r="O42" s="310"/>
      <c r="P42" s="310"/>
      <c r="Q42" s="310" t="s">
        <v>4992</v>
      </c>
      <c r="R42" s="227"/>
      <c r="S42" s="228">
        <f>IF(C42="",NA(),MATCH($B42&amp;$C42,'Smelter Reference List'!$J:$J,0))</f>
        <v>98</v>
      </c>
      <c r="T42" s="229"/>
      <c r="U42" s="229">
        <f t="shared" si="0"/>
        <v>0</v>
      </c>
      <c r="V42" s="229"/>
      <c r="W42" s="229"/>
      <c r="Y42" s="223" t="str">
        <f t="shared" si="1"/>
        <v>GoldKennecott Utah Copper LLC</v>
      </c>
    </row>
    <row r="43" spans="1:25" s="223" customFormat="1" ht="20.25">
      <c r="A43" s="310" t="s">
        <v>1259</v>
      </c>
      <c r="B43" s="313" t="s">
        <v>2290</v>
      </c>
      <c r="C43" s="299" t="s">
        <v>4047</v>
      </c>
      <c r="D43" s="313" t="s">
        <v>4047</v>
      </c>
      <c r="E43" s="313" t="s">
        <v>2217</v>
      </c>
      <c r="F43" s="313" t="s">
        <v>1259</v>
      </c>
      <c r="G43" s="313" t="s">
        <v>3060</v>
      </c>
      <c r="H43" s="314">
        <v>0</v>
      </c>
      <c r="I43" s="314" t="s">
        <v>3151</v>
      </c>
      <c r="J43" s="314" t="s">
        <v>3114</v>
      </c>
      <c r="K43" s="296"/>
      <c r="L43" s="296"/>
      <c r="M43" s="296"/>
      <c r="N43" s="296"/>
      <c r="O43" s="310"/>
      <c r="P43" s="310"/>
      <c r="Q43" s="310" t="s">
        <v>4992</v>
      </c>
      <c r="R43" s="227"/>
      <c r="S43" s="228">
        <f>IF(C43="",NA(),MATCH($B43&amp;$C43,'Smelter Reference List'!$J:$J,0))</f>
        <v>100</v>
      </c>
      <c r="T43" s="229"/>
      <c r="U43" s="229">
        <f t="shared" si="0"/>
        <v>0</v>
      </c>
      <c r="V43" s="229"/>
      <c r="W43" s="229"/>
      <c r="Y43" s="223" t="str">
        <f t="shared" si="1"/>
        <v>GoldKojima Chemicals Co., Ltd.</v>
      </c>
    </row>
    <row r="44" spans="1:25" s="223" customFormat="1" ht="20.25">
      <c r="A44" s="310" t="s">
        <v>1260</v>
      </c>
      <c r="B44" s="313" t="s">
        <v>2290</v>
      </c>
      <c r="C44" s="299" t="s">
        <v>1485</v>
      </c>
      <c r="D44" s="313" t="s">
        <v>1485</v>
      </c>
      <c r="E44" s="313" t="s">
        <v>2220</v>
      </c>
      <c r="F44" s="313" t="s">
        <v>1260</v>
      </c>
      <c r="G44" s="313" t="s">
        <v>3060</v>
      </c>
      <c r="H44" s="314">
        <v>0</v>
      </c>
      <c r="I44" s="314" t="s">
        <v>3154</v>
      </c>
      <c r="J44" s="314" t="s">
        <v>3155</v>
      </c>
      <c r="K44" s="296"/>
      <c r="L44" s="296"/>
      <c r="M44" s="296"/>
      <c r="N44" s="296"/>
      <c r="O44" s="310"/>
      <c r="P44" s="310"/>
      <c r="Q44" s="310" t="s">
        <v>4992</v>
      </c>
      <c r="R44" s="227"/>
      <c r="S44" s="228">
        <f>IF(C44="",NA(),MATCH($B44&amp;$C44,'Smelter Reference List'!$J:$J,0))</f>
        <v>104</v>
      </c>
      <c r="T44" s="229"/>
      <c r="U44" s="229">
        <f t="shared" si="0"/>
        <v>0</v>
      </c>
      <c r="V44" s="229"/>
      <c r="W44" s="229"/>
      <c r="Y44" s="223" t="str">
        <f t="shared" si="1"/>
        <v>GoldKyrgyzaltyn JSC</v>
      </c>
    </row>
    <row r="45" spans="1:25" s="223" customFormat="1" ht="20.25">
      <c r="A45" s="310" t="s">
        <v>2642</v>
      </c>
      <c r="B45" s="313" t="s">
        <v>2290</v>
      </c>
      <c r="C45" s="299" t="s">
        <v>4569</v>
      </c>
      <c r="D45" s="313" t="s">
        <v>4569</v>
      </c>
      <c r="E45" s="313" t="s">
        <v>2150</v>
      </c>
      <c r="F45" s="313" t="s">
        <v>2642</v>
      </c>
      <c r="G45" s="313" t="s">
        <v>3060</v>
      </c>
      <c r="H45" s="314">
        <v>0</v>
      </c>
      <c r="I45" s="314" t="s">
        <v>3158</v>
      </c>
      <c r="J45" s="314" t="s">
        <v>3159</v>
      </c>
      <c r="K45" s="296"/>
      <c r="L45" s="296"/>
      <c r="M45" s="296"/>
      <c r="N45" s="296"/>
      <c r="O45" s="310"/>
      <c r="P45" s="310"/>
      <c r="Q45" s="310"/>
      <c r="R45" s="227"/>
      <c r="S45" s="228">
        <f>IF(C45="",NA(),MATCH($B45&amp;$C45,'Smelter Reference List'!$J:$J,0))</f>
        <v>109</v>
      </c>
      <c r="T45" s="229"/>
      <c r="U45" s="229">
        <f t="shared" si="0"/>
        <v>0</v>
      </c>
      <c r="V45" s="229"/>
      <c r="W45" s="229"/>
      <c r="Y45" s="223" t="str">
        <f t="shared" si="1"/>
        <v>GoldLingbao Gold Co., Ltd.</v>
      </c>
    </row>
    <row r="46" spans="1:25" s="223" customFormat="1" ht="25.5">
      <c r="A46" s="310" t="s">
        <v>1262</v>
      </c>
      <c r="B46" s="313" t="s">
        <v>2290</v>
      </c>
      <c r="C46" s="299" t="s">
        <v>4048</v>
      </c>
      <c r="D46" s="313" t="s">
        <v>4048</v>
      </c>
      <c r="E46" s="313" t="s">
        <v>2150</v>
      </c>
      <c r="F46" s="313" t="s">
        <v>1262</v>
      </c>
      <c r="G46" s="313" t="s">
        <v>3060</v>
      </c>
      <c r="H46" s="314">
        <v>0</v>
      </c>
      <c r="I46" s="314" t="s">
        <v>3158</v>
      </c>
      <c r="J46" s="314" t="s">
        <v>3159</v>
      </c>
      <c r="K46" s="296"/>
      <c r="L46" s="296"/>
      <c r="M46" s="296"/>
      <c r="N46" s="296"/>
      <c r="O46" s="310"/>
      <c r="P46" s="310"/>
      <c r="Q46" s="310"/>
      <c r="R46" s="227"/>
      <c r="S46" s="228">
        <f>IF(C46="",NA(),MATCH($B46&amp;$C46,'Smelter Reference List'!$J:$J,0))</f>
        <v>110</v>
      </c>
      <c r="T46" s="229"/>
      <c r="U46" s="229">
        <f t="shared" si="0"/>
        <v>0</v>
      </c>
      <c r="V46" s="229"/>
      <c r="W46" s="229"/>
      <c r="Y46" s="223" t="str">
        <f t="shared" si="1"/>
        <v>GoldLingbao Jinyuan Tonghui Refinery Co., Ltd.</v>
      </c>
    </row>
    <row r="47" spans="1:25" s="223" customFormat="1" ht="20.25">
      <c r="A47" s="310" t="s">
        <v>1263</v>
      </c>
      <c r="B47" s="313" t="s">
        <v>2290</v>
      </c>
      <c r="C47" s="299" t="s">
        <v>73</v>
      </c>
      <c r="D47" s="313" t="s">
        <v>73</v>
      </c>
      <c r="E47" s="313" t="s">
        <v>4876</v>
      </c>
      <c r="F47" s="313" t="s">
        <v>1263</v>
      </c>
      <c r="G47" s="313" t="s">
        <v>3060</v>
      </c>
      <c r="H47" s="314">
        <v>0</v>
      </c>
      <c r="I47" s="314" t="s">
        <v>3160</v>
      </c>
      <c r="J47" s="314" t="s">
        <v>3161</v>
      </c>
      <c r="K47" s="296"/>
      <c r="L47" s="296"/>
      <c r="M47" s="296"/>
      <c r="N47" s="296"/>
      <c r="O47" s="310"/>
      <c r="P47" s="310"/>
      <c r="Q47" s="310" t="s">
        <v>4992</v>
      </c>
      <c r="R47" s="227"/>
      <c r="S47" s="228">
        <f>IF(C47="",NA(),MATCH($B47&amp;$C47,'Smelter Reference List'!$J:$J,0))</f>
        <v>112</v>
      </c>
      <c r="T47" s="229"/>
      <c r="U47" s="229">
        <f t="shared" si="0"/>
        <v>0</v>
      </c>
      <c r="V47" s="229"/>
      <c r="W47" s="229"/>
      <c r="Y47" s="223" t="str">
        <f t="shared" si="1"/>
        <v>GoldLS-NIKKO Copper Inc.</v>
      </c>
    </row>
    <row r="48" spans="1:25" s="223" customFormat="1" ht="25.5">
      <c r="A48" s="310" t="s">
        <v>1265</v>
      </c>
      <c r="B48" s="313" t="s">
        <v>2290</v>
      </c>
      <c r="C48" s="299" t="s">
        <v>3162</v>
      </c>
      <c r="D48" s="313" t="s">
        <v>3162</v>
      </c>
      <c r="E48" s="313" t="s">
        <v>2150</v>
      </c>
      <c r="F48" s="313" t="s">
        <v>1265</v>
      </c>
      <c r="G48" s="313" t="s">
        <v>3060</v>
      </c>
      <c r="H48" s="314">
        <v>0</v>
      </c>
      <c r="I48" s="314" t="s">
        <v>3163</v>
      </c>
      <c r="J48" s="314" t="s">
        <v>3159</v>
      </c>
      <c r="K48" s="296"/>
      <c r="L48" s="296"/>
      <c r="M48" s="296"/>
      <c r="N48" s="296"/>
      <c r="O48" s="310"/>
      <c r="P48" s="310"/>
      <c r="Q48" s="310"/>
      <c r="R48" s="227"/>
      <c r="S48" s="228">
        <f>IF(C48="",NA(),MATCH($B48&amp;$C48,'Smelter Reference List'!$J:$J,0))</f>
        <v>113</v>
      </c>
      <c r="T48" s="229"/>
      <c r="U48" s="229">
        <f t="shared" si="0"/>
        <v>0</v>
      </c>
      <c r="V48" s="229"/>
      <c r="W48" s="229"/>
      <c r="Y48" s="223" t="str">
        <f t="shared" si="1"/>
        <v>GoldLuoyang Zijin Yinhui Gold Refinery Co., Ltd.</v>
      </c>
    </row>
    <row r="49" spans="1:25" s="223" customFormat="1" ht="25.5">
      <c r="A49" s="310" t="s">
        <v>1266</v>
      </c>
      <c r="B49" s="313" t="s">
        <v>2290</v>
      </c>
      <c r="C49" s="299" t="s">
        <v>1763</v>
      </c>
      <c r="D49" s="313" t="s">
        <v>1763</v>
      </c>
      <c r="E49" s="313" t="s">
        <v>4880</v>
      </c>
      <c r="F49" s="313" t="s">
        <v>1266</v>
      </c>
      <c r="G49" s="313" t="s">
        <v>3060</v>
      </c>
      <c r="H49" s="314">
        <v>0</v>
      </c>
      <c r="I49" s="314" t="s">
        <v>3164</v>
      </c>
      <c r="J49" s="314" t="s">
        <v>3165</v>
      </c>
      <c r="K49" s="296"/>
      <c r="L49" s="296"/>
      <c r="M49" s="296"/>
      <c r="N49" s="296"/>
      <c r="O49" s="310"/>
      <c r="P49" s="310"/>
      <c r="Q49" s="310" t="s">
        <v>4992</v>
      </c>
      <c r="R49" s="227"/>
      <c r="S49" s="228">
        <f>IF(C49="",NA(),MATCH($B49&amp;$C49,'Smelter Reference List'!$J:$J,0))</f>
        <v>116</v>
      </c>
      <c r="T49" s="229"/>
      <c r="U49" s="229">
        <f t="shared" si="0"/>
        <v>0</v>
      </c>
      <c r="V49" s="229"/>
      <c r="W49" s="229"/>
      <c r="Y49" s="223" t="str">
        <f t="shared" si="1"/>
        <v>GoldMaterion</v>
      </c>
    </row>
    <row r="50" spans="1:25" s="223" customFormat="1" ht="20.25">
      <c r="A50" s="310" t="s">
        <v>1267</v>
      </c>
      <c r="B50" s="313" t="s">
        <v>2290</v>
      </c>
      <c r="C50" s="299" t="s">
        <v>74</v>
      </c>
      <c r="D50" s="313" t="s">
        <v>74</v>
      </c>
      <c r="E50" s="313" t="s">
        <v>2217</v>
      </c>
      <c r="F50" s="313" t="s">
        <v>1267</v>
      </c>
      <c r="G50" s="313" t="s">
        <v>3060</v>
      </c>
      <c r="H50" s="314">
        <v>0</v>
      </c>
      <c r="I50" s="314" t="s">
        <v>3166</v>
      </c>
      <c r="J50" s="314" t="s">
        <v>3114</v>
      </c>
      <c r="K50" s="296"/>
      <c r="L50" s="296"/>
      <c r="M50" s="296"/>
      <c r="N50" s="296"/>
      <c r="O50" s="310"/>
      <c r="P50" s="310"/>
      <c r="Q50" s="310" t="s">
        <v>4992</v>
      </c>
      <c r="R50" s="227"/>
      <c r="S50" s="228">
        <f>IF(C50="",NA(),MATCH($B50&amp;$C50,'Smelter Reference List'!$J:$J,0))</f>
        <v>117</v>
      </c>
      <c r="T50" s="229"/>
      <c r="U50" s="229">
        <f t="shared" si="0"/>
        <v>0</v>
      </c>
      <c r="V50" s="229"/>
      <c r="W50" s="229"/>
      <c r="Y50" s="223" t="str">
        <f t="shared" si="1"/>
        <v>GoldMatsuda Sangyo Co., Ltd.</v>
      </c>
    </row>
    <row r="51" spans="1:25" s="223" customFormat="1" ht="25.5">
      <c r="A51" s="310" t="s">
        <v>3168</v>
      </c>
      <c r="B51" s="313" t="s">
        <v>2290</v>
      </c>
      <c r="C51" s="299" t="s">
        <v>3167</v>
      </c>
      <c r="D51" s="313" t="s">
        <v>3167</v>
      </c>
      <c r="E51" s="313" t="s">
        <v>2150</v>
      </c>
      <c r="F51" s="313" t="s">
        <v>3168</v>
      </c>
      <c r="G51" s="313" t="s">
        <v>3060</v>
      </c>
      <c r="H51" s="314">
        <v>0</v>
      </c>
      <c r="I51" s="314" t="s">
        <v>3169</v>
      </c>
      <c r="J51" s="314" t="s">
        <v>3170</v>
      </c>
      <c r="K51" s="296"/>
      <c r="L51" s="296"/>
      <c r="M51" s="296"/>
      <c r="N51" s="296"/>
      <c r="O51" s="310"/>
      <c r="P51" s="310"/>
      <c r="Q51" s="310" t="s">
        <v>4992</v>
      </c>
      <c r="R51" s="227"/>
      <c r="S51" s="228">
        <f>IF(C51="",NA(),MATCH($B51&amp;$C51,'Smelter Reference List'!$J:$J,0))</f>
        <v>123</v>
      </c>
      <c r="T51" s="229"/>
      <c r="U51" s="229">
        <f t="shared" si="0"/>
        <v>0</v>
      </c>
      <c r="V51" s="229"/>
      <c r="W51" s="229"/>
      <c r="Y51" s="223" t="str">
        <f t="shared" si="1"/>
        <v>GoldMetalor Technologies (Suzhou) Ltd.</v>
      </c>
    </row>
    <row r="52" spans="1:25" s="223" customFormat="1" ht="25.5">
      <c r="A52" s="310" t="s">
        <v>1268</v>
      </c>
      <c r="B52" s="313" t="s">
        <v>2290</v>
      </c>
      <c r="C52" s="299" t="s">
        <v>4050</v>
      </c>
      <c r="D52" s="313" t="s">
        <v>4050</v>
      </c>
      <c r="E52" s="313" t="s">
        <v>2150</v>
      </c>
      <c r="F52" s="313" t="s">
        <v>1268</v>
      </c>
      <c r="G52" s="313" t="s">
        <v>3060</v>
      </c>
      <c r="H52" s="314">
        <v>0</v>
      </c>
      <c r="I52" s="314" t="s">
        <v>3171</v>
      </c>
      <c r="J52" s="314" t="s">
        <v>3126</v>
      </c>
      <c r="K52" s="296"/>
      <c r="L52" s="296"/>
      <c r="M52" s="296"/>
      <c r="N52" s="296"/>
      <c r="O52" s="310"/>
      <c r="P52" s="310"/>
      <c r="Q52" s="310" t="s">
        <v>4992</v>
      </c>
      <c r="R52" s="227"/>
      <c r="S52" s="228">
        <f>IF(C52="",NA(),MATCH($B52&amp;$C52,'Smelter Reference List'!$J:$J,0))</f>
        <v>121</v>
      </c>
      <c r="T52" s="229"/>
      <c r="U52" s="229">
        <f t="shared" si="0"/>
        <v>0</v>
      </c>
      <c r="V52" s="229"/>
      <c r="W52" s="229"/>
      <c r="Y52" s="223" t="str">
        <f t="shared" si="1"/>
        <v>GoldMetalor Technologies (Hong Kong) Ltd.</v>
      </c>
    </row>
    <row r="53" spans="1:25" s="223" customFormat="1" ht="25.5">
      <c r="A53" s="310" t="s">
        <v>1269</v>
      </c>
      <c r="B53" s="313" t="s">
        <v>2290</v>
      </c>
      <c r="C53" s="299" t="s">
        <v>4051</v>
      </c>
      <c r="D53" s="313" t="s">
        <v>4051</v>
      </c>
      <c r="E53" s="313" t="s">
        <v>1695</v>
      </c>
      <c r="F53" s="313" t="s">
        <v>1269</v>
      </c>
      <c r="G53" s="313" t="s">
        <v>3060</v>
      </c>
      <c r="H53" s="314">
        <v>0</v>
      </c>
      <c r="I53" s="314" t="s">
        <v>3172</v>
      </c>
      <c r="J53" s="314" t="s">
        <v>3173</v>
      </c>
      <c r="K53" s="296"/>
      <c r="L53" s="296"/>
      <c r="M53" s="296"/>
      <c r="N53" s="296"/>
      <c r="O53" s="310"/>
      <c r="P53" s="310"/>
      <c r="Q53" s="310" t="s">
        <v>4992</v>
      </c>
      <c r="R53" s="227"/>
      <c r="S53" s="228">
        <f>IF(C53="",NA(),MATCH($B53&amp;$C53,'Smelter Reference List'!$J:$J,0))</f>
        <v>122</v>
      </c>
      <c r="T53" s="229"/>
      <c r="U53" s="229">
        <f t="shared" si="0"/>
        <v>0</v>
      </c>
      <c r="V53" s="229"/>
      <c r="W53" s="229"/>
      <c r="Y53" s="223" t="str">
        <f t="shared" si="1"/>
        <v>GoldMetalor Technologies (Singapore) Pte., Ltd.</v>
      </c>
    </row>
    <row r="54" spans="1:25" s="223" customFormat="1" ht="20.25">
      <c r="A54" s="310" t="s">
        <v>1270</v>
      </c>
      <c r="B54" s="313" t="s">
        <v>2290</v>
      </c>
      <c r="C54" s="299" t="s">
        <v>4570</v>
      </c>
      <c r="D54" s="313" t="s">
        <v>4570</v>
      </c>
      <c r="E54" s="313" t="s">
        <v>2148</v>
      </c>
      <c r="F54" s="313" t="s">
        <v>1270</v>
      </c>
      <c r="G54" s="313" t="s">
        <v>3060</v>
      </c>
      <c r="H54" s="314">
        <v>0</v>
      </c>
      <c r="I54" s="314" t="s">
        <v>3174</v>
      </c>
      <c r="J54" s="314" t="s">
        <v>3175</v>
      </c>
      <c r="K54" s="296"/>
      <c r="L54" s="296"/>
      <c r="M54" s="296"/>
      <c r="N54" s="296"/>
      <c r="O54" s="310"/>
      <c r="P54" s="310"/>
      <c r="Q54" s="310" t="s">
        <v>4992</v>
      </c>
      <c r="R54" s="227"/>
      <c r="S54" s="228">
        <f>IF(C54="",NA(),MATCH($B54&amp;$C54,'Smelter Reference List'!$J:$J,0))</f>
        <v>124</v>
      </c>
      <c r="T54" s="229"/>
      <c r="U54" s="229">
        <f t="shared" si="0"/>
        <v>0</v>
      </c>
      <c r="V54" s="229"/>
      <c r="W54" s="229"/>
      <c r="Y54" s="223" t="str">
        <f t="shared" si="1"/>
        <v>GoldMetalor Technologies S.A.</v>
      </c>
    </row>
    <row r="55" spans="1:25" s="223" customFormat="1" ht="25.5">
      <c r="A55" s="310" t="s">
        <v>1271</v>
      </c>
      <c r="B55" s="313" t="s">
        <v>2290</v>
      </c>
      <c r="C55" s="299" t="s">
        <v>2420</v>
      </c>
      <c r="D55" s="313" t="s">
        <v>2420</v>
      </c>
      <c r="E55" s="313" t="s">
        <v>4880</v>
      </c>
      <c r="F55" s="313" t="s">
        <v>1271</v>
      </c>
      <c r="G55" s="313" t="s">
        <v>3060</v>
      </c>
      <c r="H55" s="314">
        <v>0</v>
      </c>
      <c r="I55" s="314" t="s">
        <v>3176</v>
      </c>
      <c r="J55" s="314" t="s">
        <v>3177</v>
      </c>
      <c r="K55" s="296"/>
      <c r="L55" s="296"/>
      <c r="M55" s="296"/>
      <c r="N55" s="296"/>
      <c r="O55" s="310"/>
      <c r="P55" s="310"/>
      <c r="Q55" s="310" t="s">
        <v>4992</v>
      </c>
      <c r="R55" s="227"/>
      <c r="S55" s="228">
        <f>IF(C55="",NA(),MATCH($B55&amp;$C55,'Smelter Reference List'!$J:$J,0))</f>
        <v>125</v>
      </c>
      <c r="T55" s="229"/>
      <c r="U55" s="229">
        <f t="shared" si="0"/>
        <v>0</v>
      </c>
      <c r="V55" s="229"/>
      <c r="W55" s="229"/>
      <c r="Y55" s="223" t="str">
        <f t="shared" si="1"/>
        <v>GoldMetalor USA Refining Corporation</v>
      </c>
    </row>
    <row r="56" spans="1:25" s="223" customFormat="1" ht="25.5">
      <c r="A56" s="310" t="s">
        <v>1272</v>
      </c>
      <c r="B56" s="313" t="s">
        <v>2290</v>
      </c>
      <c r="C56" s="299" t="s">
        <v>4572</v>
      </c>
      <c r="D56" s="313" t="s">
        <v>4572</v>
      </c>
      <c r="E56" s="313" t="s">
        <v>2243</v>
      </c>
      <c r="F56" s="313" t="s">
        <v>1272</v>
      </c>
      <c r="G56" s="313" t="s">
        <v>3060</v>
      </c>
      <c r="H56" s="314">
        <v>0</v>
      </c>
      <c r="I56" s="314" t="s">
        <v>3178</v>
      </c>
      <c r="J56" s="314" t="s">
        <v>3179</v>
      </c>
      <c r="K56" s="296"/>
      <c r="L56" s="296"/>
      <c r="M56" s="296"/>
      <c r="N56" s="296"/>
      <c r="O56" s="310"/>
      <c r="P56" s="310"/>
      <c r="Q56" s="310" t="s">
        <v>4992</v>
      </c>
      <c r="R56" s="227"/>
      <c r="S56" s="228">
        <f>IF(C56="",NA(),MATCH($B56&amp;$C56,'Smelter Reference List'!$J:$J,0))</f>
        <v>126</v>
      </c>
      <c r="T56" s="229"/>
      <c r="U56" s="229">
        <f t="shared" si="0"/>
        <v>0</v>
      </c>
      <c r="V56" s="229"/>
      <c r="W56" s="229"/>
      <c r="Y56" s="223" t="str">
        <f t="shared" si="1"/>
        <v>GoldMetalúrgica Met-Mex Peñoles S.A. De C.V.</v>
      </c>
    </row>
    <row r="57" spans="1:25" s="223" customFormat="1" ht="20.25">
      <c r="A57" s="310" t="s">
        <v>1273</v>
      </c>
      <c r="B57" s="313" t="s">
        <v>2290</v>
      </c>
      <c r="C57" s="299" t="s">
        <v>2338</v>
      </c>
      <c r="D57" s="313" t="s">
        <v>2338</v>
      </c>
      <c r="E57" s="313" t="s">
        <v>2217</v>
      </c>
      <c r="F57" s="313" t="s">
        <v>1273</v>
      </c>
      <c r="G57" s="313" t="s">
        <v>3060</v>
      </c>
      <c r="H57" s="314">
        <v>0</v>
      </c>
      <c r="I57" s="314" t="s">
        <v>3180</v>
      </c>
      <c r="J57" s="314" t="s">
        <v>4168</v>
      </c>
      <c r="K57" s="296"/>
      <c r="L57" s="296"/>
      <c r="M57" s="296"/>
      <c r="N57" s="296"/>
      <c r="O57" s="310"/>
      <c r="P57" s="310"/>
      <c r="Q57" s="310" t="s">
        <v>4992</v>
      </c>
      <c r="R57" s="227"/>
      <c r="S57" s="228">
        <f>IF(C57="",NA(),MATCH($B57&amp;$C57,'Smelter Reference List'!$J:$J,0))</f>
        <v>129</v>
      </c>
      <c r="T57" s="229"/>
      <c r="U57" s="229">
        <f t="shared" si="0"/>
        <v>0</v>
      </c>
      <c r="V57" s="229"/>
      <c r="W57" s="229"/>
      <c r="Y57" s="223" t="str">
        <f t="shared" si="1"/>
        <v>GoldMitsubishi Materials Corporation</v>
      </c>
    </row>
    <row r="58" spans="1:25" s="223" customFormat="1" ht="25.5">
      <c r="A58" s="310" t="s">
        <v>1274</v>
      </c>
      <c r="B58" s="313" t="s">
        <v>2290</v>
      </c>
      <c r="C58" s="299" t="s">
        <v>2421</v>
      </c>
      <c r="D58" s="313" t="s">
        <v>2421</v>
      </c>
      <c r="E58" s="313" t="s">
        <v>2217</v>
      </c>
      <c r="F58" s="313" t="s">
        <v>1274</v>
      </c>
      <c r="G58" s="313" t="s">
        <v>3060</v>
      </c>
      <c r="H58" s="314">
        <v>0</v>
      </c>
      <c r="I58" s="314" t="s">
        <v>3182</v>
      </c>
      <c r="J58" s="314" t="s">
        <v>3181</v>
      </c>
      <c r="K58" s="296"/>
      <c r="L58" s="296"/>
      <c r="M58" s="296"/>
      <c r="N58" s="296"/>
      <c r="O58" s="310"/>
      <c r="P58" s="310"/>
      <c r="Q58" s="310" t="s">
        <v>4992</v>
      </c>
      <c r="R58" s="227"/>
      <c r="S58" s="228">
        <f>IF(C58="",NA(),MATCH($B58&amp;$C58,'Smelter Reference List'!$J:$J,0))</f>
        <v>131</v>
      </c>
      <c r="T58" s="229"/>
      <c r="U58" s="229">
        <f t="shared" si="0"/>
        <v>0</v>
      </c>
      <c r="V58" s="229"/>
      <c r="W58" s="229"/>
      <c r="Y58" s="223" t="str">
        <f t="shared" si="1"/>
        <v>GoldMitsui Mining and Smelting Co., Ltd.</v>
      </c>
    </row>
    <row r="59" spans="1:25" s="223" customFormat="1" ht="25.5">
      <c r="A59" s="310" t="s">
        <v>1275</v>
      </c>
      <c r="B59" s="313" t="s">
        <v>2290</v>
      </c>
      <c r="C59" s="299" t="s">
        <v>1764</v>
      </c>
      <c r="D59" s="313" t="s">
        <v>1764</v>
      </c>
      <c r="E59" s="313" t="s">
        <v>1690</v>
      </c>
      <c r="F59" s="313" t="s">
        <v>1275</v>
      </c>
      <c r="G59" s="313" t="s">
        <v>3060</v>
      </c>
      <c r="H59" s="314">
        <v>0</v>
      </c>
      <c r="I59" s="314" t="s">
        <v>3184</v>
      </c>
      <c r="J59" s="314" t="s">
        <v>3229</v>
      </c>
      <c r="K59" s="296"/>
      <c r="L59" s="296"/>
      <c r="M59" s="296"/>
      <c r="N59" s="296"/>
      <c r="O59" s="310"/>
      <c r="P59" s="310"/>
      <c r="Q59" s="310" t="s">
        <v>4992</v>
      </c>
      <c r="R59" s="227"/>
      <c r="S59" s="228">
        <f>IF(C59="",NA(),MATCH($B59&amp;$C59,'Smelter Reference List'!$J:$J,0))</f>
        <v>136</v>
      </c>
      <c r="T59" s="229"/>
      <c r="U59" s="229">
        <f t="shared" si="0"/>
        <v>0</v>
      </c>
      <c r="V59" s="229"/>
      <c r="W59" s="229"/>
      <c r="Y59" s="223" t="str">
        <f t="shared" si="1"/>
        <v>GoldMoscow Special Alloys Processing Plant</v>
      </c>
    </row>
    <row r="60" spans="1:25" s="223" customFormat="1" ht="25.5">
      <c r="A60" s="310" t="s">
        <v>1276</v>
      </c>
      <c r="B60" s="313" t="s">
        <v>2290</v>
      </c>
      <c r="C60" s="299" t="s">
        <v>2427</v>
      </c>
      <c r="D60" s="313" t="s">
        <v>2427</v>
      </c>
      <c r="E60" s="313" t="s">
        <v>1724</v>
      </c>
      <c r="F60" s="313" t="s">
        <v>1276</v>
      </c>
      <c r="G60" s="313" t="s">
        <v>3060</v>
      </c>
      <c r="H60" s="314">
        <v>0</v>
      </c>
      <c r="I60" s="314" t="s">
        <v>3185</v>
      </c>
      <c r="J60" s="314" t="s">
        <v>3079</v>
      </c>
      <c r="K60" s="296"/>
      <c r="L60" s="296"/>
      <c r="M60" s="296"/>
      <c r="N60" s="296"/>
      <c r="O60" s="310"/>
      <c r="P60" s="310"/>
      <c r="Q60" s="310" t="s">
        <v>4992</v>
      </c>
      <c r="R60" s="227"/>
      <c r="S60" s="228">
        <f>IF(C60="",NA(),MATCH($B60&amp;$C60,'Smelter Reference List'!$J:$J,0))</f>
        <v>137</v>
      </c>
      <c r="T60" s="229"/>
      <c r="U60" s="229">
        <f t="shared" si="0"/>
        <v>0</v>
      </c>
      <c r="V60" s="229"/>
      <c r="W60" s="229"/>
      <c r="Y60" s="223" t="str">
        <f t="shared" si="1"/>
        <v>GoldNadir Metal Rafineri San. Ve Tic. A.Ş.</v>
      </c>
    </row>
    <row r="61" spans="1:25" s="223" customFormat="1" ht="25.5">
      <c r="A61" s="310" t="s">
        <v>1277</v>
      </c>
      <c r="B61" s="313" t="s">
        <v>2290</v>
      </c>
      <c r="C61" s="299" t="s">
        <v>2422</v>
      </c>
      <c r="D61" s="313" t="s">
        <v>2422</v>
      </c>
      <c r="E61" s="313" t="s">
        <v>1731</v>
      </c>
      <c r="F61" s="313" t="s">
        <v>1277</v>
      </c>
      <c r="G61" s="313" t="s">
        <v>3060</v>
      </c>
      <c r="H61" s="314">
        <v>0</v>
      </c>
      <c r="I61" s="314" t="s">
        <v>3186</v>
      </c>
      <c r="J61" s="314" t="s">
        <v>3187</v>
      </c>
      <c r="K61" s="296"/>
      <c r="L61" s="296"/>
      <c r="M61" s="296"/>
      <c r="N61" s="296"/>
      <c r="O61" s="310"/>
      <c r="P61" s="310"/>
      <c r="Q61" s="310" t="s">
        <v>4993</v>
      </c>
      <c r="R61" s="227"/>
      <c r="S61" s="228">
        <f>IF(C61="",NA(),MATCH($B61&amp;$C61,'Smelter Reference List'!$J:$J,0))</f>
        <v>138</v>
      </c>
      <c r="T61" s="229"/>
      <c r="U61" s="229">
        <f t="shared" si="0"/>
        <v>0</v>
      </c>
      <c r="V61" s="229"/>
      <c r="W61" s="229"/>
      <c r="Y61" s="223" t="str">
        <f t="shared" si="1"/>
        <v>GoldNavoi Mining and Metallurgical Combinat</v>
      </c>
    </row>
    <row r="62" spans="1:25" s="223" customFormat="1" ht="20.25">
      <c r="A62" s="310" t="s">
        <v>1278</v>
      </c>
      <c r="B62" s="313" t="s">
        <v>2290</v>
      </c>
      <c r="C62" s="299" t="s">
        <v>4054</v>
      </c>
      <c r="D62" s="313" t="s">
        <v>4054</v>
      </c>
      <c r="E62" s="313" t="s">
        <v>2217</v>
      </c>
      <c r="F62" s="313" t="s">
        <v>1278</v>
      </c>
      <c r="G62" s="313" t="s">
        <v>3060</v>
      </c>
      <c r="H62" s="314">
        <v>0</v>
      </c>
      <c r="I62" s="314" t="s">
        <v>3188</v>
      </c>
      <c r="J62" s="314" t="s">
        <v>3189</v>
      </c>
      <c r="K62" s="296"/>
      <c r="L62" s="296"/>
      <c r="M62" s="296"/>
      <c r="N62" s="296"/>
      <c r="O62" s="310"/>
      <c r="P62" s="310"/>
      <c r="Q62" s="310" t="s">
        <v>4992</v>
      </c>
      <c r="R62" s="227"/>
      <c r="S62" s="228">
        <f>IF(C62="",NA(),MATCH($B62&amp;$C62,'Smelter Reference List'!$J:$J,0))</f>
        <v>139</v>
      </c>
      <c r="T62" s="229"/>
      <c r="U62" s="229">
        <f t="shared" si="0"/>
        <v>0</v>
      </c>
      <c r="V62" s="229"/>
      <c r="W62" s="229"/>
      <c r="Y62" s="223" t="str">
        <f t="shared" si="1"/>
        <v>GoldNihon Material Co., Ltd.</v>
      </c>
    </row>
    <row r="63" spans="1:25" s="223" customFormat="1" ht="25.5">
      <c r="A63" s="310" t="s">
        <v>1280</v>
      </c>
      <c r="B63" s="313" t="s">
        <v>2290</v>
      </c>
      <c r="C63" s="299" t="s">
        <v>4055</v>
      </c>
      <c r="D63" s="313" t="s">
        <v>4055</v>
      </c>
      <c r="E63" s="313" t="s">
        <v>2217</v>
      </c>
      <c r="F63" s="313" t="s">
        <v>1280</v>
      </c>
      <c r="G63" s="313" t="s">
        <v>3060</v>
      </c>
      <c r="H63" s="314">
        <v>0</v>
      </c>
      <c r="I63" s="314" t="s">
        <v>3192</v>
      </c>
      <c r="J63" s="314" t="s">
        <v>3193</v>
      </c>
      <c r="K63" s="296"/>
      <c r="L63" s="296"/>
      <c r="M63" s="296"/>
      <c r="N63" s="296"/>
      <c r="O63" s="310"/>
      <c r="P63" s="310"/>
      <c r="Q63" s="310" t="s">
        <v>4992</v>
      </c>
      <c r="R63" s="227"/>
      <c r="S63" s="228">
        <f>IF(C63="",NA(),MATCH($B63&amp;$C63,'Smelter Reference List'!$J:$J,0))</f>
        <v>143</v>
      </c>
      <c r="T63" s="229"/>
      <c r="U63" s="229">
        <f t="shared" si="0"/>
        <v>0</v>
      </c>
      <c r="V63" s="229"/>
      <c r="W63" s="229"/>
      <c r="Y63" s="223" t="str">
        <f t="shared" si="1"/>
        <v>GoldOhura Precious Metal Industry Co., Ltd.</v>
      </c>
    </row>
    <row r="64" spans="1:25" s="223" customFormat="1" ht="38.25">
      <c r="A64" s="310" t="s">
        <v>1281</v>
      </c>
      <c r="B64" s="313" t="s">
        <v>2290</v>
      </c>
      <c r="C64" s="299" t="s">
        <v>4226</v>
      </c>
      <c r="D64" s="313" t="s">
        <v>4226</v>
      </c>
      <c r="E64" s="313" t="s">
        <v>1690</v>
      </c>
      <c r="F64" s="313" t="s">
        <v>1281</v>
      </c>
      <c r="G64" s="313" t="s">
        <v>3060</v>
      </c>
      <c r="H64" s="314">
        <v>0</v>
      </c>
      <c r="I64" s="314" t="s">
        <v>3194</v>
      </c>
      <c r="J64" s="314" t="s">
        <v>3195</v>
      </c>
      <c r="K64" s="296"/>
      <c r="L64" s="296"/>
      <c r="M64" s="296"/>
      <c r="N64" s="296"/>
      <c r="O64" s="310"/>
      <c r="P64" s="310"/>
      <c r="Q64" s="310" t="s">
        <v>4992</v>
      </c>
      <c r="R64" s="227"/>
      <c r="S64" s="228">
        <f>IF(C64="",NA(),MATCH($B64&amp;$C64,'Smelter Reference List'!$J:$J,0))</f>
        <v>144</v>
      </c>
      <c r="T64" s="229"/>
      <c r="U64" s="229">
        <f t="shared" si="0"/>
        <v>0</v>
      </c>
      <c r="V64" s="229"/>
      <c r="W64" s="229"/>
      <c r="Y64" s="223" t="str">
        <f t="shared" si="1"/>
        <v>GoldOJSC "The Gulidov Krasnoyarsk Non-Ferrous Metals Plant" (OJSC Krastsvetmet)</v>
      </c>
    </row>
    <row r="65" spans="1:25" s="223" customFormat="1" ht="20.25">
      <c r="A65" s="310" t="s">
        <v>1282</v>
      </c>
      <c r="B65" s="313" t="s">
        <v>2290</v>
      </c>
      <c r="C65" s="299" t="s">
        <v>4578</v>
      </c>
      <c r="D65" s="313" t="s">
        <v>4578</v>
      </c>
      <c r="E65" s="313" t="s">
        <v>2148</v>
      </c>
      <c r="F65" s="313" t="s">
        <v>1282</v>
      </c>
      <c r="G65" s="313" t="s">
        <v>3060</v>
      </c>
      <c r="H65" s="314">
        <v>0</v>
      </c>
      <c r="I65" s="314" t="s">
        <v>3197</v>
      </c>
      <c r="J65" s="314" t="s">
        <v>3073</v>
      </c>
      <c r="K65" s="296"/>
      <c r="L65" s="296"/>
      <c r="M65" s="296"/>
      <c r="N65" s="296"/>
      <c r="O65" s="310"/>
      <c r="P65" s="310"/>
      <c r="Q65" s="310" t="s">
        <v>4992</v>
      </c>
      <c r="R65" s="227"/>
      <c r="S65" s="228">
        <f>IF(C65="",NA(),MATCH($B65&amp;$C65,'Smelter Reference List'!$J:$J,0))</f>
        <v>148</v>
      </c>
      <c r="T65" s="229"/>
      <c r="U65" s="229">
        <f t="shared" si="0"/>
        <v>0</v>
      </c>
      <c r="V65" s="229"/>
      <c r="W65" s="229"/>
      <c r="Y65" s="223" t="str">
        <f t="shared" si="1"/>
        <v>GoldPAMP S.A.</v>
      </c>
    </row>
    <row r="66" spans="1:25" s="223" customFormat="1" ht="25.5">
      <c r="A66" s="310" t="s">
        <v>1283</v>
      </c>
      <c r="B66" s="313" t="s">
        <v>2290</v>
      </c>
      <c r="C66" s="299" t="s">
        <v>4056</v>
      </c>
      <c r="D66" s="313" t="s">
        <v>4056</v>
      </c>
      <c r="E66" s="313" t="s">
        <v>2150</v>
      </c>
      <c r="F66" s="313" t="s">
        <v>1283</v>
      </c>
      <c r="G66" s="313" t="s">
        <v>3060</v>
      </c>
      <c r="H66" s="314">
        <v>0</v>
      </c>
      <c r="I66" s="314" t="s">
        <v>4988</v>
      </c>
      <c r="J66" s="314" t="s">
        <v>3199</v>
      </c>
      <c r="K66" s="296"/>
      <c r="L66" s="296"/>
      <c r="M66" s="296"/>
      <c r="N66" s="296"/>
      <c r="O66" s="310"/>
      <c r="P66" s="310"/>
      <c r="Q66" s="310"/>
      <c r="R66" s="227"/>
      <c r="S66" s="228">
        <f>IF(C66="",NA(),MATCH($B66&amp;$C66,'Smelter Reference List'!$J:$J,0))</f>
        <v>151</v>
      </c>
      <c r="T66" s="229"/>
      <c r="U66" s="229">
        <f t="shared" si="0"/>
        <v>0</v>
      </c>
      <c r="V66" s="229"/>
      <c r="W66" s="229"/>
      <c r="Y66" s="223" t="str">
        <f t="shared" si="1"/>
        <v>GoldPenglai Penggang Gold Industry Co., Ltd.</v>
      </c>
    </row>
    <row r="67" spans="1:25" s="223" customFormat="1" ht="20.25">
      <c r="A67" s="310" t="s">
        <v>1285</v>
      </c>
      <c r="B67" s="313" t="s">
        <v>2290</v>
      </c>
      <c r="C67" s="299" t="s">
        <v>2423</v>
      </c>
      <c r="D67" s="313" t="s">
        <v>2423</v>
      </c>
      <c r="E67" s="313" t="s">
        <v>2206</v>
      </c>
      <c r="F67" s="313" t="s">
        <v>1285</v>
      </c>
      <c r="G67" s="313" t="s">
        <v>3060</v>
      </c>
      <c r="H67" s="314">
        <v>0</v>
      </c>
      <c r="I67" s="314" t="s">
        <v>3202</v>
      </c>
      <c r="J67" s="314" t="s">
        <v>3203</v>
      </c>
      <c r="K67" s="296"/>
      <c r="L67" s="296"/>
      <c r="M67" s="296"/>
      <c r="N67" s="296"/>
      <c r="O67" s="310"/>
      <c r="P67" s="310"/>
      <c r="Q67" s="310" t="s">
        <v>4992</v>
      </c>
      <c r="R67" s="227"/>
      <c r="S67" s="228">
        <f>IF(C67="",NA(),MATCH($B67&amp;$C67,'Smelter Reference List'!$J:$J,0))</f>
        <v>156</v>
      </c>
      <c r="T67" s="229"/>
      <c r="U67" s="229">
        <f t="shared" si="0"/>
        <v>0</v>
      </c>
      <c r="V67" s="229"/>
      <c r="W67" s="229"/>
      <c r="Y67" s="223" t="str">
        <f t="shared" si="1"/>
        <v>GoldPT Aneka Tambang (Persero) Tbk</v>
      </c>
    </row>
    <row r="68" spans="1:25" s="223" customFormat="1" ht="20.25">
      <c r="A68" s="310" t="s">
        <v>1286</v>
      </c>
      <c r="B68" s="313" t="s">
        <v>2290</v>
      </c>
      <c r="C68" s="299" t="s">
        <v>4579</v>
      </c>
      <c r="D68" s="313" t="s">
        <v>4579</v>
      </c>
      <c r="E68" s="313" t="s">
        <v>2148</v>
      </c>
      <c r="F68" s="313" t="s">
        <v>1286</v>
      </c>
      <c r="G68" s="313" t="s">
        <v>3060</v>
      </c>
      <c r="H68" s="314">
        <v>0</v>
      </c>
      <c r="I68" s="314" t="s">
        <v>3204</v>
      </c>
      <c r="J68" s="314" t="s">
        <v>3175</v>
      </c>
      <c r="K68" s="296"/>
      <c r="L68" s="296"/>
      <c r="M68" s="296"/>
      <c r="N68" s="296"/>
      <c r="O68" s="310"/>
      <c r="P68" s="310"/>
      <c r="Q68" s="310" t="s">
        <v>4992</v>
      </c>
      <c r="R68" s="227"/>
      <c r="S68" s="228">
        <f>IF(C68="",NA(),MATCH($B68&amp;$C68,'Smelter Reference List'!$J:$J,0))</f>
        <v>157</v>
      </c>
      <c r="T68" s="229"/>
      <c r="U68" s="229">
        <f t="shared" si="0"/>
        <v>0</v>
      </c>
      <c r="V68" s="229"/>
      <c r="W68" s="229"/>
      <c r="Y68" s="223" t="str">
        <f t="shared" si="1"/>
        <v>GoldPX Précinox S.A.</v>
      </c>
    </row>
    <row r="69" spans="1:25" s="223" customFormat="1" ht="20.25">
      <c r="A69" s="310" t="s">
        <v>1287</v>
      </c>
      <c r="B69" s="313" t="s">
        <v>2290</v>
      </c>
      <c r="C69" s="299" t="s">
        <v>4058</v>
      </c>
      <c r="D69" s="313" t="s">
        <v>4058</v>
      </c>
      <c r="E69" s="313" t="s">
        <v>1743</v>
      </c>
      <c r="F69" s="313" t="s">
        <v>1287</v>
      </c>
      <c r="G69" s="313" t="s">
        <v>3060</v>
      </c>
      <c r="H69" s="314">
        <v>0</v>
      </c>
      <c r="I69" s="314" t="s">
        <v>3205</v>
      </c>
      <c r="J69" s="314" t="s">
        <v>3206</v>
      </c>
      <c r="K69" s="296"/>
      <c r="L69" s="296"/>
      <c r="M69" s="296"/>
      <c r="N69" s="296"/>
      <c r="O69" s="310"/>
      <c r="P69" s="310"/>
      <c r="Q69" s="310" t="s">
        <v>4992</v>
      </c>
      <c r="R69" s="227"/>
      <c r="S69" s="228">
        <f>IF(C69="",NA(),MATCH($B69&amp;$C69,'Smelter Reference List'!$J:$J,0))</f>
        <v>158</v>
      </c>
      <c r="T69" s="229"/>
      <c r="U69" s="229">
        <f t="shared" si="0"/>
        <v>0</v>
      </c>
      <c r="V69" s="229"/>
      <c r="W69" s="229"/>
      <c r="Y69" s="223" t="str">
        <f t="shared" si="1"/>
        <v>GoldRand Refinery (Pty) Ltd.</v>
      </c>
    </row>
    <row r="70" spans="1:25" s="223" customFormat="1" ht="20.25">
      <c r="A70" s="310" t="s">
        <v>1288</v>
      </c>
      <c r="B70" s="313" t="s">
        <v>2290</v>
      </c>
      <c r="C70" s="299" t="s">
        <v>1766</v>
      </c>
      <c r="D70" s="313" t="s">
        <v>1766</v>
      </c>
      <c r="E70" s="313" t="s">
        <v>2146</v>
      </c>
      <c r="F70" s="313" t="s">
        <v>1288</v>
      </c>
      <c r="G70" s="313" t="s">
        <v>3060</v>
      </c>
      <c r="H70" s="314">
        <v>0</v>
      </c>
      <c r="I70" s="314" t="s">
        <v>3207</v>
      </c>
      <c r="J70" s="314" t="s">
        <v>3145</v>
      </c>
      <c r="K70" s="296"/>
      <c r="L70" s="296"/>
      <c r="M70" s="296"/>
      <c r="N70" s="296"/>
      <c r="O70" s="310"/>
      <c r="P70" s="310"/>
      <c r="Q70" s="310" t="s">
        <v>4992</v>
      </c>
      <c r="R70" s="227"/>
      <c r="S70" s="228">
        <f>IF(C70="",NA(),MATCH($B70&amp;$C70,'Smelter Reference List'!$J:$J,0))</f>
        <v>162</v>
      </c>
      <c r="T70" s="229"/>
      <c r="U70" s="229">
        <f>IF(AND(C70="Smelter not listed",OR(LEN(D70)=0,LEN(E70)=0)),1,0)</f>
        <v>0</v>
      </c>
      <c r="V70" s="229"/>
      <c r="W70" s="229"/>
      <c r="Y70" s="223" t="str">
        <f>B70&amp;C70</f>
        <v>GoldRoyal Canadian Mint</v>
      </c>
    </row>
    <row r="71" spans="1:25" s="223" customFormat="1" ht="20.25">
      <c r="A71" s="310" t="s">
        <v>2679</v>
      </c>
      <c r="B71" s="313" t="s">
        <v>2290</v>
      </c>
      <c r="C71" s="299" t="s">
        <v>2678</v>
      </c>
      <c r="D71" s="313" t="s">
        <v>2678</v>
      </c>
      <c r="E71" s="313" t="s">
        <v>4876</v>
      </c>
      <c r="F71" s="313" t="s">
        <v>2679</v>
      </c>
      <c r="G71" s="313" t="s">
        <v>3060</v>
      </c>
      <c r="H71" s="314">
        <v>0</v>
      </c>
      <c r="I71" s="314" t="s">
        <v>3101</v>
      </c>
      <c r="J71" s="314" t="s">
        <v>3102</v>
      </c>
      <c r="K71" s="296"/>
      <c r="L71" s="296"/>
      <c r="M71" s="296"/>
      <c r="N71" s="296"/>
      <c r="O71" s="310"/>
      <c r="P71" s="310"/>
      <c r="Q71" s="310" t="s">
        <v>4992</v>
      </c>
      <c r="R71" s="227"/>
      <c r="S71" s="228">
        <f>IF(C71="",NA(),MATCH($B71&amp;$C71,'Smelter Reference List'!$J:$J,0))</f>
        <v>169</v>
      </c>
      <c r="T71" s="229"/>
      <c r="U71" s="229">
        <f>IF(AND(C71="Smelter not listed",OR(LEN(D71)=0,LEN(E71)=0)),1,0)</f>
        <v>0</v>
      </c>
      <c r="V71" s="229"/>
      <c r="W71" s="229"/>
      <c r="Y71" s="223" t="str">
        <f>B71&amp;C71</f>
        <v>GoldSamduck Precious Metals</v>
      </c>
    </row>
    <row r="72" spans="1:25" s="223" customFormat="1" ht="20.25">
      <c r="A72" s="311" t="s">
        <v>1290</v>
      </c>
      <c r="B72" s="313" t="s">
        <v>2290</v>
      </c>
      <c r="C72" s="299" t="s">
        <v>4905</v>
      </c>
      <c r="D72" s="313" t="s">
        <v>4905</v>
      </c>
      <c r="E72" s="313" t="s">
        <v>4876</v>
      </c>
      <c r="F72" s="313" t="s">
        <v>1290</v>
      </c>
      <c r="G72" s="313" t="s">
        <v>3060</v>
      </c>
      <c r="H72" s="314">
        <v>0</v>
      </c>
      <c r="I72" s="314" t="s">
        <v>3212</v>
      </c>
      <c r="J72" s="314" t="s">
        <v>3213</v>
      </c>
      <c r="K72" s="296"/>
      <c r="L72" s="296"/>
      <c r="M72" s="296"/>
      <c r="N72" s="296"/>
      <c r="O72" s="310"/>
      <c r="P72" s="310"/>
      <c r="Q72" s="310"/>
      <c r="R72" s="227"/>
      <c r="S72" s="228">
        <f>IF(C72="",NA(),MATCH($B72&amp;$C72,'Smelter Reference List'!$J:$J,0))</f>
        <v>170</v>
      </c>
      <c r="T72" s="229"/>
      <c r="U72" s="229">
        <f t="shared" ref="U72:U135" si="2">IF(AND(C72="Smelter not listed",OR(LEN(D72)=0,LEN(E72)=0)),1,0)</f>
        <v>0</v>
      </c>
      <c r="V72" s="229"/>
      <c r="W72" s="229"/>
      <c r="Y72" s="223" t="str">
        <f t="shared" ref="Y72:Y135" si="3">B72&amp;C72</f>
        <v>GoldSamwon Metals Corp.</v>
      </c>
    </row>
    <row r="73" spans="1:25" s="223" customFormat="1" ht="20.25">
      <c r="A73" s="310" t="s">
        <v>1291</v>
      </c>
      <c r="B73" s="313" t="s">
        <v>2290</v>
      </c>
      <c r="C73" s="299" t="s">
        <v>4170</v>
      </c>
      <c r="D73" s="313" t="s">
        <v>4170</v>
      </c>
      <c r="E73" s="313" t="s">
        <v>2265</v>
      </c>
      <c r="F73" s="313" t="s">
        <v>1291</v>
      </c>
      <c r="G73" s="313" t="s">
        <v>3060</v>
      </c>
      <c r="H73" s="314">
        <v>0</v>
      </c>
      <c r="I73" s="314" t="s">
        <v>3214</v>
      </c>
      <c r="J73" s="314" t="s">
        <v>3215</v>
      </c>
      <c r="K73" s="296"/>
      <c r="L73" s="296"/>
      <c r="M73" s="296"/>
      <c r="N73" s="296"/>
      <c r="O73" s="310"/>
      <c r="P73" s="310"/>
      <c r="Q73" s="310" t="s">
        <v>4992</v>
      </c>
      <c r="R73" s="227"/>
      <c r="S73" s="228">
        <f>IF(C73="",NA(),MATCH($B73&amp;$C73,'Smelter Reference List'!$J:$J,0))</f>
        <v>172</v>
      </c>
      <c r="T73" s="229"/>
      <c r="U73" s="229">
        <f t="shared" si="2"/>
        <v>0</v>
      </c>
      <c r="V73" s="229"/>
      <c r="W73" s="229"/>
      <c r="Y73" s="223" t="str">
        <f t="shared" si="3"/>
        <v>GoldSchone Edelmetaal B.V.</v>
      </c>
    </row>
    <row r="74" spans="1:25" s="223" customFormat="1" ht="20.25">
      <c r="A74" s="310" t="s">
        <v>1292</v>
      </c>
      <c r="B74" s="313" t="s">
        <v>2290</v>
      </c>
      <c r="C74" s="299" t="s">
        <v>4589</v>
      </c>
      <c r="D74" s="313" t="s">
        <v>4589</v>
      </c>
      <c r="E74" s="313" t="s">
        <v>2174</v>
      </c>
      <c r="F74" s="313" t="s">
        <v>1292</v>
      </c>
      <c r="G74" s="313" t="s">
        <v>3060</v>
      </c>
      <c r="H74" s="314">
        <v>0</v>
      </c>
      <c r="I74" s="314" t="s">
        <v>3216</v>
      </c>
      <c r="J74" s="314" t="s">
        <v>3217</v>
      </c>
      <c r="K74" s="296"/>
      <c r="L74" s="296"/>
      <c r="M74" s="296"/>
      <c r="N74" s="296"/>
      <c r="O74" s="310"/>
      <c r="P74" s="310"/>
      <c r="Q74" s="310" t="s">
        <v>4992</v>
      </c>
      <c r="R74" s="227"/>
      <c r="S74" s="228">
        <f>IF(C74="",NA(),MATCH($B74&amp;$C74,'Smelter Reference List'!$J:$J,0))</f>
        <v>174</v>
      </c>
      <c r="T74" s="229"/>
      <c r="U74" s="229">
        <f t="shared" si="2"/>
        <v>0</v>
      </c>
      <c r="V74" s="229"/>
      <c r="W74" s="229"/>
      <c r="Y74" s="223" t="str">
        <f t="shared" si="3"/>
        <v>GoldSEMPSA Joyería Platería S.A.</v>
      </c>
    </row>
    <row r="75" spans="1:25" s="223" customFormat="1" ht="25.5">
      <c r="A75" s="310" t="s">
        <v>3220</v>
      </c>
      <c r="B75" s="313" t="s">
        <v>2290</v>
      </c>
      <c r="C75" s="299" t="s">
        <v>3219</v>
      </c>
      <c r="D75" s="313" t="s">
        <v>3219</v>
      </c>
      <c r="E75" s="313" t="s">
        <v>2150</v>
      </c>
      <c r="F75" s="313" t="s">
        <v>3220</v>
      </c>
      <c r="G75" s="313" t="s">
        <v>3060</v>
      </c>
      <c r="H75" s="314">
        <v>0</v>
      </c>
      <c r="I75" s="314" t="s">
        <v>3221</v>
      </c>
      <c r="J75" s="314" t="s">
        <v>3198</v>
      </c>
      <c r="K75" s="296"/>
      <c r="L75" s="296"/>
      <c r="M75" s="296"/>
      <c r="N75" s="296"/>
      <c r="O75" s="310"/>
      <c r="P75" s="310"/>
      <c r="Q75" s="310"/>
      <c r="R75" s="227"/>
      <c r="S75" s="228">
        <f>IF(C75="",NA(),MATCH($B75&amp;$C75,'Smelter Reference List'!$J:$J,0))</f>
        <v>179</v>
      </c>
      <c r="T75" s="229"/>
      <c r="U75" s="229">
        <f t="shared" si="2"/>
        <v>0</v>
      </c>
      <c r="V75" s="229"/>
      <c r="W75" s="229"/>
      <c r="Y75" s="223" t="str">
        <f t="shared" si="3"/>
        <v>GoldShandong Tiancheng Biological Gold Industrial Co., Ltd.</v>
      </c>
    </row>
    <row r="76" spans="1:25" s="223" customFormat="1" ht="25.5">
      <c r="A76" s="310" t="s">
        <v>1293</v>
      </c>
      <c r="B76" s="313" t="s">
        <v>2290</v>
      </c>
      <c r="C76" s="299" t="s">
        <v>4060</v>
      </c>
      <c r="D76" s="313" t="s">
        <v>4060</v>
      </c>
      <c r="E76" s="313" t="s">
        <v>2150</v>
      </c>
      <c r="F76" s="313" t="s">
        <v>1293</v>
      </c>
      <c r="G76" s="313" t="s">
        <v>3060</v>
      </c>
      <c r="H76" s="314">
        <v>0</v>
      </c>
      <c r="I76" s="314" t="s">
        <v>3120</v>
      </c>
      <c r="J76" s="314" t="s">
        <v>3199</v>
      </c>
      <c r="K76" s="296"/>
      <c r="L76" s="296"/>
      <c r="M76" s="296"/>
      <c r="N76" s="296"/>
      <c r="O76" s="310"/>
      <c r="P76" s="310"/>
      <c r="Q76" s="310" t="s">
        <v>4992</v>
      </c>
      <c r="R76" s="227"/>
      <c r="S76" s="228">
        <f>IF(C76="",NA(),MATCH($B76&amp;$C76,'Smelter Reference List'!$J:$J,0))</f>
        <v>180</v>
      </c>
      <c r="T76" s="229"/>
      <c r="U76" s="229">
        <f t="shared" si="2"/>
        <v>0</v>
      </c>
      <c r="V76" s="229"/>
      <c r="W76" s="229"/>
      <c r="Y76" s="223" t="str">
        <f t="shared" si="3"/>
        <v>GoldShandong Zhaojin Gold &amp; Silver Refinery Co., Ltd.</v>
      </c>
    </row>
    <row r="77" spans="1:25" s="223" customFormat="1" ht="25.5">
      <c r="A77" s="310" t="s">
        <v>2646</v>
      </c>
      <c r="B77" s="313" t="s">
        <v>2290</v>
      </c>
      <c r="C77" s="299" t="s">
        <v>4061</v>
      </c>
      <c r="D77" s="313" t="s">
        <v>4061</v>
      </c>
      <c r="E77" s="313" t="s">
        <v>2150</v>
      </c>
      <c r="F77" s="313" t="s">
        <v>2646</v>
      </c>
      <c r="G77" s="313" t="s">
        <v>3060</v>
      </c>
      <c r="H77" s="314">
        <v>0</v>
      </c>
      <c r="I77" s="314" t="s">
        <v>3225</v>
      </c>
      <c r="J77" s="314" t="s">
        <v>3226</v>
      </c>
      <c r="K77" s="296"/>
      <c r="L77" s="296"/>
      <c r="M77" s="296"/>
      <c r="N77" s="296"/>
      <c r="O77" s="310"/>
      <c r="P77" s="310"/>
      <c r="Q77" s="310" t="s">
        <v>4992</v>
      </c>
      <c r="R77" s="227"/>
      <c r="S77" s="228">
        <f>IF(C77="",NA(),MATCH($B77&amp;$C77,'Smelter Reference List'!$J:$J,0))</f>
        <v>183</v>
      </c>
      <c r="T77" s="229"/>
      <c r="U77" s="229">
        <f t="shared" si="2"/>
        <v>0</v>
      </c>
      <c r="V77" s="229"/>
      <c r="W77" s="229"/>
      <c r="Y77" s="223" t="str">
        <f t="shared" si="3"/>
        <v>GoldSichuan Tianze Precious Metals Co., Ltd.</v>
      </c>
    </row>
    <row r="78" spans="1:25" s="223" customFormat="1" ht="25.5">
      <c r="A78" s="311" t="s">
        <v>1295</v>
      </c>
      <c r="B78" s="313" t="s">
        <v>2290</v>
      </c>
      <c r="C78" s="299" t="s">
        <v>1294</v>
      </c>
      <c r="D78" s="313" t="s">
        <v>1294</v>
      </c>
      <c r="E78" s="313" t="s">
        <v>4880</v>
      </c>
      <c r="F78" s="313" t="s">
        <v>1295</v>
      </c>
      <c r="G78" s="313" t="s">
        <v>3060</v>
      </c>
      <c r="H78" s="314">
        <v>0</v>
      </c>
      <c r="I78" s="314" t="s">
        <v>3227</v>
      </c>
      <c r="J78" s="314" t="s">
        <v>3165</v>
      </c>
      <c r="K78" s="296"/>
      <c r="L78" s="296"/>
      <c r="M78" s="296"/>
      <c r="N78" s="296"/>
      <c r="O78" s="310"/>
      <c r="P78" s="310"/>
      <c r="Q78" s="310"/>
      <c r="R78" s="227"/>
      <c r="S78" s="228">
        <f>IF(C78="",NA(),MATCH($B78&amp;$C78,'Smelter Reference List'!$J:$J,0))</f>
        <v>187</v>
      </c>
      <c r="T78" s="229"/>
      <c r="U78" s="229">
        <f t="shared" si="2"/>
        <v>0</v>
      </c>
      <c r="V78" s="229"/>
      <c r="W78" s="229"/>
      <c r="Y78" s="223" t="str">
        <f t="shared" si="3"/>
        <v>GoldSo Accurate Group, Inc.</v>
      </c>
    </row>
    <row r="79" spans="1:25" s="223" customFormat="1" ht="25.5">
      <c r="A79" s="310" t="s">
        <v>1296</v>
      </c>
      <c r="B79" s="313" t="s">
        <v>2290</v>
      </c>
      <c r="C79" s="299" t="s">
        <v>1767</v>
      </c>
      <c r="D79" s="313" t="s">
        <v>1767</v>
      </c>
      <c r="E79" s="313" t="s">
        <v>1690</v>
      </c>
      <c r="F79" s="313" t="s">
        <v>1296</v>
      </c>
      <c r="G79" s="313" t="s">
        <v>3060</v>
      </c>
      <c r="H79" s="314">
        <v>0</v>
      </c>
      <c r="I79" s="314" t="s">
        <v>3228</v>
      </c>
      <c r="J79" s="314" t="s">
        <v>3229</v>
      </c>
      <c r="K79" s="296"/>
      <c r="L79" s="296"/>
      <c r="M79" s="296"/>
      <c r="N79" s="296"/>
      <c r="O79" s="310"/>
      <c r="P79" s="310"/>
      <c r="Q79" s="310" t="s">
        <v>4992</v>
      </c>
      <c r="R79" s="227"/>
      <c r="S79" s="228">
        <f>IF(C79="",NA(),MATCH($B79&amp;$C79,'Smelter Reference List'!$J:$J,0))</f>
        <v>188</v>
      </c>
      <c r="T79" s="229"/>
      <c r="U79" s="229">
        <f t="shared" si="2"/>
        <v>0</v>
      </c>
      <c r="V79" s="229"/>
      <c r="W79" s="229"/>
      <c r="Y79" s="223" t="str">
        <f t="shared" si="3"/>
        <v>GoldSOE Shyolkovsky Factory of Secondary Precious Metals</v>
      </c>
    </row>
    <row r="80" spans="1:25" s="223" customFormat="1" ht="25.5">
      <c r="A80" s="310" t="s">
        <v>1297</v>
      </c>
      <c r="B80" s="313" t="s">
        <v>2290</v>
      </c>
      <c r="C80" s="299" t="s">
        <v>1768</v>
      </c>
      <c r="D80" s="313" t="s">
        <v>1768</v>
      </c>
      <c r="E80" s="313" t="s">
        <v>4878</v>
      </c>
      <c r="F80" s="313" t="s">
        <v>1297</v>
      </c>
      <c r="G80" s="313" t="s">
        <v>3060</v>
      </c>
      <c r="H80" s="314">
        <v>0</v>
      </c>
      <c r="I80" s="314" t="s">
        <v>3230</v>
      </c>
      <c r="J80" s="314" t="s">
        <v>3231</v>
      </c>
      <c r="K80" s="296"/>
      <c r="L80" s="296"/>
      <c r="M80" s="296"/>
      <c r="N80" s="296"/>
      <c r="O80" s="310"/>
      <c r="P80" s="310"/>
      <c r="Q80" s="310" t="s">
        <v>4992</v>
      </c>
      <c r="R80" s="227"/>
      <c r="S80" s="228">
        <f>IF(C80="",NA(),MATCH($B80&amp;$C80,'Smelter Reference List'!$J:$J,0))</f>
        <v>189</v>
      </c>
      <c r="T80" s="229"/>
      <c r="U80" s="229">
        <f t="shared" si="2"/>
        <v>0</v>
      </c>
      <c r="V80" s="229"/>
      <c r="W80" s="229"/>
      <c r="Y80" s="223" t="str">
        <f t="shared" si="3"/>
        <v>GoldSolar Applied Materials Technology Corp.</v>
      </c>
    </row>
    <row r="81" spans="1:25" s="223" customFormat="1" ht="20.25">
      <c r="A81" s="310" t="s">
        <v>1298</v>
      </c>
      <c r="B81" s="313" t="s">
        <v>2290</v>
      </c>
      <c r="C81" s="299" t="s">
        <v>76</v>
      </c>
      <c r="D81" s="313" t="s">
        <v>76</v>
      </c>
      <c r="E81" s="313" t="s">
        <v>2217</v>
      </c>
      <c r="F81" s="313" t="s">
        <v>1298</v>
      </c>
      <c r="G81" s="313" t="s">
        <v>3060</v>
      </c>
      <c r="H81" s="314">
        <v>0</v>
      </c>
      <c r="I81" s="314" t="s">
        <v>3232</v>
      </c>
      <c r="J81" s="314" t="s">
        <v>4169</v>
      </c>
      <c r="K81" s="296"/>
      <c r="L81" s="296"/>
      <c r="M81" s="296"/>
      <c r="N81" s="296"/>
      <c r="O81" s="310"/>
      <c r="P81" s="310"/>
      <c r="Q81" s="310" t="s">
        <v>4992</v>
      </c>
      <c r="R81" s="227"/>
      <c r="S81" s="228">
        <f>IF(C81="",NA(),MATCH($B81&amp;$C81,'Smelter Reference List'!$J:$J,0))</f>
        <v>194</v>
      </c>
      <c r="T81" s="229"/>
      <c r="U81" s="229">
        <f t="shared" si="2"/>
        <v>0</v>
      </c>
      <c r="V81" s="229"/>
      <c r="W81" s="229"/>
      <c r="Y81" s="223" t="str">
        <f t="shared" si="3"/>
        <v>GoldSumitomo Metal Mining Co., Ltd.</v>
      </c>
    </row>
    <row r="82" spans="1:25" s="223" customFormat="1" ht="20.25">
      <c r="A82" s="310" t="s">
        <v>1299</v>
      </c>
      <c r="B82" s="313" t="s">
        <v>2290</v>
      </c>
      <c r="C82" s="299" t="s">
        <v>2424</v>
      </c>
      <c r="D82" s="313" t="s">
        <v>2424</v>
      </c>
      <c r="E82" s="313" t="s">
        <v>2217</v>
      </c>
      <c r="F82" s="313" t="s">
        <v>1299</v>
      </c>
      <c r="G82" s="313" t="s">
        <v>3060</v>
      </c>
      <c r="H82" s="314">
        <v>0</v>
      </c>
      <c r="I82" s="314" t="s">
        <v>3234</v>
      </c>
      <c r="J82" s="314" t="s">
        <v>3235</v>
      </c>
      <c r="K82" s="296"/>
      <c r="L82" s="296"/>
      <c r="M82" s="296"/>
      <c r="N82" s="296"/>
      <c r="O82" s="310"/>
      <c r="P82" s="310"/>
      <c r="Q82" s="310" t="s">
        <v>4992</v>
      </c>
      <c r="R82" s="227"/>
      <c r="S82" s="228">
        <f>IF(C82="",NA(),MATCH($B82&amp;$C82,'Smelter Reference List'!$J:$J,0))</f>
        <v>205</v>
      </c>
      <c r="T82" s="229"/>
      <c r="U82" s="229">
        <f t="shared" si="2"/>
        <v>0</v>
      </c>
      <c r="V82" s="229"/>
      <c r="W82" s="229"/>
      <c r="Y82" s="223" t="str">
        <f t="shared" si="3"/>
        <v>GoldTanaka Kikinzoku Kogyo K.K.</v>
      </c>
    </row>
    <row r="83" spans="1:25" s="223" customFormat="1" ht="25.5">
      <c r="A83" s="310" t="s">
        <v>1301</v>
      </c>
      <c r="B83" s="313" t="s">
        <v>2290</v>
      </c>
      <c r="C83" s="299" t="s">
        <v>4063</v>
      </c>
      <c r="D83" s="313" t="s">
        <v>4063</v>
      </c>
      <c r="E83" s="313" t="s">
        <v>2150</v>
      </c>
      <c r="F83" s="313" t="s">
        <v>1301</v>
      </c>
      <c r="G83" s="313" t="s">
        <v>3060</v>
      </c>
      <c r="H83" s="314">
        <v>0</v>
      </c>
      <c r="I83" s="314" t="s">
        <v>3221</v>
      </c>
      <c r="J83" s="314" t="s">
        <v>3199</v>
      </c>
      <c r="K83" s="296"/>
      <c r="L83" s="296"/>
      <c r="M83" s="296"/>
      <c r="N83" s="296"/>
      <c r="O83" s="310"/>
      <c r="P83" s="310"/>
      <c r="Q83" s="310" t="s">
        <v>4992</v>
      </c>
      <c r="R83" s="227"/>
      <c r="S83" s="228">
        <f>IF(C83="",NA(),MATCH($B83&amp;$C83,'Smelter Reference List'!$J:$J,0))</f>
        <v>209</v>
      </c>
      <c r="T83" s="229"/>
      <c r="U83" s="229">
        <f t="shared" si="2"/>
        <v>0</v>
      </c>
      <c r="V83" s="229"/>
      <c r="W83" s="229"/>
      <c r="Y83" s="223" t="str">
        <f t="shared" si="3"/>
        <v>GoldThe Refinery of Shandong Gold Mining Co., Ltd.</v>
      </c>
    </row>
    <row r="84" spans="1:25" s="223" customFormat="1" ht="20.25">
      <c r="A84" s="310" t="s">
        <v>1302</v>
      </c>
      <c r="B84" s="313" t="s">
        <v>2290</v>
      </c>
      <c r="C84" s="299" t="s">
        <v>4064</v>
      </c>
      <c r="D84" s="313" t="s">
        <v>4064</v>
      </c>
      <c r="E84" s="313" t="s">
        <v>2217</v>
      </c>
      <c r="F84" s="313" t="s">
        <v>1302</v>
      </c>
      <c r="G84" s="313" t="s">
        <v>3060</v>
      </c>
      <c r="H84" s="314">
        <v>0</v>
      </c>
      <c r="I84" s="314" t="s">
        <v>3240</v>
      </c>
      <c r="J84" s="314" t="s">
        <v>3114</v>
      </c>
      <c r="K84" s="296"/>
      <c r="L84" s="296"/>
      <c r="M84" s="296"/>
      <c r="N84" s="296"/>
      <c r="O84" s="310"/>
      <c r="P84" s="310"/>
      <c r="Q84" s="310" t="s">
        <v>4992</v>
      </c>
      <c r="R84" s="227"/>
      <c r="S84" s="228">
        <f>IF(C84="",NA(),MATCH($B84&amp;$C84,'Smelter Reference List'!$J:$J,0))</f>
        <v>210</v>
      </c>
      <c r="T84" s="229"/>
      <c r="U84" s="229">
        <f t="shared" si="2"/>
        <v>0</v>
      </c>
      <c r="V84" s="229"/>
      <c r="W84" s="229"/>
      <c r="Y84" s="223" t="str">
        <f t="shared" si="3"/>
        <v>GoldTokuriki Honten Co., Ltd.</v>
      </c>
    </row>
    <row r="85" spans="1:25" s="223" customFormat="1" ht="25.5">
      <c r="A85" s="310" t="s">
        <v>1303</v>
      </c>
      <c r="B85" s="313" t="s">
        <v>2290</v>
      </c>
      <c r="C85" s="299" t="s">
        <v>4136</v>
      </c>
      <c r="D85" s="313" t="s">
        <v>4136</v>
      </c>
      <c r="E85" s="313" t="s">
        <v>2150</v>
      </c>
      <c r="F85" s="313" t="s">
        <v>1303</v>
      </c>
      <c r="G85" s="313" t="s">
        <v>3060</v>
      </c>
      <c r="H85" s="314">
        <v>0</v>
      </c>
      <c r="I85" s="314" t="s">
        <v>3241</v>
      </c>
      <c r="J85" s="314" t="s">
        <v>3242</v>
      </c>
      <c r="K85" s="296"/>
      <c r="L85" s="296"/>
      <c r="M85" s="296"/>
      <c r="N85" s="296"/>
      <c r="O85" s="310"/>
      <c r="P85" s="310"/>
      <c r="Q85" s="310"/>
      <c r="R85" s="227"/>
      <c r="S85" s="228">
        <f>IF(C85="",NA(),MATCH($B85&amp;$C85,'Smelter Reference List'!$J:$J,0))</f>
        <v>211</v>
      </c>
      <c r="T85" s="229"/>
      <c r="U85" s="229">
        <f t="shared" si="2"/>
        <v>0</v>
      </c>
      <c r="V85" s="229"/>
      <c r="W85" s="229"/>
      <c r="Y85" s="223" t="str">
        <f t="shared" si="3"/>
        <v>GoldTongling Nonferrous Metals Group Co., Ltd.</v>
      </c>
    </row>
    <row r="86" spans="1:25" s="223" customFormat="1" ht="20.25">
      <c r="A86" s="310" t="s">
        <v>1304</v>
      </c>
      <c r="B86" s="313" t="s">
        <v>2290</v>
      </c>
      <c r="C86" s="299" t="s">
        <v>1149</v>
      </c>
      <c r="D86" s="313" t="s">
        <v>1149</v>
      </c>
      <c r="E86" s="313" t="s">
        <v>4876</v>
      </c>
      <c r="F86" s="313" t="s">
        <v>1304</v>
      </c>
      <c r="G86" s="313" t="s">
        <v>3060</v>
      </c>
      <c r="H86" s="314">
        <v>0</v>
      </c>
      <c r="I86" s="314" t="s">
        <v>3245</v>
      </c>
      <c r="J86" s="314" t="s">
        <v>3246</v>
      </c>
      <c r="K86" s="296"/>
      <c r="L86" s="296"/>
      <c r="M86" s="296"/>
      <c r="N86" s="296"/>
      <c r="O86" s="310"/>
      <c r="P86" s="310"/>
      <c r="Q86" s="310" t="s">
        <v>4992</v>
      </c>
      <c r="R86" s="227"/>
      <c r="S86" s="228">
        <f>IF(C86="",NA(),MATCH($B86&amp;$C86,'Smelter Reference List'!$J:$J,0))</f>
        <v>215</v>
      </c>
      <c r="T86" s="229"/>
      <c r="U86" s="229">
        <f t="shared" si="2"/>
        <v>0</v>
      </c>
      <c r="V86" s="229"/>
      <c r="W86" s="229"/>
      <c r="Y86" s="223" t="str">
        <f t="shared" si="3"/>
        <v>GoldTorecom</v>
      </c>
    </row>
    <row r="87" spans="1:25" s="223" customFormat="1" ht="20.25">
      <c r="A87" s="310" t="s">
        <v>1305</v>
      </c>
      <c r="B87" s="313" t="s">
        <v>2290</v>
      </c>
      <c r="C87" s="299" t="s">
        <v>4065</v>
      </c>
      <c r="D87" s="313" t="s">
        <v>4065</v>
      </c>
      <c r="E87" s="313" t="s">
        <v>2139</v>
      </c>
      <c r="F87" s="313" t="s">
        <v>1305</v>
      </c>
      <c r="G87" s="313" t="s">
        <v>3060</v>
      </c>
      <c r="H87" s="314">
        <v>0</v>
      </c>
      <c r="I87" s="314" t="s">
        <v>3247</v>
      </c>
      <c r="J87" s="314" t="s">
        <v>3248</v>
      </c>
      <c r="K87" s="296"/>
      <c r="L87" s="296"/>
      <c r="M87" s="296"/>
      <c r="N87" s="296"/>
      <c r="O87" s="310"/>
      <c r="P87" s="310"/>
      <c r="Q87" s="310" t="s">
        <v>4992</v>
      </c>
      <c r="R87" s="227"/>
      <c r="S87" s="228">
        <f>IF(C87="",NA(),MATCH($B87&amp;$C87,'Smelter Reference List'!$J:$J,0))</f>
        <v>217</v>
      </c>
      <c r="T87" s="229"/>
      <c r="U87" s="229">
        <f t="shared" si="2"/>
        <v>0</v>
      </c>
      <c r="V87" s="229"/>
      <c r="W87" s="229"/>
      <c r="Y87" s="223" t="str">
        <f t="shared" si="3"/>
        <v>GoldUmicore Brasil Ltda.</v>
      </c>
    </row>
    <row r="88" spans="1:25" s="223" customFormat="1" ht="25.5">
      <c r="A88" s="310" t="s">
        <v>1306</v>
      </c>
      <c r="B88" s="313" t="s">
        <v>2290</v>
      </c>
      <c r="C88" s="299" t="s">
        <v>4597</v>
      </c>
      <c r="D88" s="313" t="s">
        <v>4597</v>
      </c>
      <c r="E88" s="313" t="s">
        <v>2128</v>
      </c>
      <c r="F88" s="313" t="s">
        <v>1306</v>
      </c>
      <c r="G88" s="313" t="s">
        <v>3060</v>
      </c>
      <c r="H88" s="314">
        <v>0</v>
      </c>
      <c r="I88" s="314" t="s">
        <v>3249</v>
      </c>
      <c r="J88" s="314" t="s">
        <v>3250</v>
      </c>
      <c r="K88" s="296"/>
      <c r="L88" s="296"/>
      <c r="M88" s="296"/>
      <c r="N88" s="296"/>
      <c r="O88" s="310"/>
      <c r="P88" s="310"/>
      <c r="Q88" s="310" t="s">
        <v>4992</v>
      </c>
      <c r="R88" s="227"/>
      <c r="S88" s="228">
        <f>IF(C88="",NA(),MATCH($B88&amp;$C88,'Smelter Reference List'!$J:$J,0))</f>
        <v>219</v>
      </c>
      <c r="T88" s="229"/>
      <c r="U88" s="229">
        <f t="shared" si="2"/>
        <v>0</v>
      </c>
      <c r="V88" s="229"/>
      <c r="W88" s="229"/>
      <c r="Y88" s="223" t="str">
        <f t="shared" si="3"/>
        <v>GoldUmicore S.A. Business Unit Precious Metals Refining</v>
      </c>
    </row>
    <row r="89" spans="1:25" s="223" customFormat="1" ht="25.5">
      <c r="A89" s="310" t="s">
        <v>1307</v>
      </c>
      <c r="B89" s="313" t="s">
        <v>2290</v>
      </c>
      <c r="C89" s="299" t="s">
        <v>1444</v>
      </c>
      <c r="D89" s="313" t="s">
        <v>1444</v>
      </c>
      <c r="E89" s="313" t="s">
        <v>4880</v>
      </c>
      <c r="F89" s="313" t="s">
        <v>1307</v>
      </c>
      <c r="G89" s="313" t="s">
        <v>3060</v>
      </c>
      <c r="H89" s="314">
        <v>0</v>
      </c>
      <c r="I89" s="314" t="s">
        <v>3251</v>
      </c>
      <c r="J89" s="314" t="s">
        <v>3165</v>
      </c>
      <c r="K89" s="296"/>
      <c r="L89" s="296"/>
      <c r="M89" s="296"/>
      <c r="N89" s="296"/>
      <c r="O89" s="310"/>
      <c r="P89" s="310"/>
      <c r="Q89" s="310" t="s">
        <v>4992</v>
      </c>
      <c r="R89" s="227"/>
      <c r="S89" s="228">
        <f>IF(C89="",NA(),MATCH($B89&amp;$C89,'Smelter Reference List'!$J:$J,0))</f>
        <v>220</v>
      </c>
      <c r="T89" s="229"/>
      <c r="U89" s="229">
        <f t="shared" si="2"/>
        <v>0</v>
      </c>
      <c r="V89" s="229"/>
      <c r="W89" s="229"/>
      <c r="Y89" s="223" t="str">
        <f t="shared" si="3"/>
        <v>GoldUnited Precious Metal Refining, Inc.</v>
      </c>
    </row>
    <row r="90" spans="1:25" s="223" customFormat="1" ht="20.25">
      <c r="A90" s="310" t="s">
        <v>1308</v>
      </c>
      <c r="B90" s="313" t="s">
        <v>2290</v>
      </c>
      <c r="C90" s="299" t="s">
        <v>4601</v>
      </c>
      <c r="D90" s="313" t="s">
        <v>4601</v>
      </c>
      <c r="E90" s="313" t="s">
        <v>2148</v>
      </c>
      <c r="F90" s="313" t="s">
        <v>1308</v>
      </c>
      <c r="G90" s="313" t="s">
        <v>3060</v>
      </c>
      <c r="H90" s="314">
        <v>0</v>
      </c>
      <c r="I90" s="314" t="s">
        <v>3252</v>
      </c>
      <c r="J90" s="314" t="s">
        <v>3073</v>
      </c>
      <c r="K90" s="296"/>
      <c r="L90" s="296"/>
      <c r="M90" s="296"/>
      <c r="N90" s="296"/>
      <c r="O90" s="310"/>
      <c r="P90" s="310"/>
      <c r="Q90" s="310" t="s">
        <v>4992</v>
      </c>
      <c r="R90" s="227"/>
      <c r="S90" s="228">
        <f>IF(C90="",NA(),MATCH($B90&amp;$C90,'Smelter Reference List'!$J:$J,0))</f>
        <v>222</v>
      </c>
      <c r="T90" s="229"/>
      <c r="U90" s="229">
        <f t="shared" si="2"/>
        <v>0</v>
      </c>
      <c r="V90" s="229"/>
      <c r="W90" s="229"/>
      <c r="Y90" s="223" t="str">
        <f t="shared" si="3"/>
        <v>GoldValcambi S.A.</v>
      </c>
    </row>
    <row r="91" spans="1:25" s="223" customFormat="1" ht="25.5">
      <c r="A91" s="310" t="s">
        <v>1309</v>
      </c>
      <c r="B91" s="313" t="s">
        <v>2290</v>
      </c>
      <c r="C91" s="299" t="s">
        <v>2289</v>
      </c>
      <c r="D91" s="313" t="s">
        <v>2289</v>
      </c>
      <c r="E91" s="313" t="s">
        <v>2124</v>
      </c>
      <c r="F91" s="313" t="s">
        <v>1309</v>
      </c>
      <c r="G91" s="313" t="s">
        <v>3060</v>
      </c>
      <c r="H91" s="314">
        <v>0</v>
      </c>
      <c r="I91" s="314" t="s">
        <v>3253</v>
      </c>
      <c r="J91" s="314" t="s">
        <v>3254</v>
      </c>
      <c r="K91" s="296"/>
      <c r="L91" s="296"/>
      <c r="M91" s="296"/>
      <c r="N91" s="296"/>
      <c r="O91" s="310"/>
      <c r="P91" s="310"/>
      <c r="Q91" s="310" t="s">
        <v>4992</v>
      </c>
      <c r="R91" s="227"/>
      <c r="S91" s="228">
        <f>IF(C91="",NA(),MATCH($B91&amp;$C91,'Smelter Reference List'!$J:$J,0))</f>
        <v>223</v>
      </c>
      <c r="T91" s="229"/>
      <c r="U91" s="229">
        <f t="shared" si="2"/>
        <v>0</v>
      </c>
      <c r="V91" s="229"/>
      <c r="W91" s="229"/>
      <c r="Y91" s="223" t="str">
        <f t="shared" si="3"/>
        <v>GoldWestern Australian Mint trading as The Perth Mint</v>
      </c>
    </row>
    <row r="92" spans="1:25" s="223" customFormat="1" ht="20.25">
      <c r="A92" s="310" t="s">
        <v>1310</v>
      </c>
      <c r="B92" s="313" t="s">
        <v>2290</v>
      </c>
      <c r="C92" s="299" t="s">
        <v>4067</v>
      </c>
      <c r="D92" s="313" t="s">
        <v>4067</v>
      </c>
      <c r="E92" s="313" t="s">
        <v>2217</v>
      </c>
      <c r="F92" s="313" t="s">
        <v>1310</v>
      </c>
      <c r="G92" s="313" t="s">
        <v>3060</v>
      </c>
      <c r="H92" s="314">
        <v>0</v>
      </c>
      <c r="I92" s="314" t="s">
        <v>3136</v>
      </c>
      <c r="J92" s="314" t="s">
        <v>3137</v>
      </c>
      <c r="K92" s="296"/>
      <c r="L92" s="296"/>
      <c r="M92" s="296"/>
      <c r="N92" s="296"/>
      <c r="O92" s="310"/>
      <c r="P92" s="310"/>
      <c r="Q92" s="310" t="s">
        <v>4992</v>
      </c>
      <c r="R92" s="227"/>
      <c r="S92" s="228">
        <f>IF(C92="",NA(),MATCH($B92&amp;$C92,'Smelter Reference List'!$J:$J,0))</f>
        <v>227</v>
      </c>
      <c r="T92" s="229"/>
      <c r="U92" s="229">
        <f t="shared" si="2"/>
        <v>0</v>
      </c>
      <c r="V92" s="229"/>
      <c r="W92" s="229"/>
      <c r="Y92" s="223" t="str">
        <f t="shared" si="3"/>
        <v>GoldYamamoto Precious Metal Co., Ltd.</v>
      </c>
    </row>
    <row r="93" spans="1:25" s="223" customFormat="1" ht="20.25">
      <c r="A93" s="310" t="s">
        <v>1311</v>
      </c>
      <c r="B93" s="313" t="s">
        <v>2290</v>
      </c>
      <c r="C93" s="299" t="s">
        <v>4068</v>
      </c>
      <c r="D93" s="313" t="s">
        <v>4068</v>
      </c>
      <c r="E93" s="313" t="s">
        <v>2217</v>
      </c>
      <c r="F93" s="313" t="s">
        <v>1311</v>
      </c>
      <c r="G93" s="313" t="s">
        <v>3060</v>
      </c>
      <c r="H93" s="314">
        <v>0</v>
      </c>
      <c r="I93" s="314" t="s">
        <v>3260</v>
      </c>
      <c r="J93" s="314" t="s">
        <v>3235</v>
      </c>
      <c r="K93" s="296"/>
      <c r="L93" s="296"/>
      <c r="M93" s="296"/>
      <c r="N93" s="296"/>
      <c r="O93" s="310"/>
      <c r="P93" s="310"/>
      <c r="Q93" s="310" t="s">
        <v>4992</v>
      </c>
      <c r="R93" s="227"/>
      <c r="S93" s="228">
        <f>IF(C93="",NA(),MATCH($B93&amp;$C93,'Smelter Reference List'!$J:$J,0))</f>
        <v>230</v>
      </c>
      <c r="T93" s="229"/>
      <c r="U93" s="229">
        <f t="shared" si="2"/>
        <v>0</v>
      </c>
      <c r="V93" s="229"/>
      <c r="W93" s="229"/>
      <c r="Y93" s="223" t="str">
        <f t="shared" si="3"/>
        <v>GoldYokohama Metal Co., Ltd.</v>
      </c>
    </row>
    <row r="94" spans="1:25" s="223" customFormat="1" ht="25.5">
      <c r="A94" s="310" t="s">
        <v>1313</v>
      </c>
      <c r="B94" s="313" t="s">
        <v>2290</v>
      </c>
      <c r="C94" s="299" t="s">
        <v>2540</v>
      </c>
      <c r="D94" s="313" t="s">
        <v>2540</v>
      </c>
      <c r="E94" s="313" t="s">
        <v>2150</v>
      </c>
      <c r="F94" s="313" t="s">
        <v>1313</v>
      </c>
      <c r="G94" s="313" t="s">
        <v>3060</v>
      </c>
      <c r="H94" s="314">
        <v>0</v>
      </c>
      <c r="I94" s="314" t="s">
        <v>3261</v>
      </c>
      <c r="J94" s="314" t="s">
        <v>3159</v>
      </c>
      <c r="K94" s="296"/>
      <c r="L94" s="296"/>
      <c r="M94" s="296"/>
      <c r="N94" s="296"/>
      <c r="O94" s="310"/>
      <c r="P94" s="310"/>
      <c r="Q94" s="310" t="s">
        <v>4992</v>
      </c>
      <c r="R94" s="227"/>
      <c r="S94" s="228">
        <f>IF(C94="",NA(),MATCH($B94&amp;$C94,'Smelter Reference List'!$J:$J,0))</f>
        <v>239</v>
      </c>
      <c r="T94" s="229"/>
      <c r="U94" s="229">
        <f t="shared" si="2"/>
        <v>0</v>
      </c>
      <c r="V94" s="229"/>
      <c r="W94" s="229"/>
      <c r="Y94" s="223" t="str">
        <f t="shared" si="3"/>
        <v>GoldZhongyuan Gold Smelter of Zhongjin Gold Corporation</v>
      </c>
    </row>
    <row r="95" spans="1:25" s="223" customFormat="1" ht="25.5">
      <c r="A95" s="310" t="s">
        <v>1314</v>
      </c>
      <c r="B95" s="313" t="s">
        <v>2290</v>
      </c>
      <c r="C95" s="299" t="s">
        <v>4175</v>
      </c>
      <c r="D95" s="313" t="s">
        <v>4175</v>
      </c>
      <c r="E95" s="313" t="s">
        <v>2150</v>
      </c>
      <c r="F95" s="313" t="s">
        <v>1314</v>
      </c>
      <c r="G95" s="313" t="s">
        <v>3060</v>
      </c>
      <c r="H95" s="314">
        <v>0</v>
      </c>
      <c r="I95" s="314" t="s">
        <v>3266</v>
      </c>
      <c r="J95" s="314" t="s">
        <v>3267</v>
      </c>
      <c r="K95" s="296"/>
      <c r="L95" s="296"/>
      <c r="M95" s="296"/>
      <c r="N95" s="296"/>
      <c r="O95" s="310"/>
      <c r="P95" s="310"/>
      <c r="Q95" s="310" t="s">
        <v>4992</v>
      </c>
      <c r="R95" s="227"/>
      <c r="S95" s="228">
        <f>IF(C95="",NA(),MATCH($B95&amp;$C95,'Smelter Reference List'!$J:$J,0))</f>
        <v>241</v>
      </c>
      <c r="T95" s="229"/>
      <c r="U95" s="229">
        <f t="shared" si="2"/>
        <v>0</v>
      </c>
      <c r="V95" s="229"/>
      <c r="W95" s="229"/>
      <c r="Y95" s="223" t="str">
        <f t="shared" si="3"/>
        <v>GoldZijin Mining Group Co., Ltd. Gold Refinery</v>
      </c>
    </row>
    <row r="96" spans="1:25" s="223" customFormat="1" ht="20.25">
      <c r="A96" s="310" t="s">
        <v>4165</v>
      </c>
      <c r="B96" s="313" t="s">
        <v>2290</v>
      </c>
      <c r="C96" s="299" t="s">
        <v>4164</v>
      </c>
      <c r="D96" s="313" t="s">
        <v>4164</v>
      </c>
      <c r="E96" s="313" t="s">
        <v>2269</v>
      </c>
      <c r="F96" s="313" t="s">
        <v>4165</v>
      </c>
      <c r="G96" s="313" t="s">
        <v>3060</v>
      </c>
      <c r="H96" s="314">
        <v>0</v>
      </c>
      <c r="I96" s="314" t="s">
        <v>4577</v>
      </c>
      <c r="J96" s="314" t="s">
        <v>4166</v>
      </c>
      <c r="K96" s="296"/>
      <c r="L96" s="296"/>
      <c r="M96" s="296"/>
      <c r="N96" s="296"/>
      <c r="O96" s="310"/>
      <c r="P96" s="310"/>
      <c r="Q96" s="310"/>
      <c r="R96" s="227"/>
      <c r="S96" s="228">
        <f>IF(C96="",NA(),MATCH($B96&amp;$C96,'Smelter Reference List'!$J:$J,0))</f>
        <v>134</v>
      </c>
      <c r="T96" s="229"/>
      <c r="U96" s="229">
        <f t="shared" si="2"/>
        <v>0</v>
      </c>
      <c r="V96" s="229"/>
      <c r="W96" s="229"/>
      <c r="Y96" s="223" t="str">
        <f t="shared" si="3"/>
        <v>GoldMorris and Watson</v>
      </c>
    </row>
    <row r="97" spans="1:25" s="223" customFormat="1" ht="20.25">
      <c r="A97" s="310" t="s">
        <v>4583</v>
      </c>
      <c r="B97" s="313" t="s">
        <v>2290</v>
      </c>
      <c r="C97" s="299" t="s">
        <v>4582</v>
      </c>
      <c r="D97" s="313" t="s">
        <v>4582</v>
      </c>
      <c r="E97" s="313" t="s">
        <v>2163</v>
      </c>
      <c r="F97" s="313" t="s">
        <v>4583</v>
      </c>
      <c r="G97" s="313" t="s">
        <v>3060</v>
      </c>
      <c r="H97" s="314">
        <v>0</v>
      </c>
      <c r="I97" s="314" t="s">
        <v>4584</v>
      </c>
      <c r="J97" s="314" t="s">
        <v>3283</v>
      </c>
      <c r="K97" s="296"/>
      <c r="L97" s="296"/>
      <c r="M97" s="296"/>
      <c r="N97" s="296"/>
      <c r="O97" s="310"/>
      <c r="P97" s="310"/>
      <c r="Q97" s="310" t="s">
        <v>4993</v>
      </c>
      <c r="R97" s="227"/>
      <c r="S97" s="228">
        <f>IF(C97="",NA(),MATCH($B97&amp;$C97,'Smelter Reference List'!$J:$J,0))</f>
        <v>165</v>
      </c>
      <c r="T97" s="229"/>
      <c r="U97" s="229">
        <f t="shared" si="2"/>
        <v>0</v>
      </c>
      <c r="V97" s="229"/>
      <c r="W97" s="229"/>
      <c r="Y97" s="223" t="str">
        <f t="shared" si="3"/>
        <v>GoldSAFINA A.S.</v>
      </c>
    </row>
    <row r="98" spans="1:25" s="223" customFormat="1" ht="20.25">
      <c r="A98" s="310" t="s">
        <v>205</v>
      </c>
      <c r="B98" s="313" t="s">
        <v>2290</v>
      </c>
      <c r="C98" s="299" t="s">
        <v>204</v>
      </c>
      <c r="D98" s="313" t="s">
        <v>204</v>
      </c>
      <c r="E98" s="313" t="s">
        <v>1716</v>
      </c>
      <c r="F98" s="313" t="s">
        <v>205</v>
      </c>
      <c r="G98" s="313" t="s">
        <v>3060</v>
      </c>
      <c r="H98" s="314">
        <v>0</v>
      </c>
      <c r="I98" s="314" t="s">
        <v>3272</v>
      </c>
      <c r="J98" s="314" t="s">
        <v>3273</v>
      </c>
      <c r="K98" s="296"/>
      <c r="L98" s="296"/>
      <c r="M98" s="296"/>
      <c r="N98" s="296"/>
      <c r="O98" s="310"/>
      <c r="P98" s="310"/>
      <c r="Q98" s="310" t="s">
        <v>4992</v>
      </c>
      <c r="R98" s="227"/>
      <c r="S98" s="228">
        <f>IF(C98="",NA(),MATCH($B98&amp;$C98,'Smelter Reference List'!$J:$J,0))</f>
        <v>218</v>
      </c>
      <c r="T98" s="229"/>
      <c r="U98" s="229">
        <f t="shared" si="2"/>
        <v>0</v>
      </c>
      <c r="V98" s="229"/>
      <c r="W98" s="229"/>
      <c r="Y98" s="223" t="str">
        <f t="shared" si="3"/>
        <v>GoldUmicore Precious Metals Thailand</v>
      </c>
    </row>
    <row r="99" spans="1:25" s="223" customFormat="1" ht="20.25">
      <c r="A99" s="310" t="s">
        <v>2643</v>
      </c>
      <c r="B99" s="313" t="s">
        <v>2290</v>
      </c>
      <c r="C99" s="299" t="s">
        <v>4076</v>
      </c>
      <c r="D99" s="313" t="s">
        <v>4076</v>
      </c>
      <c r="E99" s="313" t="s">
        <v>2207</v>
      </c>
      <c r="F99" s="313" t="s">
        <v>2643</v>
      </c>
      <c r="G99" s="313" t="s">
        <v>3060</v>
      </c>
      <c r="H99" s="314">
        <v>0</v>
      </c>
      <c r="I99" s="314" t="s">
        <v>3276</v>
      </c>
      <c r="J99" s="314" t="s">
        <v>3277</v>
      </c>
      <c r="K99" s="296"/>
      <c r="L99" s="296"/>
      <c r="M99" s="296"/>
      <c r="N99" s="296"/>
      <c r="O99" s="310"/>
      <c r="P99" s="310"/>
      <c r="Q99" s="310" t="s">
        <v>4992</v>
      </c>
      <c r="R99" s="227"/>
      <c r="S99" s="228">
        <f>IF(C99="",NA(),MATCH($B99&amp;$C99,'Smelter Reference List'!$J:$J,0))</f>
        <v>132</v>
      </c>
      <c r="T99" s="229"/>
      <c r="U99" s="229">
        <f t="shared" si="2"/>
        <v>0</v>
      </c>
      <c r="V99" s="229"/>
      <c r="W99" s="229"/>
      <c r="Y99" s="223" t="str">
        <f t="shared" si="3"/>
        <v>GoldMMTC-PAMP India Pvt., Ltd.</v>
      </c>
    </row>
    <row r="100" spans="1:25" s="223" customFormat="1" ht="25.5">
      <c r="A100" s="310" t="s">
        <v>2645</v>
      </c>
      <c r="B100" s="313" t="s">
        <v>2290</v>
      </c>
      <c r="C100" s="299" t="s">
        <v>2644</v>
      </c>
      <c r="D100" s="313" t="s">
        <v>2644</v>
      </c>
      <c r="E100" s="313" t="s">
        <v>4880</v>
      </c>
      <c r="F100" s="313" t="s">
        <v>2645</v>
      </c>
      <c r="G100" s="313" t="s">
        <v>3060</v>
      </c>
      <c r="H100" s="314">
        <v>0</v>
      </c>
      <c r="I100" s="314" t="s">
        <v>3278</v>
      </c>
      <c r="J100" s="314" t="s">
        <v>3279</v>
      </c>
      <c r="K100" s="296"/>
      <c r="L100" s="296"/>
      <c r="M100" s="296"/>
      <c r="N100" s="296"/>
      <c r="O100" s="310"/>
      <c r="P100" s="310"/>
      <c r="Q100" s="310" t="s">
        <v>4992</v>
      </c>
      <c r="R100" s="227"/>
      <c r="S100" s="228">
        <f>IF(C100="",NA(),MATCH($B100&amp;$C100,'Smelter Reference List'!$J:$J,0))</f>
        <v>161</v>
      </c>
      <c r="T100" s="229"/>
      <c r="U100" s="229">
        <f t="shared" si="2"/>
        <v>0</v>
      </c>
      <c r="V100" s="229"/>
      <c r="W100" s="229"/>
      <c r="Y100" s="223" t="str">
        <f t="shared" si="3"/>
        <v>GoldRepublic Metals Corporation</v>
      </c>
    </row>
    <row r="101" spans="1:25" s="223" customFormat="1" ht="25.5">
      <c r="A101" s="310" t="s">
        <v>2641</v>
      </c>
      <c r="B101" s="313" t="s">
        <v>2290</v>
      </c>
      <c r="C101" s="299" t="s">
        <v>2640</v>
      </c>
      <c r="D101" s="313" t="s">
        <v>2640</v>
      </c>
      <c r="E101" s="313" t="s">
        <v>1682</v>
      </c>
      <c r="F101" s="313" t="s">
        <v>2641</v>
      </c>
      <c r="G101" s="313" t="s">
        <v>3060</v>
      </c>
      <c r="H101" s="314">
        <v>0</v>
      </c>
      <c r="I101" s="314" t="s">
        <v>3280</v>
      </c>
      <c r="J101" s="314" t="s">
        <v>3281</v>
      </c>
      <c r="K101" s="296"/>
      <c r="L101" s="296"/>
      <c r="M101" s="296"/>
      <c r="N101" s="296"/>
      <c r="O101" s="310"/>
      <c r="P101" s="310"/>
      <c r="Q101" s="310" t="s">
        <v>4993</v>
      </c>
      <c r="R101" s="227"/>
      <c r="S101" s="228">
        <f>IF(C101="",NA(),MATCH($B101&amp;$C101,'Smelter Reference List'!$J:$J,0))</f>
        <v>99</v>
      </c>
      <c r="T101" s="229"/>
      <c r="U101" s="229">
        <f t="shared" si="2"/>
        <v>0</v>
      </c>
      <c r="V101" s="229"/>
      <c r="W101" s="229"/>
      <c r="Y101" s="223" t="str">
        <f t="shared" si="3"/>
        <v>GoldKGHM Polska Miedź Spółka Akcyjna</v>
      </c>
    </row>
    <row r="102" spans="1:25" s="223" customFormat="1" ht="25.5">
      <c r="A102" s="310" t="s">
        <v>2648</v>
      </c>
      <c r="B102" s="313" t="s">
        <v>2290</v>
      </c>
      <c r="C102" s="299" t="s">
        <v>2647</v>
      </c>
      <c r="D102" s="313" t="s">
        <v>2647</v>
      </c>
      <c r="E102" s="313" t="s">
        <v>4878</v>
      </c>
      <c r="F102" s="313" t="s">
        <v>2648</v>
      </c>
      <c r="G102" s="313" t="s">
        <v>3060</v>
      </c>
      <c r="H102" s="314">
        <v>0</v>
      </c>
      <c r="I102" s="314" t="s">
        <v>3284</v>
      </c>
      <c r="J102" s="314" t="s">
        <v>3285</v>
      </c>
      <c r="K102" s="296"/>
      <c r="L102" s="296"/>
      <c r="M102" s="296"/>
      <c r="N102" s="296"/>
      <c r="O102" s="310"/>
      <c r="P102" s="310"/>
      <c r="Q102" s="310" t="s">
        <v>4992</v>
      </c>
      <c r="R102" s="227"/>
      <c r="S102" s="228">
        <f>IF(C102="",NA(),MATCH($B102&amp;$C102,'Smelter Reference List'!$J:$J,0))</f>
        <v>185</v>
      </c>
      <c r="T102" s="229"/>
      <c r="U102" s="229">
        <f t="shared" si="2"/>
        <v>0</v>
      </c>
      <c r="V102" s="229"/>
      <c r="W102" s="229"/>
      <c r="Y102" s="223" t="str">
        <f t="shared" si="3"/>
        <v>GoldSingway Technology Co., Ltd.</v>
      </c>
    </row>
    <row r="103" spans="1:25" s="223" customFormat="1" ht="20.25">
      <c r="A103" s="310" t="s">
        <v>3297</v>
      </c>
      <c r="B103" s="313" t="s">
        <v>2290</v>
      </c>
      <c r="C103" s="299" t="s">
        <v>4176</v>
      </c>
      <c r="D103" s="313" t="s">
        <v>4176</v>
      </c>
      <c r="E103" s="313" t="s">
        <v>2214</v>
      </c>
      <c r="F103" s="313" t="s">
        <v>3297</v>
      </c>
      <c r="G103" s="313" t="s">
        <v>3060</v>
      </c>
      <c r="H103" s="314">
        <v>0</v>
      </c>
      <c r="I103" s="314" t="s">
        <v>3298</v>
      </c>
      <c r="J103" s="314" t="s">
        <v>3099</v>
      </c>
      <c r="K103" s="296"/>
      <c r="L103" s="296"/>
      <c r="M103" s="296"/>
      <c r="N103" s="296"/>
      <c r="O103" s="310"/>
      <c r="P103" s="310"/>
      <c r="Q103" s="310" t="s">
        <v>4992</v>
      </c>
      <c r="R103" s="227"/>
      <c r="S103" s="228">
        <f>IF(C103="",NA(),MATCH($B103&amp;$C103,'Smelter Reference List'!$J:$J,0))</f>
        <v>196</v>
      </c>
      <c r="T103" s="229"/>
      <c r="U103" s="229">
        <f t="shared" si="2"/>
        <v>0</v>
      </c>
      <c r="V103" s="229"/>
      <c r="W103" s="229"/>
      <c r="Y103" s="223" t="str">
        <f t="shared" si="3"/>
        <v>GoldT.C.A S.p.A</v>
      </c>
    </row>
    <row r="104" spans="1:25" s="223" customFormat="1" ht="20.25">
      <c r="A104" s="310" t="s">
        <v>3299</v>
      </c>
      <c r="B104" s="313" t="s">
        <v>2290</v>
      </c>
      <c r="C104" s="299" t="s">
        <v>4567</v>
      </c>
      <c r="D104" s="313" t="s">
        <v>4567</v>
      </c>
      <c r="E104" s="313" t="s">
        <v>4876</v>
      </c>
      <c r="F104" s="313" t="s">
        <v>3299</v>
      </c>
      <c r="G104" s="313" t="s">
        <v>3060</v>
      </c>
      <c r="H104" s="314">
        <v>0</v>
      </c>
      <c r="I104" s="314" t="s">
        <v>3300</v>
      </c>
      <c r="J104" s="314" t="s">
        <v>3153</v>
      </c>
      <c r="K104" s="296"/>
      <c r="L104" s="296"/>
      <c r="M104" s="296"/>
      <c r="N104" s="296"/>
      <c r="O104" s="310"/>
      <c r="P104" s="310"/>
      <c r="Q104" s="310" t="s">
        <v>4992</v>
      </c>
      <c r="R104" s="227"/>
      <c r="S104" s="228">
        <f>IF(C104="",NA(),MATCH($B104&amp;$C104,'Smelter Reference List'!$J:$J,0))</f>
        <v>103</v>
      </c>
      <c r="T104" s="229"/>
      <c r="U104" s="229">
        <f t="shared" si="2"/>
        <v>0</v>
      </c>
      <c r="V104" s="229"/>
      <c r="W104" s="229"/>
      <c r="Y104" s="223" t="str">
        <f t="shared" si="3"/>
        <v>GoldKorea Zinc Co., Ltd.</v>
      </c>
    </row>
    <row r="105" spans="1:25" s="223" customFormat="1" ht="20.25">
      <c r="A105" s="310" t="s">
        <v>4229</v>
      </c>
      <c r="B105" s="313" t="s">
        <v>2290</v>
      </c>
      <c r="C105" s="299" t="s">
        <v>4228</v>
      </c>
      <c r="D105" s="313" t="s">
        <v>4228</v>
      </c>
      <c r="E105" s="313" t="s">
        <v>2180</v>
      </c>
      <c r="F105" s="313" t="s">
        <v>4229</v>
      </c>
      <c r="G105" s="313" t="s">
        <v>3060</v>
      </c>
      <c r="H105" s="314">
        <v>0</v>
      </c>
      <c r="I105" s="314" t="s">
        <v>4230</v>
      </c>
      <c r="J105" s="314" t="s">
        <v>4231</v>
      </c>
      <c r="K105" s="296"/>
      <c r="L105" s="296"/>
      <c r="M105" s="296"/>
      <c r="N105" s="296"/>
      <c r="O105" s="310"/>
      <c r="P105" s="310"/>
      <c r="Q105" s="310"/>
      <c r="R105" s="227"/>
      <c r="S105" s="228">
        <f>IF(C105="",NA(),MATCH($B105&amp;$C105,'Smelter Reference List'!$J:$J,0))</f>
        <v>163</v>
      </c>
      <c r="T105" s="229"/>
      <c r="U105" s="229">
        <f t="shared" si="2"/>
        <v>0</v>
      </c>
      <c r="V105" s="229"/>
      <c r="W105" s="229"/>
      <c r="Y105" s="223" t="str">
        <f t="shared" si="3"/>
        <v>GoldSAAMP</v>
      </c>
    </row>
    <row r="106" spans="1:25" s="223" customFormat="1" ht="20.25">
      <c r="A106" s="310" t="s">
        <v>4158</v>
      </c>
      <c r="B106" s="313" t="s">
        <v>2290</v>
      </c>
      <c r="C106" s="299" t="s">
        <v>4155</v>
      </c>
      <c r="D106" s="313" t="s">
        <v>4155</v>
      </c>
      <c r="E106" s="313" t="s">
        <v>2164</v>
      </c>
      <c r="F106" s="313" t="s">
        <v>4158</v>
      </c>
      <c r="G106" s="313" t="s">
        <v>3060</v>
      </c>
      <c r="H106" s="314">
        <v>0</v>
      </c>
      <c r="I106" s="314" t="s">
        <v>3393</v>
      </c>
      <c r="J106" s="314" t="s">
        <v>3394</v>
      </c>
      <c r="K106" s="296"/>
      <c r="L106" s="296"/>
      <c r="M106" s="296"/>
      <c r="N106" s="296"/>
      <c r="O106" s="310"/>
      <c r="P106" s="310"/>
      <c r="Q106" s="310" t="s">
        <v>4992</v>
      </c>
      <c r="R106" s="227"/>
      <c r="S106" s="228">
        <f>IF(C106="",NA(),MATCH($B106&amp;$C106,'Smelter Reference List'!$J:$J,0))</f>
        <v>171</v>
      </c>
      <c r="T106" s="229"/>
      <c r="U106" s="229">
        <f t="shared" si="2"/>
        <v>0</v>
      </c>
      <c r="V106" s="229"/>
      <c r="W106" s="229"/>
      <c r="Y106" s="223" t="str">
        <f t="shared" si="3"/>
        <v>GoldSAXONIA Edelmetalle GmbH</v>
      </c>
    </row>
    <row r="107" spans="1:25" s="223" customFormat="1" ht="20.25">
      <c r="A107" s="310" t="s">
        <v>4159</v>
      </c>
      <c r="B107" s="313" t="s">
        <v>2290</v>
      </c>
      <c r="C107" s="299" t="s">
        <v>4156</v>
      </c>
      <c r="D107" s="313" t="s">
        <v>4156</v>
      </c>
      <c r="E107" s="313" t="s">
        <v>2164</v>
      </c>
      <c r="F107" s="313" t="s">
        <v>4159</v>
      </c>
      <c r="G107" s="313" t="s">
        <v>3060</v>
      </c>
      <c r="H107" s="314">
        <v>0</v>
      </c>
      <c r="I107" s="314" t="s">
        <v>3065</v>
      </c>
      <c r="J107" s="314" t="s">
        <v>3066</v>
      </c>
      <c r="K107" s="296"/>
      <c r="L107" s="296"/>
      <c r="M107" s="296"/>
      <c r="N107" s="296"/>
      <c r="O107" s="310"/>
      <c r="P107" s="310"/>
      <c r="Q107" s="310" t="s">
        <v>4992</v>
      </c>
      <c r="R107" s="227"/>
      <c r="S107" s="228">
        <f>IF(C107="",NA(),MATCH($B107&amp;$C107,'Smelter Reference List'!$J:$J,0))</f>
        <v>224</v>
      </c>
      <c r="T107" s="229"/>
      <c r="U107" s="229">
        <f t="shared" si="2"/>
        <v>0</v>
      </c>
      <c r="V107" s="229"/>
      <c r="W107" s="229"/>
      <c r="Y107" s="223" t="str">
        <f t="shared" si="3"/>
        <v>GoldWIELAND Edelmetalle GmbH</v>
      </c>
    </row>
    <row r="108" spans="1:25" s="223" customFormat="1" ht="25.5">
      <c r="A108" s="310" t="s">
        <v>4160</v>
      </c>
      <c r="B108" s="313" t="s">
        <v>2290</v>
      </c>
      <c r="C108" s="299" t="s">
        <v>4157</v>
      </c>
      <c r="D108" s="313" t="s">
        <v>4157</v>
      </c>
      <c r="E108" s="313" t="s">
        <v>2125</v>
      </c>
      <c r="F108" s="313" t="s">
        <v>4160</v>
      </c>
      <c r="G108" s="313" t="s">
        <v>3060</v>
      </c>
      <c r="H108" s="314">
        <v>0</v>
      </c>
      <c r="I108" s="314" t="s">
        <v>4161</v>
      </c>
      <c r="J108" s="314" t="s">
        <v>4161</v>
      </c>
      <c r="K108" s="296"/>
      <c r="L108" s="296"/>
      <c r="M108" s="296"/>
      <c r="N108" s="296"/>
      <c r="O108" s="310"/>
      <c r="P108" s="310"/>
      <c r="Q108" s="310" t="s">
        <v>4992</v>
      </c>
      <c r="R108" s="227"/>
      <c r="S108" s="228">
        <f>IF(C108="",NA(),MATCH($B108&amp;$C108,'Smelter Reference List'!$J:$J,0))</f>
        <v>141</v>
      </c>
      <c r="T108" s="229"/>
      <c r="U108" s="229">
        <f t="shared" si="2"/>
        <v>0</v>
      </c>
      <c r="V108" s="229"/>
      <c r="W108" s="229"/>
      <c r="Y108" s="223" t="str">
        <f t="shared" si="3"/>
        <v>GoldÖgussa Österreichische Gold- und Silber-Scheideanstalt GmbH</v>
      </c>
    </row>
    <row r="109" spans="1:25" s="223" customFormat="1" ht="25.5">
      <c r="A109" s="310" t="s">
        <v>4576</v>
      </c>
      <c r="B109" s="313" t="s">
        <v>2290</v>
      </c>
      <c r="C109" s="299" t="s">
        <v>4575</v>
      </c>
      <c r="D109" s="313" t="s">
        <v>4575</v>
      </c>
      <c r="E109" s="313" t="s">
        <v>2256</v>
      </c>
      <c r="F109" s="313" t="s">
        <v>4576</v>
      </c>
      <c r="G109" s="313" t="s">
        <v>3060</v>
      </c>
      <c r="H109" s="314">
        <v>0</v>
      </c>
      <c r="I109" s="314" t="s">
        <v>4629</v>
      </c>
      <c r="J109" s="314" t="s">
        <v>4630</v>
      </c>
      <c r="K109" s="296"/>
      <c r="L109" s="296"/>
      <c r="M109" s="296"/>
      <c r="N109" s="296"/>
      <c r="O109" s="310"/>
      <c r="P109" s="310"/>
      <c r="Q109" s="310" t="s">
        <v>4993</v>
      </c>
      <c r="R109" s="227"/>
      <c r="S109" s="228">
        <f>IF(C109="",NA(),MATCH($B109&amp;$C109,'Smelter Reference List'!$J:$J,0))</f>
        <v>133</v>
      </c>
      <c r="T109" s="229"/>
      <c r="U109" s="229">
        <f t="shared" si="2"/>
        <v>0</v>
      </c>
      <c r="V109" s="229"/>
      <c r="W109" s="229"/>
      <c r="Y109" s="223" t="str">
        <f t="shared" si="3"/>
        <v>GoldModeltech Sdn Bhd</v>
      </c>
    </row>
    <row r="110" spans="1:25" s="223" customFormat="1" ht="20.25">
      <c r="A110" s="310" t="s">
        <v>4555</v>
      </c>
      <c r="B110" s="313" t="s">
        <v>2290</v>
      </c>
      <c r="C110" s="299" t="s">
        <v>4554</v>
      </c>
      <c r="D110" s="313" t="s">
        <v>4554</v>
      </c>
      <c r="E110" s="313" t="s">
        <v>2207</v>
      </c>
      <c r="F110" s="313" t="s">
        <v>4555</v>
      </c>
      <c r="G110" s="313" t="s">
        <v>3060</v>
      </c>
      <c r="H110" s="314">
        <v>0</v>
      </c>
      <c r="I110" s="314" t="s">
        <v>4627</v>
      </c>
      <c r="J110" s="314" t="s">
        <v>4628</v>
      </c>
      <c r="K110" s="296"/>
      <c r="L110" s="296"/>
      <c r="M110" s="296"/>
      <c r="N110" s="296"/>
      <c r="O110" s="310"/>
      <c r="P110" s="310"/>
      <c r="Q110" s="310" t="s">
        <v>4993</v>
      </c>
      <c r="R110" s="227"/>
      <c r="S110" s="228">
        <f>IF(C110="",NA(),MATCH($B110&amp;$C110,'Smelter Reference List'!$J:$J,0))</f>
        <v>28</v>
      </c>
      <c r="T110" s="229"/>
      <c r="U110" s="229">
        <f t="shared" si="2"/>
        <v>0</v>
      </c>
      <c r="V110" s="229"/>
      <c r="W110" s="229"/>
      <c r="Y110" s="223" t="str">
        <f t="shared" si="3"/>
        <v>GoldBangalore Refinery</v>
      </c>
    </row>
    <row r="111" spans="1:25" s="223" customFormat="1" ht="25.5">
      <c r="A111" s="310" t="s">
        <v>1315</v>
      </c>
      <c r="B111" s="313" t="s">
        <v>2292</v>
      </c>
      <c r="C111" s="299" t="s">
        <v>3</v>
      </c>
      <c r="D111" s="313" t="s">
        <v>3</v>
      </c>
      <c r="E111" s="313" t="s">
        <v>2150</v>
      </c>
      <c r="F111" s="313" t="s">
        <v>1315</v>
      </c>
      <c r="G111" s="313" t="s">
        <v>3060</v>
      </c>
      <c r="H111" s="314">
        <v>0</v>
      </c>
      <c r="I111" s="314" t="s">
        <v>3129</v>
      </c>
      <c r="J111" s="314" t="s">
        <v>3121</v>
      </c>
      <c r="K111" s="296"/>
      <c r="L111" s="296"/>
      <c r="M111" s="296"/>
      <c r="N111" s="296"/>
      <c r="O111" s="310"/>
      <c r="P111" s="310"/>
      <c r="Q111" s="310" t="s">
        <v>4992</v>
      </c>
      <c r="R111" s="227"/>
      <c r="S111" s="228">
        <f>IF(C111="",NA(),MATCH($B111&amp;$C111,'Smelter Reference List'!$J:$J,0))</f>
        <v>245</v>
      </c>
      <c r="T111" s="229"/>
      <c r="U111" s="229">
        <f t="shared" si="2"/>
        <v>0</v>
      </c>
      <c r="V111" s="229"/>
      <c r="W111" s="229"/>
      <c r="Y111" s="223" t="str">
        <f t="shared" si="3"/>
        <v>TantalumChangsha South Tantalum Niobium Co., Ltd.</v>
      </c>
    </row>
    <row r="112" spans="1:25" s="223" customFormat="1" ht="25.5">
      <c r="A112" s="310" t="s">
        <v>1316</v>
      </c>
      <c r="B112" s="313" t="s">
        <v>2292</v>
      </c>
      <c r="C112" s="299" t="s">
        <v>2341</v>
      </c>
      <c r="D112" s="313" t="s">
        <v>2341</v>
      </c>
      <c r="E112" s="313" t="s">
        <v>2150</v>
      </c>
      <c r="F112" s="313" t="s">
        <v>1316</v>
      </c>
      <c r="G112" s="313" t="s">
        <v>3060</v>
      </c>
      <c r="H112" s="314">
        <v>0</v>
      </c>
      <c r="I112" s="314" t="s">
        <v>3302</v>
      </c>
      <c r="J112" s="314" t="s">
        <v>3270</v>
      </c>
      <c r="K112" s="296"/>
      <c r="L112" s="296"/>
      <c r="M112" s="296"/>
      <c r="N112" s="296"/>
      <c r="O112" s="310"/>
      <c r="P112" s="310"/>
      <c r="Q112" s="310" t="s">
        <v>4992</v>
      </c>
      <c r="R112" s="227"/>
      <c r="S112" s="228">
        <f>IF(C112="",NA(),MATCH($B112&amp;$C112,'Smelter Reference List'!$J:$J,0))</f>
        <v>247</v>
      </c>
      <c r="T112" s="229"/>
      <c r="U112" s="229">
        <f t="shared" si="2"/>
        <v>0</v>
      </c>
      <c r="V112" s="229"/>
      <c r="W112" s="229"/>
      <c r="Y112" s="223" t="str">
        <f t="shared" si="3"/>
        <v>TantalumConghua Tantalum and Niobium Smeltry</v>
      </c>
    </row>
    <row r="113" spans="1:25" s="223" customFormat="1" ht="20.25">
      <c r="A113" s="310" t="s">
        <v>1317</v>
      </c>
      <c r="B113" s="313" t="s">
        <v>2292</v>
      </c>
      <c r="C113" s="299" t="s">
        <v>2337</v>
      </c>
      <c r="D113" s="313" t="s">
        <v>2337</v>
      </c>
      <c r="E113" s="313" t="s">
        <v>2150</v>
      </c>
      <c r="F113" s="313" t="s">
        <v>1317</v>
      </c>
      <c r="G113" s="313" t="s">
        <v>3060</v>
      </c>
      <c r="H113" s="314">
        <v>0</v>
      </c>
      <c r="I113" s="314" t="s">
        <v>3303</v>
      </c>
      <c r="J113" s="314" t="s">
        <v>3270</v>
      </c>
      <c r="K113" s="296"/>
      <c r="L113" s="296"/>
      <c r="M113" s="296"/>
      <c r="N113" s="296"/>
      <c r="O113" s="310"/>
      <c r="P113" s="310"/>
      <c r="Q113" s="310" t="s">
        <v>4992</v>
      </c>
      <c r="R113" s="227"/>
      <c r="S113" s="228">
        <f>IF(C113="",NA(),MATCH($B113&amp;$C113,'Smelter Reference List'!$J:$J,0))</f>
        <v>250</v>
      </c>
      <c r="T113" s="229"/>
      <c r="U113" s="229">
        <f t="shared" si="2"/>
        <v>0</v>
      </c>
      <c r="V113" s="229"/>
      <c r="W113" s="229"/>
      <c r="Y113" s="223" t="str">
        <f t="shared" si="3"/>
        <v>TantalumDuoluoshan</v>
      </c>
    </row>
    <row r="114" spans="1:25" s="223" customFormat="1" ht="25.5">
      <c r="A114" s="310" t="s">
        <v>1318</v>
      </c>
      <c r="B114" s="313" t="s">
        <v>2292</v>
      </c>
      <c r="C114" s="299" t="s">
        <v>2274</v>
      </c>
      <c r="D114" s="313" t="s">
        <v>2274</v>
      </c>
      <c r="E114" s="313" t="s">
        <v>4880</v>
      </c>
      <c r="F114" s="313" t="s">
        <v>1318</v>
      </c>
      <c r="G114" s="313" t="s">
        <v>3060</v>
      </c>
      <c r="H114" s="314">
        <v>0</v>
      </c>
      <c r="I114" s="314" t="s">
        <v>3304</v>
      </c>
      <c r="J114" s="314" t="s">
        <v>3279</v>
      </c>
      <c r="K114" s="296"/>
      <c r="L114" s="296"/>
      <c r="M114" s="296"/>
      <c r="N114" s="296"/>
      <c r="O114" s="310"/>
      <c r="P114" s="310"/>
      <c r="Q114" s="310" t="s">
        <v>4992</v>
      </c>
      <c r="R114" s="227"/>
      <c r="S114" s="228">
        <f>IF(C114="",NA(),MATCH($B114&amp;$C114,'Smelter Reference List'!$J:$J,0))</f>
        <v>252</v>
      </c>
      <c r="T114" s="229"/>
      <c r="U114" s="229">
        <f t="shared" si="2"/>
        <v>0</v>
      </c>
      <c r="V114" s="229"/>
      <c r="W114" s="229"/>
      <c r="Y114" s="223" t="str">
        <f t="shared" si="3"/>
        <v>TantalumExotech Inc.</v>
      </c>
    </row>
    <row r="115" spans="1:25" s="223" customFormat="1" ht="20.25">
      <c r="A115" s="310" t="s">
        <v>1319</v>
      </c>
      <c r="B115" s="313" t="s">
        <v>2292</v>
      </c>
      <c r="C115" s="299" t="s">
        <v>62</v>
      </c>
      <c r="D115" s="313" t="s">
        <v>62</v>
      </c>
      <c r="E115" s="313" t="s">
        <v>2150</v>
      </c>
      <c r="F115" s="313" t="s">
        <v>1319</v>
      </c>
      <c r="G115" s="313" t="s">
        <v>3060</v>
      </c>
      <c r="H115" s="314">
        <v>0</v>
      </c>
      <c r="I115" s="314" t="s">
        <v>3305</v>
      </c>
      <c r="J115" s="314" t="s">
        <v>3270</v>
      </c>
      <c r="K115" s="296"/>
      <c r="L115" s="296"/>
      <c r="M115" s="296"/>
      <c r="N115" s="296"/>
      <c r="O115" s="310"/>
      <c r="P115" s="310"/>
      <c r="Q115" s="310" t="s">
        <v>4992</v>
      </c>
      <c r="R115" s="227"/>
      <c r="S115" s="228">
        <f>IF(C115="",NA(),MATCH($B115&amp;$C115,'Smelter Reference List'!$J:$J,0))</f>
        <v>254</v>
      </c>
      <c r="T115" s="229"/>
      <c r="U115" s="229">
        <f t="shared" si="2"/>
        <v>0</v>
      </c>
      <c r="V115" s="229"/>
      <c r="W115" s="229"/>
      <c r="Y115" s="223" t="str">
        <f t="shared" si="3"/>
        <v>TantalumF&amp;X Electro-Materials Ltd.</v>
      </c>
    </row>
    <row r="116" spans="1:25" s="223" customFormat="1" ht="25.5">
      <c r="A116" s="310" t="s">
        <v>1321</v>
      </c>
      <c r="B116" s="313" t="s">
        <v>2292</v>
      </c>
      <c r="C116" s="299" t="s">
        <v>1320</v>
      </c>
      <c r="D116" s="313" t="s">
        <v>1320</v>
      </c>
      <c r="E116" s="313" t="s">
        <v>2150</v>
      </c>
      <c r="F116" s="313" t="s">
        <v>1321</v>
      </c>
      <c r="G116" s="313" t="s">
        <v>3060</v>
      </c>
      <c r="H116" s="314">
        <v>0</v>
      </c>
      <c r="I116" s="314" t="s">
        <v>3307</v>
      </c>
      <c r="J116" s="314" t="s">
        <v>3270</v>
      </c>
      <c r="K116" s="296"/>
      <c r="L116" s="296"/>
      <c r="M116" s="296"/>
      <c r="N116" s="296"/>
      <c r="O116" s="310"/>
      <c r="P116" s="310"/>
      <c r="Q116" s="310" t="s">
        <v>4992</v>
      </c>
      <c r="R116" s="227"/>
      <c r="S116" s="228">
        <f>IF(C116="",NA(),MATCH($B116&amp;$C116,'Smelter Reference List'!$J:$J,0))</f>
        <v>258</v>
      </c>
      <c r="T116" s="229"/>
      <c r="U116" s="229">
        <f t="shared" si="2"/>
        <v>0</v>
      </c>
      <c r="V116" s="229"/>
      <c r="W116" s="229"/>
      <c r="Y116" s="223" t="str">
        <f t="shared" si="3"/>
        <v>TantalumGuangdong Zhiyuan New Material Co., Ltd.</v>
      </c>
    </row>
    <row r="117" spans="1:25" s="223" customFormat="1" ht="25.5">
      <c r="A117" s="310" t="s">
        <v>1322</v>
      </c>
      <c r="B117" s="313" t="s">
        <v>2292</v>
      </c>
      <c r="C117" s="299" t="s">
        <v>3308</v>
      </c>
      <c r="D117" s="313" t="s">
        <v>3308</v>
      </c>
      <c r="E117" s="313" t="s">
        <v>4880</v>
      </c>
      <c r="F117" s="313" t="s">
        <v>1322</v>
      </c>
      <c r="G117" s="313" t="s">
        <v>3060</v>
      </c>
      <c r="H117" s="314">
        <v>0</v>
      </c>
      <c r="I117" s="314" t="s">
        <v>3309</v>
      </c>
      <c r="J117" s="314" t="s">
        <v>3165</v>
      </c>
      <c r="K117" s="296"/>
      <c r="L117" s="296"/>
      <c r="M117" s="296"/>
      <c r="N117" s="296"/>
      <c r="O117" s="310"/>
      <c r="P117" s="310"/>
      <c r="Q117" s="310" t="s">
        <v>4992</v>
      </c>
      <c r="R117" s="227"/>
      <c r="S117" s="228">
        <f>IF(C117="",NA(),MATCH($B117&amp;$C117,'Smelter Reference List'!$J:$J,0))</f>
        <v>268</v>
      </c>
      <c r="T117" s="229"/>
      <c r="U117" s="229">
        <f t="shared" si="2"/>
        <v>0</v>
      </c>
      <c r="V117" s="229"/>
      <c r="W117" s="229"/>
      <c r="Y117" s="223" t="str">
        <f t="shared" si="3"/>
        <v>TantalumHi-Temp Specialty Metals, Inc.</v>
      </c>
    </row>
    <row r="118" spans="1:25" s="223" customFormat="1" ht="25.5">
      <c r="A118" s="310" t="s">
        <v>1323</v>
      </c>
      <c r="B118" s="313" t="s">
        <v>2292</v>
      </c>
      <c r="C118" s="299" t="s">
        <v>5</v>
      </c>
      <c r="D118" s="313" t="s">
        <v>5</v>
      </c>
      <c r="E118" s="313" t="s">
        <v>2150</v>
      </c>
      <c r="F118" s="313" t="s">
        <v>1323</v>
      </c>
      <c r="G118" s="313" t="s">
        <v>3060</v>
      </c>
      <c r="H118" s="314">
        <v>0</v>
      </c>
      <c r="I118" s="314" t="s">
        <v>3310</v>
      </c>
      <c r="J118" s="314" t="s">
        <v>3139</v>
      </c>
      <c r="K118" s="296"/>
      <c r="L118" s="296"/>
      <c r="M118" s="296"/>
      <c r="N118" s="296"/>
      <c r="O118" s="310"/>
      <c r="P118" s="310"/>
      <c r="Q118" s="310" t="s">
        <v>4992</v>
      </c>
      <c r="R118" s="227"/>
      <c r="S118" s="228">
        <f>IF(C118="",NA(),MATCH($B118&amp;$C118,'Smelter Reference List'!$J:$J,0))</f>
        <v>271</v>
      </c>
      <c r="T118" s="229"/>
      <c r="U118" s="229">
        <f t="shared" si="2"/>
        <v>0</v>
      </c>
      <c r="V118" s="229"/>
      <c r="W118" s="229"/>
      <c r="Y118" s="223" t="str">
        <f t="shared" si="3"/>
        <v>TantalumJiuJiang JinXin Nonferrous Metals Co., Ltd.</v>
      </c>
    </row>
    <row r="119" spans="1:25" s="223" customFormat="1" ht="20.25">
      <c r="A119" s="310" t="s">
        <v>1324</v>
      </c>
      <c r="B119" s="313" t="s">
        <v>2292</v>
      </c>
      <c r="C119" s="299" t="s">
        <v>63</v>
      </c>
      <c r="D119" s="313" t="s">
        <v>63</v>
      </c>
      <c r="E119" s="313" t="s">
        <v>2150</v>
      </c>
      <c r="F119" s="313" t="s">
        <v>1324</v>
      </c>
      <c r="G119" s="313" t="s">
        <v>3060</v>
      </c>
      <c r="H119" s="314">
        <v>0</v>
      </c>
      <c r="I119" s="314" t="s">
        <v>3310</v>
      </c>
      <c r="J119" s="314" t="s">
        <v>3139</v>
      </c>
      <c r="K119" s="296"/>
      <c r="L119" s="296"/>
      <c r="M119" s="296"/>
      <c r="N119" s="296"/>
      <c r="O119" s="310"/>
      <c r="P119" s="310"/>
      <c r="Q119" s="310" t="s">
        <v>4992</v>
      </c>
      <c r="R119" s="227"/>
      <c r="S119" s="228">
        <f>IF(C119="",NA(),MATCH($B119&amp;$C119,'Smelter Reference List'!$J:$J,0))</f>
        <v>272</v>
      </c>
      <c r="T119" s="229"/>
      <c r="U119" s="229">
        <f t="shared" si="2"/>
        <v>0</v>
      </c>
      <c r="V119" s="229"/>
      <c r="W119" s="229"/>
      <c r="Y119" s="223" t="str">
        <f t="shared" si="3"/>
        <v>TantalumJiujiang Tanbre Co., Ltd.</v>
      </c>
    </row>
    <row r="120" spans="1:25" s="223" customFormat="1" ht="20.25">
      <c r="A120" s="310" t="s">
        <v>1325</v>
      </c>
      <c r="B120" s="313" t="s">
        <v>2292</v>
      </c>
      <c r="C120" s="299" t="s">
        <v>4046</v>
      </c>
      <c r="D120" s="313" t="s">
        <v>4046</v>
      </c>
      <c r="E120" s="313" t="s">
        <v>2150</v>
      </c>
      <c r="F120" s="313" t="s">
        <v>1325</v>
      </c>
      <c r="G120" s="313" t="s">
        <v>3060</v>
      </c>
      <c r="H120" s="314">
        <v>0</v>
      </c>
      <c r="I120" s="314" t="s">
        <v>3311</v>
      </c>
      <c r="J120" s="314" t="s">
        <v>3139</v>
      </c>
      <c r="K120" s="296"/>
      <c r="L120" s="296"/>
      <c r="M120" s="296"/>
      <c r="N120" s="296"/>
      <c r="O120" s="310"/>
      <c r="P120" s="310"/>
      <c r="Q120" s="310" t="s">
        <v>4992</v>
      </c>
      <c r="R120" s="227"/>
      <c r="S120" s="228">
        <f>IF(C120="",NA(),MATCH($B120&amp;$C120,'Smelter Reference List'!$J:$J,0))</f>
        <v>276</v>
      </c>
      <c r="T120" s="229"/>
      <c r="U120" s="229">
        <f t="shared" si="2"/>
        <v>0</v>
      </c>
      <c r="V120" s="229"/>
      <c r="W120" s="229"/>
      <c r="Y120" s="223" t="str">
        <f t="shared" si="3"/>
        <v>TantalumKing-Tan Tantalum Industry Ltd.</v>
      </c>
    </row>
    <row r="121" spans="1:25" s="223" customFormat="1" ht="20.25">
      <c r="A121" s="310" t="s">
        <v>1326</v>
      </c>
      <c r="B121" s="313" t="s">
        <v>2292</v>
      </c>
      <c r="C121" s="299" t="s">
        <v>64</v>
      </c>
      <c r="D121" s="313" t="s">
        <v>64</v>
      </c>
      <c r="E121" s="313" t="s">
        <v>2139</v>
      </c>
      <c r="F121" s="313" t="s">
        <v>1326</v>
      </c>
      <c r="G121" s="313" t="s">
        <v>3060</v>
      </c>
      <c r="H121" s="314">
        <v>0</v>
      </c>
      <c r="I121" s="314" t="s">
        <v>3312</v>
      </c>
      <c r="J121" s="314" t="s">
        <v>3071</v>
      </c>
      <c r="K121" s="296"/>
      <c r="L121" s="296"/>
      <c r="M121" s="296"/>
      <c r="N121" s="296"/>
      <c r="O121" s="310"/>
      <c r="P121" s="310"/>
      <c r="Q121" s="310" t="s">
        <v>4992</v>
      </c>
      <c r="R121" s="227"/>
      <c r="S121" s="228">
        <f>IF(C121="",NA(),MATCH($B121&amp;$C121,'Smelter Reference List'!$J:$J,0))</f>
        <v>277</v>
      </c>
      <c r="T121" s="229"/>
      <c r="U121" s="229">
        <f t="shared" si="2"/>
        <v>0</v>
      </c>
      <c r="V121" s="229"/>
      <c r="W121" s="229"/>
      <c r="Y121" s="223" t="str">
        <f t="shared" si="3"/>
        <v>TantalumLSM Brasil S.A.</v>
      </c>
    </row>
    <row r="122" spans="1:25" s="223" customFormat="1" ht="25.5">
      <c r="A122" s="310" t="s">
        <v>1327</v>
      </c>
      <c r="B122" s="313" t="s">
        <v>2292</v>
      </c>
      <c r="C122" s="299" t="s">
        <v>4052</v>
      </c>
      <c r="D122" s="313" t="s">
        <v>4052</v>
      </c>
      <c r="E122" s="313" t="s">
        <v>2207</v>
      </c>
      <c r="F122" s="313" t="s">
        <v>1327</v>
      </c>
      <c r="G122" s="313" t="s">
        <v>3060</v>
      </c>
      <c r="H122" s="314">
        <v>0</v>
      </c>
      <c r="I122" s="314" t="s">
        <v>3313</v>
      </c>
      <c r="J122" s="314" t="s">
        <v>3314</v>
      </c>
      <c r="K122" s="296"/>
      <c r="L122" s="296"/>
      <c r="M122" s="296"/>
      <c r="N122" s="296"/>
      <c r="O122" s="310"/>
      <c r="P122" s="310"/>
      <c r="Q122" s="310" t="s">
        <v>4992</v>
      </c>
      <c r="R122" s="227"/>
      <c r="S122" s="228">
        <f>IF(C122="",NA(),MATCH($B122&amp;$C122,'Smelter Reference List'!$J:$J,0))</f>
        <v>279</v>
      </c>
      <c r="T122" s="229"/>
      <c r="U122" s="229">
        <f t="shared" si="2"/>
        <v>0</v>
      </c>
      <c r="V122" s="229"/>
      <c r="W122" s="229"/>
      <c r="Y122" s="223" t="str">
        <f t="shared" si="3"/>
        <v>TantalumMetallurgical Products India Pvt., Ltd.</v>
      </c>
    </row>
    <row r="123" spans="1:25" s="223" customFormat="1" ht="20.25">
      <c r="A123" s="310" t="s">
        <v>1328</v>
      </c>
      <c r="B123" s="313" t="s">
        <v>2292</v>
      </c>
      <c r="C123" s="299" t="s">
        <v>1924</v>
      </c>
      <c r="D123" s="313" t="s">
        <v>1924</v>
      </c>
      <c r="E123" s="313" t="s">
        <v>2139</v>
      </c>
      <c r="F123" s="313" t="s">
        <v>1328</v>
      </c>
      <c r="G123" s="313" t="s">
        <v>3060</v>
      </c>
      <c r="H123" s="314">
        <v>0</v>
      </c>
      <c r="I123" s="314" t="s">
        <v>3316</v>
      </c>
      <c r="J123" s="314" t="s">
        <v>3317</v>
      </c>
      <c r="K123" s="296"/>
      <c r="L123" s="296"/>
      <c r="M123" s="296"/>
      <c r="N123" s="296"/>
      <c r="O123" s="310"/>
      <c r="P123" s="310"/>
      <c r="Q123" s="310" t="s">
        <v>4992</v>
      </c>
      <c r="R123" s="227"/>
      <c r="S123" s="228">
        <f>IF(C123="",NA(),MATCH($B123&amp;$C123,'Smelter Reference List'!$J:$J,0))</f>
        <v>280</v>
      </c>
      <c r="T123" s="229"/>
      <c r="U123" s="229">
        <f t="shared" si="2"/>
        <v>0</v>
      </c>
      <c r="V123" s="229"/>
      <c r="W123" s="229"/>
      <c r="Y123" s="223" t="str">
        <f t="shared" si="3"/>
        <v>TantalumMineração Taboca S.A.</v>
      </c>
    </row>
    <row r="124" spans="1:25" s="223" customFormat="1" ht="20.25">
      <c r="A124" s="310" t="s">
        <v>1330</v>
      </c>
      <c r="B124" s="313" t="s">
        <v>2292</v>
      </c>
      <c r="C124" s="299" t="s">
        <v>65</v>
      </c>
      <c r="D124" s="313" t="s">
        <v>65</v>
      </c>
      <c r="E124" s="313" t="s">
        <v>2175</v>
      </c>
      <c r="F124" s="313" t="s">
        <v>1330</v>
      </c>
      <c r="G124" s="313" t="s">
        <v>3060</v>
      </c>
      <c r="H124" s="314">
        <v>0</v>
      </c>
      <c r="I124" s="314" t="s">
        <v>3320</v>
      </c>
      <c r="J124" s="314" t="s">
        <v>3321</v>
      </c>
      <c r="K124" s="296"/>
      <c r="L124" s="296"/>
      <c r="M124" s="296"/>
      <c r="N124" s="296"/>
      <c r="O124" s="310"/>
      <c r="P124" s="310"/>
      <c r="Q124" s="310" t="s">
        <v>4992</v>
      </c>
      <c r="R124" s="227"/>
      <c r="S124" s="228">
        <f>IF(C124="",NA(),MATCH($B124&amp;$C124,'Smelter Reference List'!$J:$J,0))</f>
        <v>283</v>
      </c>
      <c r="T124" s="229"/>
      <c r="U124" s="229">
        <f t="shared" si="2"/>
        <v>0</v>
      </c>
      <c r="V124" s="229"/>
      <c r="W124" s="229"/>
      <c r="Y124" s="223" t="str">
        <f t="shared" si="3"/>
        <v>TantalumMolycorp Silmet A.S.</v>
      </c>
    </row>
    <row r="125" spans="1:25" s="223" customFormat="1" ht="25.5">
      <c r="A125" s="310" t="s">
        <v>1331</v>
      </c>
      <c r="B125" s="313" t="s">
        <v>2292</v>
      </c>
      <c r="C125" s="299" t="s">
        <v>1921</v>
      </c>
      <c r="D125" s="313" t="s">
        <v>1921</v>
      </c>
      <c r="E125" s="313" t="s">
        <v>2150</v>
      </c>
      <c r="F125" s="313" t="s">
        <v>1331</v>
      </c>
      <c r="G125" s="313" t="s">
        <v>3060</v>
      </c>
      <c r="H125" s="314">
        <v>0</v>
      </c>
      <c r="I125" s="314" t="s">
        <v>3322</v>
      </c>
      <c r="J125" s="314" t="s">
        <v>3323</v>
      </c>
      <c r="K125" s="296"/>
      <c r="L125" s="296"/>
      <c r="M125" s="296"/>
      <c r="N125" s="296"/>
      <c r="O125" s="310"/>
      <c r="P125" s="310"/>
      <c r="Q125" s="310" t="s">
        <v>4992</v>
      </c>
      <c r="R125" s="227"/>
      <c r="S125" s="228">
        <f>IF(C125="",NA(),MATCH($B125&amp;$C125,'Smelter Reference List'!$J:$J,0))</f>
        <v>284</v>
      </c>
      <c r="T125" s="229"/>
      <c r="U125" s="229">
        <f t="shared" si="2"/>
        <v>0</v>
      </c>
      <c r="V125" s="229"/>
      <c r="W125" s="229"/>
      <c r="Y125" s="223" t="str">
        <f t="shared" si="3"/>
        <v>TantalumNingxia Orient Tantalum Industry Co., Ltd.</v>
      </c>
    </row>
    <row r="126" spans="1:25" s="223" customFormat="1" ht="25.5">
      <c r="A126" s="310" t="s">
        <v>1332</v>
      </c>
      <c r="B126" s="313" t="s">
        <v>2292</v>
      </c>
      <c r="C126" s="299" t="s">
        <v>1441</v>
      </c>
      <c r="D126" s="313" t="s">
        <v>1441</v>
      </c>
      <c r="E126" s="313" t="s">
        <v>4880</v>
      </c>
      <c r="F126" s="313" t="s">
        <v>1332</v>
      </c>
      <c r="G126" s="313" t="s">
        <v>3060</v>
      </c>
      <c r="H126" s="314">
        <v>0</v>
      </c>
      <c r="I126" s="314" t="s">
        <v>3324</v>
      </c>
      <c r="J126" s="314" t="s">
        <v>3325</v>
      </c>
      <c r="K126" s="296"/>
      <c r="L126" s="296"/>
      <c r="M126" s="296"/>
      <c r="N126" s="296"/>
      <c r="O126" s="310"/>
      <c r="P126" s="310"/>
      <c r="Q126" s="310" t="s">
        <v>4992</v>
      </c>
      <c r="R126" s="227"/>
      <c r="S126" s="228">
        <f>IF(C126="",NA(),MATCH($B126&amp;$C126,'Smelter Reference List'!$J:$J,0))</f>
        <v>288</v>
      </c>
      <c r="T126" s="229"/>
      <c r="U126" s="229">
        <f t="shared" si="2"/>
        <v>0</v>
      </c>
      <c r="V126" s="229"/>
      <c r="W126" s="229"/>
      <c r="Y126" s="223" t="str">
        <f t="shared" si="3"/>
        <v>TantalumQuantumClean</v>
      </c>
    </row>
    <row r="127" spans="1:25" s="223" customFormat="1" ht="20.25">
      <c r="A127" s="310" t="s">
        <v>1333</v>
      </c>
      <c r="B127" s="313" t="s">
        <v>2292</v>
      </c>
      <c r="C127" s="299" t="s">
        <v>4059</v>
      </c>
      <c r="D127" s="313" t="s">
        <v>4059</v>
      </c>
      <c r="E127" s="313" t="s">
        <v>2150</v>
      </c>
      <c r="F127" s="313" t="s">
        <v>1333</v>
      </c>
      <c r="G127" s="313" t="s">
        <v>3060</v>
      </c>
      <c r="H127" s="314">
        <v>0</v>
      </c>
      <c r="I127" s="314" t="s">
        <v>3326</v>
      </c>
      <c r="J127" s="314" t="s">
        <v>3121</v>
      </c>
      <c r="K127" s="296"/>
      <c r="L127" s="296"/>
      <c r="M127" s="296"/>
      <c r="N127" s="296"/>
      <c r="O127" s="310"/>
      <c r="P127" s="310"/>
      <c r="Q127" s="310" t="s">
        <v>4992</v>
      </c>
      <c r="R127" s="227"/>
      <c r="S127" s="228">
        <f>IF(C127="",NA(),MATCH($B127&amp;$C127,'Smelter Reference List'!$J:$J,0))</f>
        <v>292</v>
      </c>
      <c r="T127" s="229"/>
      <c r="U127" s="229">
        <f t="shared" si="2"/>
        <v>0</v>
      </c>
      <c r="V127" s="229"/>
      <c r="W127" s="229"/>
      <c r="Y127" s="223" t="str">
        <f t="shared" si="3"/>
        <v>TantalumRFH Tantalum Smeltry Co., Ltd.</v>
      </c>
    </row>
    <row r="128" spans="1:25" s="223" customFormat="1" ht="20.25">
      <c r="A128" s="310" t="s">
        <v>1334</v>
      </c>
      <c r="B128" s="313" t="s">
        <v>2292</v>
      </c>
      <c r="C128" s="299" t="s">
        <v>2622</v>
      </c>
      <c r="D128" s="313" t="s">
        <v>2622</v>
      </c>
      <c r="E128" s="313" t="s">
        <v>1690</v>
      </c>
      <c r="F128" s="313" t="s">
        <v>1334</v>
      </c>
      <c r="G128" s="313" t="s">
        <v>3060</v>
      </c>
      <c r="H128" s="314">
        <v>0</v>
      </c>
      <c r="I128" s="314" t="s">
        <v>3327</v>
      </c>
      <c r="J128" s="314" t="s">
        <v>3328</v>
      </c>
      <c r="K128" s="296"/>
      <c r="L128" s="296"/>
      <c r="M128" s="296"/>
      <c r="N128" s="296"/>
      <c r="O128" s="310"/>
      <c r="P128" s="310"/>
      <c r="Q128" s="310" t="s">
        <v>4992</v>
      </c>
      <c r="R128" s="227"/>
      <c r="S128" s="228">
        <f>IF(C128="",NA(),MATCH($B128&amp;$C128,'Smelter Reference List'!$J:$J,0))</f>
        <v>294</v>
      </c>
      <c r="T128" s="229"/>
      <c r="U128" s="229">
        <f t="shared" si="2"/>
        <v>0</v>
      </c>
      <c r="V128" s="229"/>
      <c r="W128" s="229"/>
      <c r="Y128" s="223" t="str">
        <f t="shared" si="3"/>
        <v>TantalumSolikamsk Magnesium Works OAO</v>
      </c>
    </row>
    <row r="129" spans="1:25" s="223" customFormat="1" ht="20.25">
      <c r="A129" s="310" t="s">
        <v>1335</v>
      </c>
      <c r="B129" s="313" t="s">
        <v>2292</v>
      </c>
      <c r="C129" s="299" t="s">
        <v>4907</v>
      </c>
      <c r="D129" s="313" t="s">
        <v>4907</v>
      </c>
      <c r="E129" s="313" t="s">
        <v>2217</v>
      </c>
      <c r="F129" s="313" t="s">
        <v>1335</v>
      </c>
      <c r="G129" s="313" t="s">
        <v>3060</v>
      </c>
      <c r="H129" s="314">
        <v>0</v>
      </c>
      <c r="I129" s="314" t="s">
        <v>3329</v>
      </c>
      <c r="J129" s="314" t="s">
        <v>3075</v>
      </c>
      <c r="K129" s="296"/>
      <c r="L129" s="296"/>
      <c r="M129" s="296"/>
      <c r="N129" s="296"/>
      <c r="O129" s="310"/>
      <c r="P129" s="310"/>
      <c r="Q129" s="310" t="s">
        <v>4992</v>
      </c>
      <c r="R129" s="227"/>
      <c r="S129" s="228">
        <f>IF(C129="",NA(),MATCH($B129&amp;$C129,'Smelter Reference List'!$J:$J,0))</f>
        <v>296</v>
      </c>
      <c r="T129" s="229"/>
      <c r="U129" s="229">
        <f t="shared" si="2"/>
        <v>0</v>
      </c>
      <c r="V129" s="229"/>
      <c r="W129" s="229"/>
      <c r="Y129" s="223" t="str">
        <f t="shared" si="3"/>
        <v>TantalumTaki Chemical Co., Ltd.</v>
      </c>
    </row>
    <row r="130" spans="1:25" s="223" customFormat="1" ht="25.5">
      <c r="A130" s="310" t="s">
        <v>1336</v>
      </c>
      <c r="B130" s="313" t="s">
        <v>2292</v>
      </c>
      <c r="C130" s="299" t="s">
        <v>3330</v>
      </c>
      <c r="D130" s="313" t="s">
        <v>3330</v>
      </c>
      <c r="E130" s="313" t="s">
        <v>4880</v>
      </c>
      <c r="F130" s="313" t="s">
        <v>1336</v>
      </c>
      <c r="G130" s="313" t="s">
        <v>3060</v>
      </c>
      <c r="H130" s="314">
        <v>0</v>
      </c>
      <c r="I130" s="314" t="s">
        <v>3331</v>
      </c>
      <c r="J130" s="314" t="s">
        <v>3332</v>
      </c>
      <c r="K130" s="296"/>
      <c r="L130" s="296"/>
      <c r="M130" s="296"/>
      <c r="N130" s="296"/>
      <c r="O130" s="310"/>
      <c r="P130" s="310"/>
      <c r="Q130" s="310" t="s">
        <v>4992</v>
      </c>
      <c r="R130" s="227"/>
      <c r="S130" s="228">
        <f>IF(C130="",NA(),MATCH($B130&amp;$C130,'Smelter Reference List'!$J:$J,0))</f>
        <v>298</v>
      </c>
      <c r="T130" s="229"/>
      <c r="U130" s="229">
        <f t="shared" si="2"/>
        <v>0</v>
      </c>
      <c r="V130" s="229"/>
      <c r="W130" s="229"/>
      <c r="Y130" s="223" t="str">
        <f t="shared" si="3"/>
        <v>TantalumTelex Metals</v>
      </c>
    </row>
    <row r="131" spans="1:25" s="223" customFormat="1" ht="20.25">
      <c r="A131" s="310" t="s">
        <v>1337</v>
      </c>
      <c r="B131" s="313" t="s">
        <v>2292</v>
      </c>
      <c r="C131" s="299" t="s">
        <v>3333</v>
      </c>
      <c r="D131" s="313" t="s">
        <v>3333</v>
      </c>
      <c r="E131" s="313" t="s">
        <v>2218</v>
      </c>
      <c r="F131" s="313" t="s">
        <v>1337</v>
      </c>
      <c r="G131" s="313" t="s">
        <v>3060</v>
      </c>
      <c r="H131" s="314">
        <v>0</v>
      </c>
      <c r="I131" s="314" t="s">
        <v>3149</v>
      </c>
      <c r="J131" s="314" t="s">
        <v>3334</v>
      </c>
      <c r="K131" s="296"/>
      <c r="L131" s="296"/>
      <c r="M131" s="296"/>
      <c r="N131" s="296"/>
      <c r="O131" s="310"/>
      <c r="P131" s="310"/>
      <c r="Q131" s="310" t="s">
        <v>4992</v>
      </c>
      <c r="R131" s="227"/>
      <c r="S131" s="228">
        <f>IF(C131="",NA(),MATCH($B131&amp;$C131,'Smelter Reference List'!$J:$J,0))</f>
        <v>301</v>
      </c>
      <c r="T131" s="229"/>
      <c r="U131" s="229">
        <f t="shared" si="2"/>
        <v>0</v>
      </c>
      <c r="V131" s="229"/>
      <c r="W131" s="229"/>
      <c r="Y131" s="223" t="str">
        <f t="shared" si="3"/>
        <v>TantalumUlba Metallurgical Plant JSC</v>
      </c>
    </row>
    <row r="132" spans="1:25" s="223" customFormat="1" ht="25.5">
      <c r="A132" s="311" t="s">
        <v>1338</v>
      </c>
      <c r="B132" s="313" t="s">
        <v>2292</v>
      </c>
      <c r="C132" s="299" t="s">
        <v>4908</v>
      </c>
      <c r="D132" s="313" t="s">
        <v>4908</v>
      </c>
      <c r="E132" s="313" t="s">
        <v>2150</v>
      </c>
      <c r="F132" s="313" t="s">
        <v>1338</v>
      </c>
      <c r="G132" s="313" t="s">
        <v>3060</v>
      </c>
      <c r="H132" s="314">
        <v>0</v>
      </c>
      <c r="I132" s="314" t="s">
        <v>3326</v>
      </c>
      <c r="J132" s="314" t="s">
        <v>3121</v>
      </c>
      <c r="K132" s="296"/>
      <c r="L132" s="296"/>
      <c r="M132" s="296"/>
      <c r="N132" s="296"/>
      <c r="O132" s="310"/>
      <c r="P132" s="310"/>
      <c r="Q132" s="310" t="s">
        <v>4992</v>
      </c>
      <c r="R132" s="227"/>
      <c r="S132" s="228">
        <f>IF(C132="",NA(),MATCH($B132&amp;$C132,'Smelter Reference List'!$J:$J,0))</f>
        <v>306</v>
      </c>
      <c r="T132" s="229"/>
      <c r="U132" s="229">
        <f t="shared" si="2"/>
        <v>0</v>
      </c>
      <c r="V132" s="229"/>
      <c r="W132" s="229"/>
      <c r="Y132" s="223" t="str">
        <f t="shared" si="3"/>
        <v>TantalumZhuzhou Cemented Carbide Group Co., Ltd.</v>
      </c>
    </row>
    <row r="133" spans="1:25" s="223" customFormat="1" ht="25.5">
      <c r="A133" s="310" t="s">
        <v>77</v>
      </c>
      <c r="B133" s="313" t="s">
        <v>2292</v>
      </c>
      <c r="C133" s="299" t="s">
        <v>4070</v>
      </c>
      <c r="D133" s="313" t="s">
        <v>4070</v>
      </c>
      <c r="E133" s="313" t="s">
        <v>2150</v>
      </c>
      <c r="F133" s="313" t="s">
        <v>77</v>
      </c>
      <c r="G133" s="313" t="s">
        <v>3060</v>
      </c>
      <c r="H133" s="314">
        <v>0</v>
      </c>
      <c r="I133" s="314" t="s">
        <v>3311</v>
      </c>
      <c r="J133" s="314" t="s">
        <v>3139</v>
      </c>
      <c r="K133" s="296"/>
      <c r="L133" s="296"/>
      <c r="M133" s="296"/>
      <c r="N133" s="296"/>
      <c r="O133" s="310"/>
      <c r="P133" s="310"/>
      <c r="Q133" s="310" t="s">
        <v>4992</v>
      </c>
      <c r="R133" s="227"/>
      <c r="S133" s="228">
        <f>IF(C133="",NA(),MATCH($B133&amp;$C133,'Smelter Reference List'!$J:$J,0))</f>
        <v>303</v>
      </c>
      <c r="T133" s="229"/>
      <c r="U133" s="229">
        <f t="shared" si="2"/>
        <v>0</v>
      </c>
      <c r="V133" s="229"/>
      <c r="W133" s="229"/>
      <c r="Y133" s="223" t="str">
        <f t="shared" si="3"/>
        <v>TantalumYichun Jin Yang Rare Metal Co., Ltd.</v>
      </c>
    </row>
    <row r="134" spans="1:25" s="223" customFormat="1" ht="25.5">
      <c r="A134" s="310" t="s">
        <v>713</v>
      </c>
      <c r="B134" s="313" t="s">
        <v>2292</v>
      </c>
      <c r="C134" s="299" t="s">
        <v>4</v>
      </c>
      <c r="D134" s="313" t="s">
        <v>4</v>
      </c>
      <c r="E134" s="313" t="s">
        <v>2150</v>
      </c>
      <c r="F134" s="313" t="s">
        <v>713</v>
      </c>
      <c r="G134" s="313" t="s">
        <v>3060</v>
      </c>
      <c r="H134" s="314">
        <v>0</v>
      </c>
      <c r="I134" s="314" t="s">
        <v>3338</v>
      </c>
      <c r="J134" s="314" t="s">
        <v>3121</v>
      </c>
      <c r="K134" s="296"/>
      <c r="L134" s="296"/>
      <c r="M134" s="296"/>
      <c r="N134" s="296"/>
      <c r="O134" s="310"/>
      <c r="P134" s="310"/>
      <c r="Q134" s="310" t="s">
        <v>4992</v>
      </c>
      <c r="R134" s="227"/>
      <c r="S134" s="228">
        <f>IF(C134="",NA(),MATCH($B134&amp;$C134,'Smelter Reference List'!$J:$J,0))</f>
        <v>266</v>
      </c>
      <c r="T134" s="229"/>
      <c r="U134" s="229">
        <f t="shared" si="2"/>
        <v>0</v>
      </c>
      <c r="V134" s="229"/>
      <c r="W134" s="229"/>
      <c r="Y134" s="223" t="str">
        <f t="shared" si="3"/>
        <v>TantalumHengyang King Xing Lifeng New Materials Co., Ltd.</v>
      </c>
    </row>
    <row r="135" spans="1:25" s="223" customFormat="1" ht="25.5">
      <c r="A135" s="310" t="s">
        <v>2650</v>
      </c>
      <c r="B135" s="313" t="s">
        <v>2292</v>
      </c>
      <c r="C135" s="299" t="s">
        <v>2649</v>
      </c>
      <c r="D135" s="313" t="s">
        <v>2649</v>
      </c>
      <c r="E135" s="313" t="s">
        <v>4880</v>
      </c>
      <c r="F135" s="313" t="s">
        <v>2650</v>
      </c>
      <c r="G135" s="313" t="s">
        <v>3060</v>
      </c>
      <c r="H135" s="314">
        <v>0</v>
      </c>
      <c r="I135" s="314" t="s">
        <v>3339</v>
      </c>
      <c r="J135" s="314" t="s">
        <v>3340</v>
      </c>
      <c r="K135" s="296"/>
      <c r="L135" s="296"/>
      <c r="M135" s="296"/>
      <c r="N135" s="296"/>
      <c r="O135" s="310"/>
      <c r="P135" s="310"/>
      <c r="Q135" s="310" t="s">
        <v>4992</v>
      </c>
      <c r="R135" s="227"/>
      <c r="S135" s="228">
        <f>IF(C135="",NA(),MATCH($B135&amp;$C135,'Smelter Reference List'!$J:$J,0))</f>
        <v>248</v>
      </c>
      <c r="T135" s="229"/>
      <c r="U135" s="229">
        <f t="shared" si="2"/>
        <v>0</v>
      </c>
      <c r="V135" s="229"/>
      <c r="W135" s="229"/>
      <c r="Y135" s="223" t="str">
        <f t="shared" si="3"/>
        <v>TantalumD Block Metals, LLC</v>
      </c>
    </row>
    <row r="136" spans="1:25" s="223" customFormat="1" ht="20.25">
      <c r="A136" s="310" t="s">
        <v>2651</v>
      </c>
      <c r="B136" s="313" t="s">
        <v>2292</v>
      </c>
      <c r="C136" s="299" t="s">
        <v>4073</v>
      </c>
      <c r="D136" s="313" t="s">
        <v>4073</v>
      </c>
      <c r="E136" s="313" t="s">
        <v>2150</v>
      </c>
      <c r="F136" s="313" t="s">
        <v>2651</v>
      </c>
      <c r="G136" s="313" t="s">
        <v>3060</v>
      </c>
      <c r="H136" s="314">
        <v>0</v>
      </c>
      <c r="I136" s="314" t="s">
        <v>3326</v>
      </c>
      <c r="J136" s="314" t="s">
        <v>3121</v>
      </c>
      <c r="K136" s="296"/>
      <c r="L136" s="296"/>
      <c r="M136" s="296"/>
      <c r="N136" s="296"/>
      <c r="O136" s="310"/>
      <c r="P136" s="310"/>
      <c r="Q136" s="310" t="s">
        <v>4992</v>
      </c>
      <c r="R136" s="227"/>
      <c r="S136" s="228">
        <f>IF(C136="",NA(),MATCH($B136&amp;$C136,'Smelter Reference List'!$J:$J,0))</f>
        <v>255</v>
      </c>
      <c r="T136" s="229"/>
      <c r="U136" s="229">
        <f t="shared" ref="U136:U199" si="4">IF(AND(C136="Smelter not listed",OR(LEN(D136)=0,LEN(E136)=0)),1,0)</f>
        <v>0</v>
      </c>
      <c r="V136" s="229"/>
      <c r="W136" s="229"/>
      <c r="Y136" s="223" t="str">
        <f t="shared" ref="Y136:Y199" si="5">B136&amp;C136</f>
        <v>TantalumFIR Metals &amp; Resource Ltd.</v>
      </c>
    </row>
    <row r="137" spans="1:25" s="223" customFormat="1" ht="25.5">
      <c r="A137" s="310" t="s">
        <v>2653</v>
      </c>
      <c r="B137" s="313" t="s">
        <v>2292</v>
      </c>
      <c r="C137" s="299" t="s">
        <v>4074</v>
      </c>
      <c r="D137" s="313" t="s">
        <v>4074</v>
      </c>
      <c r="E137" s="313" t="s">
        <v>2150</v>
      </c>
      <c r="F137" s="313" t="s">
        <v>2653</v>
      </c>
      <c r="G137" s="313" t="s">
        <v>3060</v>
      </c>
      <c r="H137" s="314">
        <v>0</v>
      </c>
      <c r="I137" s="314" t="s">
        <v>3310</v>
      </c>
      <c r="J137" s="314" t="s">
        <v>3139</v>
      </c>
      <c r="K137" s="296"/>
      <c r="L137" s="296"/>
      <c r="M137" s="296"/>
      <c r="N137" s="296"/>
      <c r="O137" s="310"/>
      <c r="P137" s="310"/>
      <c r="Q137" s="310" t="s">
        <v>4992</v>
      </c>
      <c r="R137" s="227"/>
      <c r="S137" s="228">
        <f>IF(C137="",NA(),MATCH($B137&amp;$C137,'Smelter Reference List'!$J:$J,0))</f>
        <v>273</v>
      </c>
      <c r="T137" s="229"/>
      <c r="U137" s="229">
        <f t="shared" si="4"/>
        <v>0</v>
      </c>
      <c r="V137" s="229"/>
      <c r="W137" s="229"/>
      <c r="Y137" s="223" t="str">
        <f t="shared" si="5"/>
        <v>TantalumJiujiang Zhongao Tantalum &amp; Niobium Co., Ltd.</v>
      </c>
    </row>
    <row r="138" spans="1:25" s="223" customFormat="1" ht="25.5">
      <c r="A138" s="310" t="s">
        <v>2655</v>
      </c>
      <c r="B138" s="313" t="s">
        <v>2292</v>
      </c>
      <c r="C138" s="299" t="s">
        <v>4075</v>
      </c>
      <c r="D138" s="313" t="s">
        <v>4075</v>
      </c>
      <c r="E138" s="313" t="s">
        <v>2150</v>
      </c>
      <c r="F138" s="313" t="s">
        <v>2655</v>
      </c>
      <c r="G138" s="313" t="s">
        <v>3060</v>
      </c>
      <c r="H138" s="314">
        <v>0</v>
      </c>
      <c r="I138" s="314" t="s">
        <v>3341</v>
      </c>
      <c r="J138" s="314" t="s">
        <v>3270</v>
      </c>
      <c r="K138" s="296"/>
      <c r="L138" s="296"/>
      <c r="M138" s="296"/>
      <c r="N138" s="296"/>
      <c r="O138" s="310"/>
      <c r="P138" s="310"/>
      <c r="Q138" s="310" t="s">
        <v>4992</v>
      </c>
      <c r="R138" s="227"/>
      <c r="S138" s="228">
        <f>IF(C138="",NA(),MATCH($B138&amp;$C138,'Smelter Reference List'!$J:$J,0))</f>
        <v>302</v>
      </c>
      <c r="T138" s="229"/>
      <c r="U138" s="229">
        <f t="shared" si="4"/>
        <v>0</v>
      </c>
      <c r="V138" s="229"/>
      <c r="W138" s="229"/>
      <c r="Y138" s="223" t="str">
        <f t="shared" si="5"/>
        <v>TantalumXinXing HaoRong Electronic Material Co., Ltd.</v>
      </c>
    </row>
    <row r="139" spans="1:25" s="223" customFormat="1" ht="25.5">
      <c r="A139" s="310" t="s">
        <v>2652</v>
      </c>
      <c r="B139" s="313" t="s">
        <v>2292</v>
      </c>
      <c r="C139" s="299" t="s">
        <v>4077</v>
      </c>
      <c r="D139" s="313" t="s">
        <v>4077</v>
      </c>
      <c r="E139" s="313" t="s">
        <v>2150</v>
      </c>
      <c r="F139" s="313" t="s">
        <v>2652</v>
      </c>
      <c r="G139" s="313" t="s">
        <v>3060</v>
      </c>
      <c r="H139" s="314">
        <v>0</v>
      </c>
      <c r="I139" s="314" t="s">
        <v>3342</v>
      </c>
      <c r="J139" s="314" t="s">
        <v>3139</v>
      </c>
      <c r="K139" s="296"/>
      <c r="L139" s="296"/>
      <c r="M139" s="296"/>
      <c r="N139" s="296"/>
      <c r="O139" s="310"/>
      <c r="P139" s="310"/>
      <c r="Q139" s="310" t="s">
        <v>4992</v>
      </c>
      <c r="R139" s="227"/>
      <c r="S139" s="228">
        <f>IF(C139="",NA(),MATCH($B139&amp;$C139,'Smelter Reference List'!$J:$J,0))</f>
        <v>269</v>
      </c>
      <c r="T139" s="229"/>
      <c r="U139" s="229">
        <f t="shared" si="4"/>
        <v>0</v>
      </c>
      <c r="V139" s="229"/>
      <c r="W139" s="229"/>
      <c r="Y139" s="223" t="str">
        <f t="shared" si="5"/>
        <v>TantalumJiangxi Dinghai Tantalum &amp; Niobium Co., Ltd.</v>
      </c>
    </row>
    <row r="140" spans="1:25" s="223" customFormat="1" ht="20.25">
      <c r="A140" s="310" t="s">
        <v>2700</v>
      </c>
      <c r="B140" s="313" t="s">
        <v>2292</v>
      </c>
      <c r="C140" s="299" t="s">
        <v>2699</v>
      </c>
      <c r="D140" s="313" t="s">
        <v>2699</v>
      </c>
      <c r="E140" s="313" t="s">
        <v>2243</v>
      </c>
      <c r="F140" s="313" t="s">
        <v>2700</v>
      </c>
      <c r="G140" s="313" t="s">
        <v>3060</v>
      </c>
      <c r="H140" s="314">
        <v>0</v>
      </c>
      <c r="I140" s="314" t="s">
        <v>3343</v>
      </c>
      <c r="J140" s="314" t="s">
        <v>3344</v>
      </c>
      <c r="K140" s="296"/>
      <c r="L140" s="296"/>
      <c r="M140" s="296"/>
      <c r="N140" s="296"/>
      <c r="O140" s="310"/>
      <c r="P140" s="310"/>
      <c r="Q140" s="310" t="s">
        <v>4992</v>
      </c>
      <c r="R140" s="227"/>
      <c r="S140" s="228">
        <f>IF(C140="",NA(),MATCH($B140&amp;$C140,'Smelter Reference List'!$J:$J,0))</f>
        <v>274</v>
      </c>
      <c r="T140" s="229"/>
      <c r="U140" s="229">
        <f t="shared" si="4"/>
        <v>0</v>
      </c>
      <c r="V140" s="229"/>
      <c r="W140" s="229"/>
      <c r="Y140" s="223" t="str">
        <f t="shared" si="5"/>
        <v>TantalumKEMET Blue Metals</v>
      </c>
    </row>
    <row r="141" spans="1:25" s="223" customFormat="1" ht="20.25">
      <c r="A141" s="310" t="s">
        <v>2686</v>
      </c>
      <c r="B141" s="313" t="s">
        <v>2292</v>
      </c>
      <c r="C141" s="299" t="s">
        <v>2685</v>
      </c>
      <c r="D141" s="313" t="s">
        <v>2685</v>
      </c>
      <c r="E141" s="313" t="s">
        <v>1716</v>
      </c>
      <c r="F141" s="313" t="s">
        <v>2686</v>
      </c>
      <c r="G141" s="313" t="s">
        <v>3060</v>
      </c>
      <c r="H141" s="314">
        <v>0</v>
      </c>
      <c r="I141" s="314" t="s">
        <v>3347</v>
      </c>
      <c r="J141" s="314" t="s">
        <v>3348</v>
      </c>
      <c r="K141" s="296"/>
      <c r="L141" s="296"/>
      <c r="M141" s="296"/>
      <c r="N141" s="296"/>
      <c r="O141" s="310"/>
      <c r="P141" s="310"/>
      <c r="Q141" s="310" t="s">
        <v>4992</v>
      </c>
      <c r="R141" s="227"/>
      <c r="S141" s="228">
        <f>IF(C141="",NA(),MATCH($B141&amp;$C141,'Smelter Reference List'!$J:$J,0))</f>
        <v>259</v>
      </c>
      <c r="T141" s="229"/>
      <c r="U141" s="229">
        <f t="shared" si="4"/>
        <v>0</v>
      </c>
      <c r="V141" s="229"/>
      <c r="W141" s="229"/>
      <c r="Y141" s="223" t="str">
        <f t="shared" si="5"/>
        <v>TantalumH.C. Starck Co., Ltd.</v>
      </c>
    </row>
    <row r="142" spans="1:25" s="223" customFormat="1" ht="20.25">
      <c r="A142" s="310" t="s">
        <v>2688</v>
      </c>
      <c r="B142" s="313" t="s">
        <v>2292</v>
      </c>
      <c r="C142" s="299" t="s">
        <v>2687</v>
      </c>
      <c r="D142" s="313" t="s">
        <v>2687</v>
      </c>
      <c r="E142" s="313" t="s">
        <v>2164</v>
      </c>
      <c r="F142" s="313" t="s">
        <v>2688</v>
      </c>
      <c r="G142" s="313" t="s">
        <v>3060</v>
      </c>
      <c r="H142" s="314">
        <v>0</v>
      </c>
      <c r="I142" s="314" t="s">
        <v>3349</v>
      </c>
      <c r="J142" s="314" t="s">
        <v>3350</v>
      </c>
      <c r="K142" s="296"/>
      <c r="L142" s="296"/>
      <c r="M142" s="296"/>
      <c r="N142" s="296"/>
      <c r="O142" s="310"/>
      <c r="P142" s="310"/>
      <c r="Q142" s="310" t="s">
        <v>4992</v>
      </c>
      <c r="R142" s="227"/>
      <c r="S142" s="228">
        <f>IF(C142="",NA(),MATCH($B142&amp;$C142,'Smelter Reference List'!$J:$J,0))</f>
        <v>260</v>
      </c>
      <c r="T142" s="229"/>
      <c r="U142" s="229">
        <f t="shared" si="4"/>
        <v>0</v>
      </c>
      <c r="V142" s="229"/>
      <c r="W142" s="229"/>
      <c r="Y142" s="223" t="str">
        <f t="shared" si="5"/>
        <v>TantalumH.C. Starck GmbH Goslar</v>
      </c>
    </row>
    <row r="143" spans="1:25" s="223" customFormat="1" ht="20.25">
      <c r="A143" s="310" t="s">
        <v>2692</v>
      </c>
      <c r="B143" s="313" t="s">
        <v>2292</v>
      </c>
      <c r="C143" s="299" t="s">
        <v>2691</v>
      </c>
      <c r="D143" s="313" t="s">
        <v>2691</v>
      </c>
      <c r="E143" s="313" t="s">
        <v>2164</v>
      </c>
      <c r="F143" s="313" t="s">
        <v>2692</v>
      </c>
      <c r="G143" s="313" t="s">
        <v>3060</v>
      </c>
      <c r="H143" s="314">
        <v>0</v>
      </c>
      <c r="I143" s="314" t="s">
        <v>3352</v>
      </c>
      <c r="J143" s="314" t="s">
        <v>3353</v>
      </c>
      <c r="K143" s="296"/>
      <c r="L143" s="296"/>
      <c r="M143" s="296"/>
      <c r="N143" s="296"/>
      <c r="O143" s="310"/>
      <c r="P143" s="310"/>
      <c r="Q143" s="310" t="s">
        <v>4992</v>
      </c>
      <c r="R143" s="227"/>
      <c r="S143" s="228">
        <f>IF(C143="",NA(),MATCH($B143&amp;$C143,'Smelter Reference List'!$J:$J,0))</f>
        <v>262</v>
      </c>
      <c r="T143" s="229"/>
      <c r="U143" s="229">
        <f t="shared" si="4"/>
        <v>0</v>
      </c>
      <c r="V143" s="229"/>
      <c r="W143" s="229"/>
      <c r="Y143" s="223" t="str">
        <f t="shared" si="5"/>
        <v>TantalumH.C. Starck Hermsdorf GmbH</v>
      </c>
    </row>
    <row r="144" spans="1:25" s="223" customFormat="1" ht="25.5">
      <c r="A144" s="310" t="s">
        <v>2694</v>
      </c>
      <c r="B144" s="313" t="s">
        <v>2292</v>
      </c>
      <c r="C144" s="299" t="s">
        <v>2693</v>
      </c>
      <c r="D144" s="313" t="s">
        <v>2693</v>
      </c>
      <c r="E144" s="313" t="s">
        <v>4880</v>
      </c>
      <c r="F144" s="313" t="s">
        <v>2694</v>
      </c>
      <c r="G144" s="313" t="s">
        <v>3060</v>
      </c>
      <c r="H144" s="314">
        <v>0</v>
      </c>
      <c r="I144" s="314" t="s">
        <v>3354</v>
      </c>
      <c r="J144" s="314" t="s">
        <v>3177</v>
      </c>
      <c r="K144" s="296"/>
      <c r="L144" s="296"/>
      <c r="M144" s="296"/>
      <c r="N144" s="296"/>
      <c r="O144" s="310"/>
      <c r="P144" s="310"/>
      <c r="Q144" s="310" t="s">
        <v>4992</v>
      </c>
      <c r="R144" s="227"/>
      <c r="S144" s="228">
        <f>IF(C144="",NA(),MATCH($B144&amp;$C144,'Smelter Reference List'!$J:$J,0))</f>
        <v>263</v>
      </c>
      <c r="T144" s="229"/>
      <c r="U144" s="229">
        <f t="shared" si="4"/>
        <v>0</v>
      </c>
      <c r="V144" s="229"/>
      <c r="W144" s="229"/>
      <c r="Y144" s="223" t="str">
        <f t="shared" si="5"/>
        <v>TantalumH.C. Starck Inc.</v>
      </c>
    </row>
    <row r="145" spans="1:25" s="223" customFormat="1" ht="20.25">
      <c r="A145" s="310" t="s">
        <v>2696</v>
      </c>
      <c r="B145" s="313" t="s">
        <v>2292</v>
      </c>
      <c r="C145" s="299" t="s">
        <v>2695</v>
      </c>
      <c r="D145" s="313" t="s">
        <v>2695</v>
      </c>
      <c r="E145" s="313" t="s">
        <v>2217</v>
      </c>
      <c r="F145" s="313" t="s">
        <v>2696</v>
      </c>
      <c r="G145" s="313" t="s">
        <v>3060</v>
      </c>
      <c r="H145" s="314">
        <v>0</v>
      </c>
      <c r="I145" s="314" t="s">
        <v>3355</v>
      </c>
      <c r="J145" s="314" t="s">
        <v>3356</v>
      </c>
      <c r="K145" s="296"/>
      <c r="L145" s="296"/>
      <c r="M145" s="296"/>
      <c r="N145" s="296"/>
      <c r="O145" s="310"/>
      <c r="P145" s="310"/>
      <c r="Q145" s="310" t="s">
        <v>4992</v>
      </c>
      <c r="R145" s="227"/>
      <c r="S145" s="228">
        <f>IF(C145="",NA(),MATCH($B145&amp;$C145,'Smelter Reference List'!$J:$J,0))</f>
        <v>264</v>
      </c>
      <c r="T145" s="229"/>
      <c r="U145" s="229">
        <f t="shared" si="4"/>
        <v>0</v>
      </c>
      <c r="V145" s="229"/>
      <c r="W145" s="229"/>
      <c r="Y145" s="223" t="str">
        <f t="shared" si="5"/>
        <v>TantalumH.C. Starck Ltd.</v>
      </c>
    </row>
    <row r="146" spans="1:25" s="223" customFormat="1" ht="25.5">
      <c r="A146" s="310" t="s">
        <v>2698</v>
      </c>
      <c r="B146" s="313" t="s">
        <v>2292</v>
      </c>
      <c r="C146" s="299" t="s">
        <v>4602</v>
      </c>
      <c r="D146" s="313" t="s">
        <v>4602</v>
      </c>
      <c r="E146" s="313" t="s">
        <v>2164</v>
      </c>
      <c r="F146" s="313" t="s">
        <v>2698</v>
      </c>
      <c r="G146" s="313" t="s">
        <v>3060</v>
      </c>
      <c r="H146" s="314">
        <v>0</v>
      </c>
      <c r="I146" s="314" t="s">
        <v>3351</v>
      </c>
      <c r="J146" s="314" t="s">
        <v>3066</v>
      </c>
      <c r="K146" s="296"/>
      <c r="L146" s="296"/>
      <c r="M146" s="296"/>
      <c r="N146" s="296"/>
      <c r="O146" s="310"/>
      <c r="P146" s="310"/>
      <c r="Q146" s="310" t="s">
        <v>4992</v>
      </c>
      <c r="R146" s="227"/>
      <c r="S146" s="228">
        <f>IF(C146="",NA(),MATCH($B146&amp;$C146,'Smelter Reference List'!$J:$J,0))</f>
        <v>265</v>
      </c>
      <c r="T146" s="229"/>
      <c r="U146" s="229">
        <f t="shared" si="4"/>
        <v>0</v>
      </c>
      <c r="V146" s="229"/>
      <c r="W146" s="229"/>
      <c r="Y146" s="223" t="str">
        <f t="shared" si="5"/>
        <v>TantalumH.C. Starck Smelting GmbH &amp; Co. KG</v>
      </c>
    </row>
    <row r="147" spans="1:25" s="223" customFormat="1" ht="25.5">
      <c r="A147" s="310" t="s">
        <v>2684</v>
      </c>
      <c r="B147" s="313" t="s">
        <v>2292</v>
      </c>
      <c r="C147" s="299" t="s">
        <v>2683</v>
      </c>
      <c r="D147" s="313" t="s">
        <v>2683</v>
      </c>
      <c r="E147" s="313" t="s">
        <v>4880</v>
      </c>
      <c r="F147" s="313" t="s">
        <v>2684</v>
      </c>
      <c r="G147" s="313" t="s">
        <v>3060</v>
      </c>
      <c r="H147" s="314">
        <v>0</v>
      </c>
      <c r="I147" s="314" t="s">
        <v>3359</v>
      </c>
      <c r="J147" s="314" t="s">
        <v>3332</v>
      </c>
      <c r="K147" s="296"/>
      <c r="L147" s="296"/>
      <c r="M147" s="296"/>
      <c r="N147" s="296"/>
      <c r="O147" s="310"/>
      <c r="P147" s="310"/>
      <c r="Q147" s="310" t="s">
        <v>4992</v>
      </c>
      <c r="R147" s="227"/>
      <c r="S147" s="228">
        <f>IF(C147="",NA(),MATCH($B147&amp;$C147,'Smelter Reference List'!$J:$J,0))</f>
        <v>257</v>
      </c>
      <c r="T147" s="229"/>
      <c r="U147" s="229">
        <f t="shared" si="4"/>
        <v>0</v>
      </c>
      <c r="V147" s="229"/>
      <c r="W147" s="229"/>
      <c r="Y147" s="223" t="str">
        <f t="shared" si="5"/>
        <v>TantalumGlobal Advanced Metals Boyertown</v>
      </c>
    </row>
    <row r="148" spans="1:25" s="223" customFormat="1" ht="20.25">
      <c r="A148" s="310" t="s">
        <v>2682</v>
      </c>
      <c r="B148" s="313" t="s">
        <v>2292</v>
      </c>
      <c r="C148" s="299" t="s">
        <v>2681</v>
      </c>
      <c r="D148" s="313" t="s">
        <v>2681</v>
      </c>
      <c r="E148" s="313" t="s">
        <v>2217</v>
      </c>
      <c r="F148" s="313" t="s">
        <v>2682</v>
      </c>
      <c r="G148" s="313" t="s">
        <v>3060</v>
      </c>
      <c r="H148" s="314">
        <v>0</v>
      </c>
      <c r="I148" s="314" t="s">
        <v>3360</v>
      </c>
      <c r="J148" s="314" t="s">
        <v>3078</v>
      </c>
      <c r="K148" s="296"/>
      <c r="L148" s="296"/>
      <c r="M148" s="296"/>
      <c r="N148" s="296"/>
      <c r="O148" s="310"/>
      <c r="P148" s="310"/>
      <c r="Q148" s="310" t="s">
        <v>4992</v>
      </c>
      <c r="R148" s="227"/>
      <c r="S148" s="228">
        <f>IF(C148="",NA(),MATCH($B148&amp;$C148,'Smelter Reference List'!$J:$J,0))</f>
        <v>256</v>
      </c>
      <c r="T148" s="229"/>
      <c r="U148" s="229">
        <f t="shared" si="4"/>
        <v>0</v>
      </c>
      <c r="V148" s="229"/>
      <c r="W148" s="229"/>
      <c r="Y148" s="223" t="str">
        <f t="shared" si="5"/>
        <v>TantalumGlobal Advanced Metals Aizu</v>
      </c>
    </row>
    <row r="149" spans="1:25" s="223" customFormat="1" ht="25.5">
      <c r="A149" s="310" t="s">
        <v>2716</v>
      </c>
      <c r="B149" s="313" t="s">
        <v>2292</v>
      </c>
      <c r="C149" s="299" t="s">
        <v>2715</v>
      </c>
      <c r="D149" s="313" t="s">
        <v>2715</v>
      </c>
      <c r="E149" s="313" t="s">
        <v>4880</v>
      </c>
      <c r="F149" s="313" t="s">
        <v>2716</v>
      </c>
      <c r="G149" s="313" t="s">
        <v>3060</v>
      </c>
      <c r="H149" s="314">
        <v>0</v>
      </c>
      <c r="I149" s="314" t="s">
        <v>3361</v>
      </c>
      <c r="J149" s="314" t="s">
        <v>3362</v>
      </c>
      <c r="K149" s="296"/>
      <c r="L149" s="296"/>
      <c r="M149" s="296"/>
      <c r="N149" s="296"/>
      <c r="O149" s="310"/>
      <c r="P149" s="310"/>
      <c r="Q149" s="310" t="s">
        <v>4992</v>
      </c>
      <c r="R149" s="227"/>
      <c r="S149" s="228">
        <f>IF(C149="",NA(),MATCH($B149&amp;$C149,'Smelter Reference List'!$J:$J,0))</f>
        <v>275</v>
      </c>
      <c r="T149" s="229"/>
      <c r="U149" s="229">
        <f t="shared" si="4"/>
        <v>0</v>
      </c>
      <c r="V149" s="229"/>
      <c r="W149" s="229"/>
      <c r="Y149" s="223" t="str">
        <f t="shared" si="5"/>
        <v>TantalumKEMET Blue Powder</v>
      </c>
    </row>
    <row r="150" spans="1:25" s="223" customFormat="1" ht="25.5">
      <c r="A150" s="310" t="s">
        <v>3364</v>
      </c>
      <c r="B150" s="313" t="s">
        <v>2292</v>
      </c>
      <c r="C150" s="299" t="s">
        <v>3363</v>
      </c>
      <c r="D150" s="313" t="s">
        <v>3363</v>
      </c>
      <c r="E150" s="313" t="s">
        <v>4880</v>
      </c>
      <c r="F150" s="313" t="s">
        <v>3364</v>
      </c>
      <c r="G150" s="313" t="s">
        <v>3060</v>
      </c>
      <c r="H150" s="314">
        <v>0</v>
      </c>
      <c r="I150" s="314" t="s">
        <v>3365</v>
      </c>
      <c r="J150" s="314" t="s">
        <v>3332</v>
      </c>
      <c r="K150" s="296"/>
      <c r="L150" s="296"/>
      <c r="M150" s="296"/>
      <c r="N150" s="296"/>
      <c r="O150" s="310"/>
      <c r="P150" s="310"/>
      <c r="Q150" s="310" t="s">
        <v>4992</v>
      </c>
      <c r="R150" s="227"/>
      <c r="S150" s="228">
        <f>IF(C150="",NA(),MATCH($B150&amp;$C150,'Smelter Reference List'!$J:$J,0))</f>
        <v>299</v>
      </c>
      <c r="T150" s="229"/>
      <c r="U150" s="229">
        <f t="shared" si="4"/>
        <v>0</v>
      </c>
      <c r="V150" s="229"/>
      <c r="W150" s="229"/>
      <c r="Y150" s="223" t="str">
        <f t="shared" si="5"/>
        <v>TantalumTranzact, Inc.</v>
      </c>
    </row>
    <row r="151" spans="1:25" s="223" customFormat="1" ht="20.25">
      <c r="A151" s="310" t="s">
        <v>3366</v>
      </c>
      <c r="B151" s="313" t="s">
        <v>2292</v>
      </c>
      <c r="C151" s="299" t="s">
        <v>4179</v>
      </c>
      <c r="D151" s="313" t="s">
        <v>4179</v>
      </c>
      <c r="E151" s="313" t="s">
        <v>2139</v>
      </c>
      <c r="F151" s="313" t="s">
        <v>3366</v>
      </c>
      <c r="G151" s="313" t="s">
        <v>3060</v>
      </c>
      <c r="H151" s="314">
        <v>0</v>
      </c>
      <c r="I151" s="314" t="s">
        <v>3312</v>
      </c>
      <c r="J151" s="314" t="s">
        <v>3367</v>
      </c>
      <c r="K151" s="296"/>
      <c r="L151" s="296"/>
      <c r="M151" s="296"/>
      <c r="N151" s="296"/>
      <c r="O151" s="310"/>
      <c r="P151" s="310"/>
      <c r="Q151" s="310" t="s">
        <v>4992</v>
      </c>
      <c r="R151" s="227"/>
      <c r="S151" s="228">
        <f>IF(C151="",NA(),MATCH($B151&amp;$C151,'Smelter Reference List'!$J:$J,0))</f>
        <v>289</v>
      </c>
      <c r="T151" s="229"/>
      <c r="U151" s="229">
        <f t="shared" si="4"/>
        <v>0</v>
      </c>
      <c r="V151" s="229"/>
      <c r="W151" s="229"/>
      <c r="Y151" s="223" t="str">
        <f t="shared" si="5"/>
        <v>TantalumResind Indústria e Comércio Ltda.</v>
      </c>
    </row>
    <row r="152" spans="1:25" s="223" customFormat="1" ht="20.25">
      <c r="A152" s="310" t="s">
        <v>4254</v>
      </c>
      <c r="B152" s="313" t="s">
        <v>2292</v>
      </c>
      <c r="C152" s="299" t="s">
        <v>4253</v>
      </c>
      <c r="D152" s="313" t="s">
        <v>4253</v>
      </c>
      <c r="E152" s="313" t="s">
        <v>2150</v>
      </c>
      <c r="F152" s="313" t="s">
        <v>4254</v>
      </c>
      <c r="G152" s="313" t="s">
        <v>3060</v>
      </c>
      <c r="H152" s="314">
        <v>0</v>
      </c>
      <c r="I152" s="314" t="s">
        <v>3337</v>
      </c>
      <c r="J152" s="314" t="s">
        <v>3139</v>
      </c>
      <c r="K152" s="296"/>
      <c r="L152" s="296"/>
      <c r="M152" s="296"/>
      <c r="N152" s="296"/>
      <c r="O152" s="310"/>
      <c r="P152" s="310"/>
      <c r="Q152" s="310" t="s">
        <v>4992</v>
      </c>
      <c r="R152" s="227"/>
      <c r="S152" s="228">
        <f>IF(C152="",NA(),MATCH($B152&amp;$C152,'Smelter Reference List'!$J:$J,0))</f>
        <v>270</v>
      </c>
      <c r="T152" s="229"/>
      <c r="U152" s="229">
        <f t="shared" si="4"/>
        <v>0</v>
      </c>
      <c r="V152" s="229"/>
      <c r="W152" s="229"/>
      <c r="Y152" s="223" t="str">
        <f t="shared" si="5"/>
        <v>TantalumJiangxi Tuohong New Raw Material</v>
      </c>
    </row>
    <row r="153" spans="1:25" s="223" customFormat="1" ht="38.25">
      <c r="A153" s="310" t="s">
        <v>4603</v>
      </c>
      <c r="B153" s="313" t="s">
        <v>2292</v>
      </c>
      <c r="C153" s="299" t="s">
        <v>4702</v>
      </c>
      <c r="D153" s="313" t="s">
        <v>4702</v>
      </c>
      <c r="E153" s="313" t="s">
        <v>4877</v>
      </c>
      <c r="F153" s="313" t="s">
        <v>4603</v>
      </c>
      <c r="G153" s="313" t="s">
        <v>3060</v>
      </c>
      <c r="H153" s="314">
        <v>0</v>
      </c>
      <c r="I153" s="314" t="s">
        <v>4634</v>
      </c>
      <c r="J153" s="314" t="s">
        <v>4635</v>
      </c>
      <c r="K153" s="296"/>
      <c r="L153" s="296"/>
      <c r="M153" s="296"/>
      <c r="N153" s="296"/>
      <c r="O153" s="310"/>
      <c r="P153" s="310"/>
      <c r="Q153" s="310" t="s">
        <v>4992</v>
      </c>
      <c r="R153" s="227"/>
      <c r="S153" s="228">
        <f>IF(C153="",NA(),MATCH($B153&amp;$C153,'Smelter Reference List'!$J:$J,0))</f>
        <v>287</v>
      </c>
      <c r="T153" s="229"/>
      <c r="U153" s="229">
        <f t="shared" si="4"/>
        <v>0</v>
      </c>
      <c r="V153" s="229"/>
      <c r="W153" s="229"/>
      <c r="Y153" s="223" t="str">
        <f t="shared" si="5"/>
        <v>TantalumPower Resources Ltd.</v>
      </c>
    </row>
    <row r="154" spans="1:25" s="223" customFormat="1" ht="25.5">
      <c r="A154" s="310" t="s">
        <v>1339</v>
      </c>
      <c r="B154" s="313" t="s">
        <v>2291</v>
      </c>
      <c r="C154" s="299" t="s">
        <v>3371</v>
      </c>
      <c r="D154" s="313" t="s">
        <v>3371</v>
      </c>
      <c r="E154" s="313" t="s">
        <v>2150</v>
      </c>
      <c r="F154" s="313" t="s">
        <v>1339</v>
      </c>
      <c r="G154" s="313" t="s">
        <v>3060</v>
      </c>
      <c r="H154" s="314">
        <v>0</v>
      </c>
      <c r="I154" s="314" t="s">
        <v>3337</v>
      </c>
      <c r="J154" s="314" t="s">
        <v>3139</v>
      </c>
      <c r="K154" s="296"/>
      <c r="L154" s="296"/>
      <c r="M154" s="296"/>
      <c r="N154" s="296"/>
      <c r="O154" s="310"/>
      <c r="P154" s="310"/>
      <c r="Q154" s="310" t="s">
        <v>4992</v>
      </c>
      <c r="R154" s="227"/>
      <c r="S154" s="228">
        <f>IF(C154="",NA(),MATCH($B154&amp;$C154,'Smelter Reference List'!$J:$J,0))</f>
        <v>372</v>
      </c>
      <c r="T154" s="229"/>
      <c r="U154" s="229">
        <f t="shared" si="4"/>
        <v>0</v>
      </c>
      <c r="V154" s="229"/>
      <c r="W154" s="229"/>
      <c r="Y154" s="223" t="str">
        <f t="shared" si="5"/>
        <v>TinJiangxi Ketai Advanced Material Co., Ltd.</v>
      </c>
    </row>
    <row r="155" spans="1:25" s="223" customFormat="1" ht="20.25">
      <c r="A155" s="310" t="s">
        <v>1340</v>
      </c>
      <c r="B155" s="313" t="s">
        <v>2291</v>
      </c>
      <c r="C155" s="299" t="s">
        <v>4039</v>
      </c>
      <c r="D155" s="313" t="s">
        <v>4039</v>
      </c>
      <c r="E155" s="313" t="s">
        <v>2150</v>
      </c>
      <c r="F155" s="313" t="s">
        <v>1340</v>
      </c>
      <c r="G155" s="313" t="s">
        <v>3060</v>
      </c>
      <c r="H155" s="314">
        <v>0</v>
      </c>
      <c r="I155" s="314" t="s">
        <v>3372</v>
      </c>
      <c r="J155" s="314" t="s">
        <v>3373</v>
      </c>
      <c r="K155" s="296"/>
      <c r="L155" s="296"/>
      <c r="M155" s="296"/>
      <c r="N155" s="296"/>
      <c r="O155" s="310"/>
      <c r="P155" s="310"/>
      <c r="Q155" s="310"/>
      <c r="R155" s="227"/>
      <c r="S155" s="228">
        <f>IF(C155="",NA(),MATCH($B155&amp;$C155,'Smelter Reference List'!$J:$J,0))</f>
        <v>327</v>
      </c>
      <c r="T155" s="229"/>
      <c r="U155" s="229">
        <f t="shared" si="4"/>
        <v>0</v>
      </c>
      <c r="V155" s="229"/>
      <c r="W155" s="229"/>
      <c r="Y155" s="223" t="str">
        <f t="shared" si="5"/>
        <v>TinCNMC (Guangxi) PGMA Co., Ltd.</v>
      </c>
    </row>
    <row r="156" spans="1:25" s="223" customFormat="1" ht="25.5">
      <c r="A156" s="310" t="s">
        <v>1341</v>
      </c>
      <c r="B156" s="313" t="s">
        <v>2291</v>
      </c>
      <c r="C156" s="299" t="s">
        <v>66</v>
      </c>
      <c r="D156" s="313" t="s">
        <v>66</v>
      </c>
      <c r="E156" s="313" t="s">
        <v>4880</v>
      </c>
      <c r="F156" s="313" t="s">
        <v>1341</v>
      </c>
      <c r="G156" s="313" t="s">
        <v>3060</v>
      </c>
      <c r="H156" s="314">
        <v>0</v>
      </c>
      <c r="I156" s="314" t="s">
        <v>3375</v>
      </c>
      <c r="J156" s="314" t="s">
        <v>3332</v>
      </c>
      <c r="K156" s="296"/>
      <c r="L156" s="296"/>
      <c r="M156" s="296"/>
      <c r="N156" s="296"/>
      <c r="O156" s="310"/>
      <c r="P156" s="310"/>
      <c r="Q156" s="310" t="s">
        <v>4992</v>
      </c>
      <c r="R156" s="227"/>
      <c r="S156" s="228">
        <f>IF(C156="",NA(),MATCH($B156&amp;$C156,'Smelter Reference List'!$J:$J,0))</f>
        <v>311</v>
      </c>
      <c r="T156" s="229"/>
      <c r="U156" s="229">
        <f t="shared" si="4"/>
        <v>0</v>
      </c>
      <c r="V156" s="229"/>
      <c r="W156" s="229"/>
      <c r="Y156" s="223" t="str">
        <f t="shared" si="5"/>
        <v>TinAlpha</v>
      </c>
    </row>
    <row r="157" spans="1:25" s="223" customFormat="1" ht="25.5">
      <c r="A157" s="310" t="s">
        <v>1342</v>
      </c>
      <c r="B157" s="313" t="s">
        <v>2291</v>
      </c>
      <c r="C157" s="299" t="s">
        <v>3381</v>
      </c>
      <c r="D157" s="313" t="s">
        <v>3381</v>
      </c>
      <c r="E157" s="313" t="s">
        <v>2139</v>
      </c>
      <c r="F157" s="313" t="s">
        <v>1342</v>
      </c>
      <c r="G157" s="313" t="s">
        <v>3060</v>
      </c>
      <c r="H157" s="314">
        <v>0</v>
      </c>
      <c r="I157" s="314" t="s">
        <v>3382</v>
      </c>
      <c r="J157" s="314" t="s">
        <v>3383</v>
      </c>
      <c r="K157" s="296"/>
      <c r="L157" s="296"/>
      <c r="M157" s="296"/>
      <c r="N157" s="296"/>
      <c r="O157" s="310"/>
      <c r="P157" s="310"/>
      <c r="Q157" s="310" t="s">
        <v>4992</v>
      </c>
      <c r="R157" s="227"/>
      <c r="S157" s="228">
        <f>IF(C157="",NA(),MATCH($B157&amp;$C157,'Smelter Reference List'!$J:$J,0))</f>
        <v>332</v>
      </c>
      <c r="T157" s="229"/>
      <c r="U157" s="229">
        <f t="shared" si="4"/>
        <v>0</v>
      </c>
      <c r="V157" s="229"/>
      <c r="W157" s="229"/>
      <c r="Y157" s="223" t="str">
        <f t="shared" si="5"/>
        <v>TinCooperativa Metalurgica de Rondônia Ltda.</v>
      </c>
    </row>
    <row r="158" spans="1:25" s="223" customFormat="1" ht="20.25">
      <c r="A158" s="310" t="s">
        <v>2629</v>
      </c>
      <c r="B158" s="313" t="s">
        <v>2291</v>
      </c>
      <c r="C158" s="299" t="s">
        <v>2628</v>
      </c>
      <c r="D158" s="313" t="s">
        <v>2628</v>
      </c>
      <c r="E158" s="313" t="s">
        <v>2206</v>
      </c>
      <c r="F158" s="313" t="s">
        <v>2629</v>
      </c>
      <c r="G158" s="313" t="s">
        <v>3060</v>
      </c>
      <c r="H158" s="314">
        <v>0</v>
      </c>
      <c r="I158" s="314" t="s">
        <v>3384</v>
      </c>
      <c r="J158" s="314" t="s">
        <v>3385</v>
      </c>
      <c r="K158" s="296"/>
      <c r="L158" s="296"/>
      <c r="M158" s="296"/>
      <c r="N158" s="296"/>
      <c r="O158" s="310"/>
      <c r="P158" s="310"/>
      <c r="Q158" s="310" t="s">
        <v>4992</v>
      </c>
      <c r="R158" s="227"/>
      <c r="S158" s="228">
        <f>IF(C158="",NA(),MATCH($B158&amp;$C158,'Smelter Reference List'!$J:$J,0))</f>
        <v>336</v>
      </c>
      <c r="T158" s="229"/>
      <c r="U158" s="229">
        <f t="shared" si="4"/>
        <v>0</v>
      </c>
      <c r="V158" s="229"/>
      <c r="W158" s="229"/>
      <c r="Y158" s="223" t="str">
        <f t="shared" si="5"/>
        <v>TinCV Gita Pesona</v>
      </c>
    </row>
    <row r="159" spans="1:25" s="223" customFormat="1" ht="20.25">
      <c r="A159" s="310" t="s">
        <v>2631</v>
      </c>
      <c r="B159" s="313" t="s">
        <v>2291</v>
      </c>
      <c r="C159" s="299" t="s">
        <v>4174</v>
      </c>
      <c r="D159" s="313" t="s">
        <v>4174</v>
      </c>
      <c r="E159" s="313" t="s">
        <v>2206</v>
      </c>
      <c r="F159" s="313" t="s">
        <v>2631</v>
      </c>
      <c r="G159" s="313" t="s">
        <v>3060</v>
      </c>
      <c r="H159" s="314">
        <v>0</v>
      </c>
      <c r="I159" s="314" t="s">
        <v>4909</v>
      </c>
      <c r="J159" s="314" t="s">
        <v>3385</v>
      </c>
      <c r="K159" s="296"/>
      <c r="L159" s="296"/>
      <c r="M159" s="296"/>
      <c r="N159" s="296"/>
      <c r="O159" s="310"/>
      <c r="P159" s="310"/>
      <c r="Q159" s="310" t="s">
        <v>4992</v>
      </c>
      <c r="R159" s="227"/>
      <c r="S159" s="228">
        <f>IF(C159="",NA(),MATCH($B159&amp;$C159,'Smelter Reference List'!$J:$J,0))</f>
        <v>400</v>
      </c>
      <c r="T159" s="229"/>
      <c r="U159" s="229">
        <f t="shared" si="4"/>
        <v>0</v>
      </c>
      <c r="V159" s="229"/>
      <c r="W159" s="229"/>
      <c r="Y159" s="223" t="str">
        <f t="shared" si="5"/>
        <v>TinPT Aries Kencana Sejahtera</v>
      </c>
    </row>
    <row r="160" spans="1:25" s="223" customFormat="1" ht="20.25">
      <c r="A160" s="310" t="s">
        <v>1343</v>
      </c>
      <c r="B160" s="313" t="s">
        <v>2291</v>
      </c>
      <c r="C160" s="299" t="s">
        <v>1478</v>
      </c>
      <c r="D160" s="313" t="s">
        <v>1478</v>
      </c>
      <c r="E160" s="313" t="s">
        <v>2206</v>
      </c>
      <c r="F160" s="313" t="s">
        <v>1343</v>
      </c>
      <c r="G160" s="313" t="s">
        <v>3060</v>
      </c>
      <c r="H160" s="314">
        <v>0</v>
      </c>
      <c r="I160" s="314" t="s">
        <v>3387</v>
      </c>
      <c r="J160" s="314" t="s">
        <v>3385</v>
      </c>
      <c r="K160" s="296"/>
      <c r="L160" s="296"/>
      <c r="M160" s="296"/>
      <c r="N160" s="296"/>
      <c r="O160" s="310"/>
      <c r="P160" s="310"/>
      <c r="Q160" s="310" t="s">
        <v>4992</v>
      </c>
      <c r="R160" s="227"/>
      <c r="S160" s="228">
        <f>IF(C160="",NA(),MATCH($B160&amp;$C160,'Smelter Reference List'!$J:$J,0))</f>
        <v>339</v>
      </c>
      <c r="T160" s="229"/>
      <c r="U160" s="229">
        <f t="shared" si="4"/>
        <v>0</v>
      </c>
      <c r="V160" s="229"/>
      <c r="W160" s="229"/>
      <c r="Y160" s="223" t="str">
        <f t="shared" si="5"/>
        <v>TinCV Serumpun Sebalai</v>
      </c>
    </row>
    <row r="161" spans="1:25" s="223" customFormat="1" ht="20.25">
      <c r="A161" s="310" t="s">
        <v>1344</v>
      </c>
      <c r="B161" s="313" t="s">
        <v>2291</v>
      </c>
      <c r="C161" s="299" t="s">
        <v>1479</v>
      </c>
      <c r="D161" s="313" t="s">
        <v>1479</v>
      </c>
      <c r="E161" s="313" t="s">
        <v>2206</v>
      </c>
      <c r="F161" s="313" t="s">
        <v>1344</v>
      </c>
      <c r="G161" s="313" t="s">
        <v>3060</v>
      </c>
      <c r="H161" s="314">
        <v>0</v>
      </c>
      <c r="I161" s="314" t="s">
        <v>3388</v>
      </c>
      <c r="J161" s="314" t="s">
        <v>3385</v>
      </c>
      <c r="K161" s="296"/>
      <c r="L161" s="296"/>
      <c r="M161" s="296"/>
      <c r="N161" s="296"/>
      <c r="O161" s="310"/>
      <c r="P161" s="310"/>
      <c r="Q161" s="310" t="s">
        <v>4992</v>
      </c>
      <c r="R161" s="227"/>
      <c r="S161" s="228">
        <f>IF(C161="",NA(),MATCH($B161&amp;$C161,'Smelter Reference List'!$J:$J,0))</f>
        <v>341</v>
      </c>
      <c r="T161" s="229"/>
      <c r="U161" s="229">
        <f t="shared" si="4"/>
        <v>0</v>
      </c>
      <c r="V161" s="229"/>
      <c r="W161" s="229"/>
      <c r="Y161" s="223" t="str">
        <f t="shared" si="5"/>
        <v>TinCV United Smelting</v>
      </c>
    </row>
    <row r="162" spans="1:25" s="223" customFormat="1" ht="20.25">
      <c r="A162" s="310" t="s">
        <v>2680</v>
      </c>
      <c r="B162" s="313" t="s">
        <v>2291</v>
      </c>
      <c r="C162" s="299" t="s">
        <v>1759</v>
      </c>
      <c r="D162" s="313" t="s">
        <v>1759</v>
      </c>
      <c r="E162" s="313" t="s">
        <v>2217</v>
      </c>
      <c r="F162" s="313" t="s">
        <v>2680</v>
      </c>
      <c r="G162" s="313" t="s">
        <v>3060</v>
      </c>
      <c r="H162" s="314">
        <v>0</v>
      </c>
      <c r="I162" s="314" t="s">
        <v>3108</v>
      </c>
      <c r="J162" s="314" t="s">
        <v>3109</v>
      </c>
      <c r="K162" s="296"/>
      <c r="L162" s="296"/>
      <c r="M162" s="296"/>
      <c r="N162" s="296"/>
      <c r="O162" s="310"/>
      <c r="P162" s="310"/>
      <c r="Q162" s="310" t="s">
        <v>4992</v>
      </c>
      <c r="R162" s="227"/>
      <c r="S162" s="228">
        <f>IF(C162="",NA(),MATCH($B162&amp;$C162,'Smelter Reference List'!$J:$J,0))</f>
        <v>343</v>
      </c>
      <c r="T162" s="229"/>
      <c r="U162" s="229">
        <f t="shared" si="4"/>
        <v>0</v>
      </c>
      <c r="V162" s="229"/>
      <c r="W162" s="229"/>
      <c r="Y162" s="223" t="str">
        <f t="shared" si="5"/>
        <v>TinDowa</v>
      </c>
    </row>
    <row r="163" spans="1:25" s="223" customFormat="1" ht="38.25">
      <c r="A163" s="310" t="s">
        <v>1345</v>
      </c>
      <c r="B163" s="313" t="s">
        <v>2291</v>
      </c>
      <c r="C163" s="299" t="s">
        <v>1480</v>
      </c>
      <c r="D163" s="313" t="s">
        <v>1480</v>
      </c>
      <c r="E163" s="313" t="s">
        <v>4874</v>
      </c>
      <c r="F163" s="313" t="s">
        <v>1345</v>
      </c>
      <c r="G163" s="313" t="s">
        <v>3060</v>
      </c>
      <c r="H163" s="314">
        <v>0</v>
      </c>
      <c r="I163" s="314" t="s">
        <v>3390</v>
      </c>
      <c r="J163" s="314" t="s">
        <v>3391</v>
      </c>
      <c r="K163" s="296"/>
      <c r="L163" s="296"/>
      <c r="M163" s="296"/>
      <c r="N163" s="296"/>
      <c r="O163" s="310"/>
      <c r="P163" s="310"/>
      <c r="Q163" s="310" t="s">
        <v>4992</v>
      </c>
      <c r="R163" s="227"/>
      <c r="S163" s="228">
        <f>IF(C163="",NA(),MATCH($B163&amp;$C163,'Smelter Reference List'!$J:$J,0))</f>
        <v>347</v>
      </c>
      <c r="T163" s="229"/>
      <c r="U163" s="229">
        <f t="shared" si="4"/>
        <v>0</v>
      </c>
      <c r="V163" s="229"/>
      <c r="W163" s="229"/>
      <c r="Y163" s="223" t="str">
        <f t="shared" si="5"/>
        <v>TinEM Vinto</v>
      </c>
    </row>
    <row r="164" spans="1:25" s="223" customFormat="1" ht="25.5">
      <c r="A164" s="310" t="s">
        <v>1348</v>
      </c>
      <c r="B164" s="313" t="s">
        <v>2291</v>
      </c>
      <c r="C164" s="299" t="s">
        <v>1436</v>
      </c>
      <c r="D164" s="313" t="s">
        <v>1436</v>
      </c>
      <c r="E164" s="313" t="s">
        <v>1682</v>
      </c>
      <c r="F164" s="313" t="s">
        <v>1348</v>
      </c>
      <c r="G164" s="313" t="s">
        <v>3060</v>
      </c>
      <c r="H164" s="314">
        <v>0</v>
      </c>
      <c r="I164" s="314" t="s">
        <v>3395</v>
      </c>
      <c r="J164" s="314" t="s">
        <v>3396</v>
      </c>
      <c r="K164" s="296"/>
      <c r="L164" s="296"/>
      <c r="M164" s="296"/>
      <c r="N164" s="296"/>
      <c r="O164" s="310"/>
      <c r="P164" s="310"/>
      <c r="Q164" s="310" t="s">
        <v>4992</v>
      </c>
      <c r="R164" s="227"/>
      <c r="S164" s="228">
        <f>IF(C164="",NA(),MATCH($B164&amp;$C164,'Smelter Reference List'!$J:$J,0))</f>
        <v>352</v>
      </c>
      <c r="T164" s="229"/>
      <c r="U164" s="229">
        <f t="shared" si="4"/>
        <v>0</v>
      </c>
      <c r="V164" s="229"/>
      <c r="W164" s="229"/>
      <c r="Y164" s="223" t="str">
        <f t="shared" si="5"/>
        <v>TinFenix Metals</v>
      </c>
    </row>
    <row r="165" spans="1:25" s="223" customFormat="1" ht="25.5">
      <c r="A165" s="310" t="s">
        <v>1349</v>
      </c>
      <c r="B165" s="313" t="s">
        <v>2291</v>
      </c>
      <c r="C165" s="299" t="s">
        <v>4042</v>
      </c>
      <c r="D165" s="313" t="s">
        <v>4042</v>
      </c>
      <c r="E165" s="313" t="s">
        <v>2150</v>
      </c>
      <c r="F165" s="313" t="s">
        <v>1349</v>
      </c>
      <c r="G165" s="313" t="s">
        <v>3060</v>
      </c>
      <c r="H165" s="314">
        <v>0</v>
      </c>
      <c r="I165" s="314" t="s">
        <v>4910</v>
      </c>
      <c r="J165" s="314" t="s">
        <v>3096</v>
      </c>
      <c r="K165" s="296"/>
      <c r="L165" s="296"/>
      <c r="M165" s="296"/>
      <c r="N165" s="296"/>
      <c r="O165" s="310"/>
      <c r="P165" s="310"/>
      <c r="Q165" s="310" t="s">
        <v>4992</v>
      </c>
      <c r="R165" s="227"/>
      <c r="S165" s="228">
        <f>IF(C165="",NA(),MATCH($B165&amp;$C165,'Smelter Reference List'!$J:$J,0))</f>
        <v>358</v>
      </c>
      <c r="T165" s="229"/>
      <c r="U165" s="229">
        <f t="shared" si="4"/>
        <v>0</v>
      </c>
      <c r="V165" s="229"/>
      <c r="W165" s="229"/>
      <c r="Y165" s="223" t="str">
        <f t="shared" si="5"/>
        <v>TinGejiu Non-Ferrous Metal Processing Co., Ltd.</v>
      </c>
    </row>
    <row r="166" spans="1:25" s="223" customFormat="1" ht="25.5">
      <c r="A166" s="310" t="s">
        <v>1350</v>
      </c>
      <c r="B166" s="313" t="s">
        <v>2291</v>
      </c>
      <c r="C166" s="299" t="s">
        <v>3397</v>
      </c>
      <c r="D166" s="313" t="s">
        <v>3397</v>
      </c>
      <c r="E166" s="313" t="s">
        <v>2150</v>
      </c>
      <c r="F166" s="313" t="s">
        <v>1350</v>
      </c>
      <c r="G166" s="313" t="s">
        <v>3060</v>
      </c>
      <c r="H166" s="314">
        <v>0</v>
      </c>
      <c r="I166" s="314" t="s">
        <v>4910</v>
      </c>
      <c r="J166" s="314" t="s">
        <v>3096</v>
      </c>
      <c r="K166" s="296"/>
      <c r="L166" s="296"/>
      <c r="M166" s="296"/>
      <c r="N166" s="296"/>
      <c r="O166" s="310"/>
      <c r="P166" s="310"/>
      <c r="Q166" s="310"/>
      <c r="R166" s="227"/>
      <c r="S166" s="228">
        <f>IF(C166="",NA(),MATCH($B166&amp;$C166,'Smelter Reference List'!$J:$J,0))</f>
        <v>361</v>
      </c>
      <c r="T166" s="229"/>
      <c r="U166" s="229">
        <f t="shared" si="4"/>
        <v>0</v>
      </c>
      <c r="V166" s="229"/>
      <c r="W166" s="229"/>
      <c r="Y166" s="223" t="str">
        <f t="shared" si="5"/>
        <v>TinGejiu Zili Mining And Metallurgy Co., Ltd.</v>
      </c>
    </row>
    <row r="167" spans="1:25" s="223" customFormat="1" ht="20.25">
      <c r="A167" s="310" t="s">
        <v>1351</v>
      </c>
      <c r="B167" s="313" t="s">
        <v>2291</v>
      </c>
      <c r="C167" s="299" t="s">
        <v>4043</v>
      </c>
      <c r="D167" s="313" t="s">
        <v>4043</v>
      </c>
      <c r="E167" s="313" t="s">
        <v>2150</v>
      </c>
      <c r="F167" s="313" t="s">
        <v>1351</v>
      </c>
      <c r="G167" s="313" t="s">
        <v>3060</v>
      </c>
      <c r="H167" s="314">
        <v>0</v>
      </c>
      <c r="I167" s="314" t="s">
        <v>3398</v>
      </c>
      <c r="J167" s="314" t="s">
        <v>3139</v>
      </c>
      <c r="K167" s="296"/>
      <c r="L167" s="296"/>
      <c r="M167" s="296"/>
      <c r="N167" s="296"/>
      <c r="O167" s="310"/>
      <c r="P167" s="310"/>
      <c r="Q167" s="310" t="s">
        <v>4993</v>
      </c>
      <c r="R167" s="227"/>
      <c r="S167" s="228">
        <f>IF(C167="",NA(),MATCH($B167&amp;$C167,'Smelter Reference List'!$J:$J,0))</f>
        <v>368</v>
      </c>
      <c r="T167" s="229"/>
      <c r="U167" s="229">
        <f t="shared" si="4"/>
        <v>0</v>
      </c>
      <c r="V167" s="229"/>
      <c r="W167" s="229"/>
      <c r="Y167" s="223" t="str">
        <f t="shared" si="5"/>
        <v>TinHuichang Jinshunda Tin Co., Ltd.</v>
      </c>
    </row>
    <row r="168" spans="1:25" s="223" customFormat="1" ht="25.5">
      <c r="A168" s="310" t="s">
        <v>1352</v>
      </c>
      <c r="B168" s="313" t="s">
        <v>2291</v>
      </c>
      <c r="C168" s="299" t="s">
        <v>2705</v>
      </c>
      <c r="D168" s="313" t="s">
        <v>2705</v>
      </c>
      <c r="E168" s="313" t="s">
        <v>2150</v>
      </c>
      <c r="F168" s="313" t="s">
        <v>1352</v>
      </c>
      <c r="G168" s="313" t="s">
        <v>3060</v>
      </c>
      <c r="H168" s="314">
        <v>0</v>
      </c>
      <c r="I168" s="314" t="s">
        <v>4910</v>
      </c>
      <c r="J168" s="314" t="s">
        <v>3096</v>
      </c>
      <c r="K168" s="296"/>
      <c r="L168" s="296"/>
      <c r="M168" s="296"/>
      <c r="N168" s="296"/>
      <c r="O168" s="310"/>
      <c r="P168" s="310"/>
      <c r="Q168" s="310" t="s">
        <v>4993</v>
      </c>
      <c r="R168" s="227"/>
      <c r="S168" s="228">
        <f>IF(C168="",NA(),MATCH($B168&amp;$C168,'Smelter Reference List'!$J:$J,0))</f>
        <v>357</v>
      </c>
      <c r="T168" s="229"/>
      <c r="U168" s="229">
        <f t="shared" si="4"/>
        <v>0</v>
      </c>
      <c r="V168" s="229"/>
      <c r="W168" s="229"/>
      <c r="Y168" s="223" t="str">
        <f t="shared" si="5"/>
        <v>TinGejiu Kai Meng Industry and Trade LLC</v>
      </c>
    </row>
    <row r="169" spans="1:25" s="223" customFormat="1" ht="20.25">
      <c r="A169" s="310" t="s">
        <v>1353</v>
      </c>
      <c r="B169" s="313" t="s">
        <v>2291</v>
      </c>
      <c r="C169" s="299" t="s">
        <v>2543</v>
      </c>
      <c r="D169" s="313" t="s">
        <v>2543</v>
      </c>
      <c r="E169" s="313" t="s">
        <v>2150</v>
      </c>
      <c r="F169" s="313" t="s">
        <v>1353</v>
      </c>
      <c r="G169" s="313" t="s">
        <v>3060</v>
      </c>
      <c r="H169" s="314">
        <v>0</v>
      </c>
      <c r="I169" s="314" t="s">
        <v>3400</v>
      </c>
      <c r="J169" s="314" t="s">
        <v>3373</v>
      </c>
      <c r="K169" s="296"/>
      <c r="L169" s="296"/>
      <c r="M169" s="296"/>
      <c r="N169" s="296"/>
      <c r="O169" s="310"/>
      <c r="P169" s="310"/>
      <c r="Q169" s="310" t="s">
        <v>4992</v>
      </c>
      <c r="R169" s="227"/>
      <c r="S169" s="228">
        <f>IF(C169="",NA(),MATCH($B169&amp;$C169,'Smelter Reference List'!$J:$J,0))</f>
        <v>324</v>
      </c>
      <c r="T169" s="229"/>
      <c r="U169" s="229">
        <f t="shared" si="4"/>
        <v>0</v>
      </c>
      <c r="V169" s="229"/>
      <c r="W169" s="229"/>
      <c r="Y169" s="223" t="str">
        <f t="shared" si="5"/>
        <v>TinChina Tin Group Co., Ltd.</v>
      </c>
    </row>
    <row r="170" spans="1:25" s="223" customFormat="1" ht="25.5">
      <c r="A170" s="310" t="s">
        <v>1354</v>
      </c>
      <c r="B170" s="313" t="s">
        <v>2291</v>
      </c>
      <c r="C170" s="299" t="s">
        <v>1445</v>
      </c>
      <c r="D170" s="313" t="s">
        <v>1445</v>
      </c>
      <c r="E170" s="313" t="s">
        <v>2256</v>
      </c>
      <c r="F170" s="313" t="s">
        <v>1354</v>
      </c>
      <c r="G170" s="313" t="s">
        <v>3060</v>
      </c>
      <c r="H170" s="314">
        <v>0</v>
      </c>
      <c r="I170" s="314" t="s">
        <v>3405</v>
      </c>
      <c r="J170" s="314" t="s">
        <v>3406</v>
      </c>
      <c r="K170" s="296"/>
      <c r="L170" s="296"/>
      <c r="M170" s="296"/>
      <c r="N170" s="296"/>
      <c r="O170" s="310"/>
      <c r="P170" s="310"/>
      <c r="Q170" s="310" t="s">
        <v>4992</v>
      </c>
      <c r="R170" s="227"/>
      <c r="S170" s="228">
        <f>IF(C170="",NA(),MATCH($B170&amp;$C170,'Smelter Reference List'!$J:$J,0))</f>
        <v>380</v>
      </c>
      <c r="T170" s="229"/>
      <c r="U170" s="229">
        <f t="shared" si="4"/>
        <v>0</v>
      </c>
      <c r="V170" s="229"/>
      <c r="W170" s="229"/>
      <c r="Y170" s="223" t="str">
        <f t="shared" si="5"/>
        <v>TinMalaysia Smelting Corporation (MSC)</v>
      </c>
    </row>
    <row r="171" spans="1:25" s="223" customFormat="1" ht="25.5">
      <c r="A171" s="310" t="s">
        <v>3407</v>
      </c>
      <c r="B171" s="313" t="s">
        <v>2291</v>
      </c>
      <c r="C171" s="299" t="s">
        <v>4049</v>
      </c>
      <c r="D171" s="313" t="s">
        <v>4049</v>
      </c>
      <c r="E171" s="313" t="s">
        <v>4880</v>
      </c>
      <c r="F171" s="313" t="s">
        <v>3407</v>
      </c>
      <c r="G171" s="313" t="s">
        <v>3060</v>
      </c>
      <c r="H171" s="314">
        <v>0</v>
      </c>
      <c r="I171" s="314" t="s">
        <v>3408</v>
      </c>
      <c r="J171" s="314" t="s">
        <v>3191</v>
      </c>
      <c r="K171" s="296"/>
      <c r="L171" s="296"/>
      <c r="M171" s="296"/>
      <c r="N171" s="296"/>
      <c r="O171" s="310"/>
      <c r="P171" s="310"/>
      <c r="Q171" s="310" t="s">
        <v>4992</v>
      </c>
      <c r="R171" s="227"/>
      <c r="S171" s="228">
        <f>IF(C171="",NA(),MATCH($B171&amp;$C171,'Smelter Reference List'!$J:$J,0))</f>
        <v>384</v>
      </c>
      <c r="T171" s="229"/>
      <c r="U171" s="229">
        <f t="shared" si="4"/>
        <v>0</v>
      </c>
      <c r="V171" s="229"/>
      <c r="W171" s="229"/>
      <c r="Y171" s="223" t="str">
        <f t="shared" si="5"/>
        <v>TinMetallic Resources, Inc.</v>
      </c>
    </row>
    <row r="172" spans="1:25" s="223" customFormat="1" ht="20.25">
      <c r="A172" s="310" t="s">
        <v>1355</v>
      </c>
      <c r="B172" s="313" t="s">
        <v>2291</v>
      </c>
      <c r="C172" s="299" t="s">
        <v>1924</v>
      </c>
      <c r="D172" s="313" t="s">
        <v>1924</v>
      </c>
      <c r="E172" s="313" t="s">
        <v>2139</v>
      </c>
      <c r="F172" s="313" t="s">
        <v>1355</v>
      </c>
      <c r="G172" s="313" t="s">
        <v>3060</v>
      </c>
      <c r="H172" s="314">
        <v>0</v>
      </c>
      <c r="I172" s="314" t="s">
        <v>3409</v>
      </c>
      <c r="J172" s="314" t="s">
        <v>3248</v>
      </c>
      <c r="K172" s="296"/>
      <c r="L172" s="296"/>
      <c r="M172" s="296"/>
      <c r="N172" s="296"/>
      <c r="O172" s="310"/>
      <c r="P172" s="310"/>
      <c r="Q172" s="310" t="s">
        <v>4992</v>
      </c>
      <c r="R172" s="227"/>
      <c r="S172" s="228">
        <f>IF(C172="",NA(),MATCH($B172&amp;$C172,'Smelter Reference List'!$J:$J,0))</f>
        <v>386</v>
      </c>
      <c r="T172" s="229"/>
      <c r="U172" s="229">
        <f t="shared" si="4"/>
        <v>0</v>
      </c>
      <c r="V172" s="229"/>
      <c r="W172" s="229"/>
      <c r="Y172" s="223" t="str">
        <f t="shared" si="5"/>
        <v>TinMineração Taboca S.A.</v>
      </c>
    </row>
    <row r="173" spans="1:25" s="223" customFormat="1" ht="20.25">
      <c r="A173" s="310" t="s">
        <v>1356</v>
      </c>
      <c r="B173" s="313" t="s">
        <v>2291</v>
      </c>
      <c r="C173" s="299" t="s">
        <v>1925</v>
      </c>
      <c r="D173" s="313" t="s">
        <v>1925</v>
      </c>
      <c r="E173" s="313" t="s">
        <v>1678</v>
      </c>
      <c r="F173" s="313" t="s">
        <v>1356</v>
      </c>
      <c r="G173" s="313" t="s">
        <v>3060</v>
      </c>
      <c r="H173" s="314">
        <v>0</v>
      </c>
      <c r="I173" s="314" t="s">
        <v>3411</v>
      </c>
      <c r="J173" s="314" t="s">
        <v>3412</v>
      </c>
      <c r="K173" s="296"/>
      <c r="L173" s="296"/>
      <c r="M173" s="296"/>
      <c r="N173" s="296"/>
      <c r="O173" s="310"/>
      <c r="P173" s="310"/>
      <c r="Q173" s="310" t="s">
        <v>4992</v>
      </c>
      <c r="R173" s="227"/>
      <c r="S173" s="228">
        <f>IF(C173="",NA(),MATCH($B173&amp;$C173,'Smelter Reference List'!$J:$J,0))</f>
        <v>387</v>
      </c>
      <c r="T173" s="229"/>
      <c r="U173" s="229">
        <f t="shared" si="4"/>
        <v>0</v>
      </c>
      <c r="V173" s="229"/>
      <c r="W173" s="229"/>
      <c r="Y173" s="223" t="str">
        <f t="shared" si="5"/>
        <v>TinMinsur</v>
      </c>
    </row>
    <row r="174" spans="1:25" s="223" customFormat="1" ht="20.25">
      <c r="A174" s="310" t="s">
        <v>1357</v>
      </c>
      <c r="B174" s="313" t="s">
        <v>2291</v>
      </c>
      <c r="C174" s="299" t="s">
        <v>2338</v>
      </c>
      <c r="D174" s="313" t="s">
        <v>2338</v>
      </c>
      <c r="E174" s="313" t="s">
        <v>2217</v>
      </c>
      <c r="F174" s="313" t="s">
        <v>1357</v>
      </c>
      <c r="G174" s="313" t="s">
        <v>3060</v>
      </c>
      <c r="H174" s="314">
        <v>0</v>
      </c>
      <c r="I174" s="314" t="s">
        <v>3414</v>
      </c>
      <c r="J174" s="314" t="s">
        <v>3075</v>
      </c>
      <c r="K174" s="296"/>
      <c r="L174" s="296"/>
      <c r="M174" s="296"/>
      <c r="N174" s="296"/>
      <c r="O174" s="310"/>
      <c r="P174" s="310"/>
      <c r="Q174" s="310" t="s">
        <v>4992</v>
      </c>
      <c r="R174" s="227"/>
      <c r="S174" s="228">
        <f>IF(C174="",NA(),MATCH($B174&amp;$C174,'Smelter Reference List'!$J:$J,0))</f>
        <v>388</v>
      </c>
      <c r="T174" s="229"/>
      <c r="U174" s="229">
        <f t="shared" si="4"/>
        <v>0</v>
      </c>
      <c r="V174" s="229"/>
      <c r="W174" s="229"/>
      <c r="Y174" s="223" t="str">
        <f t="shared" si="5"/>
        <v>TinMitsubishi Materials Corporation</v>
      </c>
    </row>
    <row r="175" spans="1:25" s="223" customFormat="1" ht="25.5">
      <c r="A175" s="310" t="s">
        <v>3415</v>
      </c>
      <c r="B175" s="313" t="s">
        <v>2291</v>
      </c>
      <c r="C175" s="299" t="s">
        <v>4053</v>
      </c>
      <c r="D175" s="313" t="s">
        <v>4053</v>
      </c>
      <c r="E175" s="313" t="s">
        <v>2150</v>
      </c>
      <c r="F175" s="313" t="s">
        <v>3415</v>
      </c>
      <c r="G175" s="313" t="s">
        <v>3060</v>
      </c>
      <c r="H175" s="314">
        <v>0</v>
      </c>
      <c r="I175" s="314" t="s">
        <v>3398</v>
      </c>
      <c r="J175" s="314" t="s">
        <v>3139</v>
      </c>
      <c r="K175" s="296"/>
      <c r="L175" s="296"/>
      <c r="M175" s="296"/>
      <c r="N175" s="296"/>
      <c r="O175" s="310"/>
      <c r="P175" s="310"/>
      <c r="Q175" s="310" t="s">
        <v>4993</v>
      </c>
      <c r="R175" s="227"/>
      <c r="S175" s="228">
        <f>IF(C175="",NA(),MATCH($B175&amp;$C175,'Smelter Reference List'!$J:$J,0))</f>
        <v>391</v>
      </c>
      <c r="T175" s="229"/>
      <c r="U175" s="229">
        <f t="shared" si="4"/>
        <v>0</v>
      </c>
      <c r="V175" s="229"/>
      <c r="W175" s="229"/>
      <c r="Y175" s="223" t="str">
        <f t="shared" si="5"/>
        <v>TinNankang Nanshan Tin Manufactory Co., Ltd.</v>
      </c>
    </row>
    <row r="176" spans="1:25" s="223" customFormat="1" ht="25.5">
      <c r="A176" s="310" t="s">
        <v>1359</v>
      </c>
      <c r="B176" s="313" t="s">
        <v>2291</v>
      </c>
      <c r="C176" s="299" t="s">
        <v>1358</v>
      </c>
      <c r="D176" s="313" t="s">
        <v>1358</v>
      </c>
      <c r="E176" s="313" t="s">
        <v>1716</v>
      </c>
      <c r="F176" s="313" t="s">
        <v>1359</v>
      </c>
      <c r="G176" s="313" t="s">
        <v>3060</v>
      </c>
      <c r="H176" s="314">
        <v>0</v>
      </c>
      <c r="I176" s="314" t="s">
        <v>4616</v>
      </c>
      <c r="J176" s="314" t="s">
        <v>3417</v>
      </c>
      <c r="K176" s="296"/>
      <c r="L176" s="296"/>
      <c r="M176" s="296"/>
      <c r="N176" s="296"/>
      <c r="O176" s="310"/>
      <c r="P176" s="310"/>
      <c r="Q176" s="310" t="s">
        <v>4992</v>
      </c>
      <c r="R176" s="227"/>
      <c r="S176" s="228">
        <f>IF(C176="",NA(),MATCH($B176&amp;$C176,'Smelter Reference List'!$J:$J,0))</f>
        <v>394</v>
      </c>
      <c r="T176" s="229"/>
      <c r="U176" s="229">
        <f t="shared" si="4"/>
        <v>0</v>
      </c>
      <c r="V176" s="229"/>
      <c r="W176" s="229"/>
      <c r="Y176" s="223" t="str">
        <f t="shared" si="5"/>
        <v>TinO.M. Manufacturing (Thailand) Co., Ltd.</v>
      </c>
    </row>
    <row r="177" spans="1:25" s="223" customFormat="1" ht="38.25">
      <c r="A177" s="310" t="s">
        <v>1360</v>
      </c>
      <c r="B177" s="313" t="s">
        <v>2291</v>
      </c>
      <c r="C177" s="299" t="s">
        <v>3418</v>
      </c>
      <c r="D177" s="313" t="s">
        <v>3418</v>
      </c>
      <c r="E177" s="313" t="s">
        <v>4874</v>
      </c>
      <c r="F177" s="313" t="s">
        <v>1360</v>
      </c>
      <c r="G177" s="313" t="s">
        <v>3060</v>
      </c>
      <c r="H177" s="314">
        <v>0</v>
      </c>
      <c r="I177" s="314" t="s">
        <v>3390</v>
      </c>
      <c r="J177" s="314" t="s">
        <v>3391</v>
      </c>
      <c r="K177" s="296"/>
      <c r="L177" s="296"/>
      <c r="M177" s="296"/>
      <c r="N177" s="296"/>
      <c r="O177" s="310"/>
      <c r="P177" s="310"/>
      <c r="Q177" s="310" t="s">
        <v>4992</v>
      </c>
      <c r="R177" s="227"/>
      <c r="S177" s="228">
        <f>IF(C177="",NA(),MATCH($B177&amp;$C177,'Smelter Reference List'!$J:$J,0))</f>
        <v>397</v>
      </c>
      <c r="T177" s="229"/>
      <c r="U177" s="229">
        <f t="shared" si="4"/>
        <v>0</v>
      </c>
      <c r="V177" s="229"/>
      <c r="W177" s="229"/>
      <c r="Y177" s="223" t="str">
        <f t="shared" si="5"/>
        <v>TinOperaciones Metalurgical S.A.</v>
      </c>
    </row>
    <row r="178" spans="1:25" s="223" customFormat="1" ht="20.25">
      <c r="A178" s="310" t="s">
        <v>1361</v>
      </c>
      <c r="B178" s="313" t="s">
        <v>2291</v>
      </c>
      <c r="C178" s="299" t="s">
        <v>1482</v>
      </c>
      <c r="D178" s="313" t="s">
        <v>1482</v>
      </c>
      <c r="E178" s="313" t="s">
        <v>2206</v>
      </c>
      <c r="F178" s="313" t="s">
        <v>1361</v>
      </c>
      <c r="G178" s="313" t="s">
        <v>3060</v>
      </c>
      <c r="H178" s="314">
        <v>0</v>
      </c>
      <c r="I178" s="314" t="s">
        <v>3384</v>
      </c>
      <c r="J178" s="314" t="s">
        <v>3385</v>
      </c>
      <c r="K178" s="296"/>
      <c r="L178" s="296"/>
      <c r="M178" s="296"/>
      <c r="N178" s="296"/>
      <c r="O178" s="310"/>
      <c r="P178" s="310"/>
      <c r="Q178" s="310" t="s">
        <v>4992</v>
      </c>
      <c r="R178" s="227"/>
      <c r="S178" s="228">
        <f>IF(C178="",NA(),MATCH($B178&amp;$C178,'Smelter Reference List'!$J:$J,0))</f>
        <v>401</v>
      </c>
      <c r="T178" s="229"/>
      <c r="U178" s="229">
        <f t="shared" si="4"/>
        <v>0</v>
      </c>
      <c r="V178" s="229"/>
      <c r="W178" s="229"/>
      <c r="Y178" s="223" t="str">
        <f t="shared" si="5"/>
        <v>TinPT Artha Cipta Langgeng</v>
      </c>
    </row>
    <row r="179" spans="1:25" s="223" customFormat="1" ht="20.25">
      <c r="A179" s="310" t="s">
        <v>1362</v>
      </c>
      <c r="B179" s="313" t="s">
        <v>2291</v>
      </c>
      <c r="C179" s="299" t="s">
        <v>1483</v>
      </c>
      <c r="D179" s="313" t="s">
        <v>1483</v>
      </c>
      <c r="E179" s="313" t="s">
        <v>2206</v>
      </c>
      <c r="F179" s="313" t="s">
        <v>1362</v>
      </c>
      <c r="G179" s="313" t="s">
        <v>3060</v>
      </c>
      <c r="H179" s="314">
        <v>0</v>
      </c>
      <c r="I179" s="314" t="s">
        <v>3419</v>
      </c>
      <c r="J179" s="314" t="s">
        <v>3385</v>
      </c>
      <c r="K179" s="296"/>
      <c r="L179" s="296"/>
      <c r="M179" s="296"/>
      <c r="N179" s="296"/>
      <c r="O179" s="310"/>
      <c r="P179" s="310"/>
      <c r="Q179" s="310" t="s">
        <v>4992</v>
      </c>
      <c r="R179" s="227"/>
      <c r="S179" s="228">
        <f>IF(C179="",NA(),MATCH($B179&amp;$C179,'Smelter Reference List'!$J:$J,0))</f>
        <v>403</v>
      </c>
      <c r="T179" s="229"/>
      <c r="U179" s="229">
        <f t="shared" si="4"/>
        <v>0</v>
      </c>
      <c r="V179" s="229"/>
      <c r="W179" s="229"/>
      <c r="Y179" s="223" t="str">
        <f t="shared" si="5"/>
        <v>TinPT Babel Inti Perkasa</v>
      </c>
    </row>
    <row r="180" spans="1:25" s="223" customFormat="1" ht="20.25">
      <c r="A180" s="310" t="s">
        <v>1363</v>
      </c>
      <c r="B180" s="313" t="s">
        <v>2291</v>
      </c>
      <c r="C180" s="299" t="s">
        <v>1151</v>
      </c>
      <c r="D180" s="313" t="s">
        <v>1151</v>
      </c>
      <c r="E180" s="313" t="s">
        <v>2206</v>
      </c>
      <c r="F180" s="313" t="s">
        <v>1363</v>
      </c>
      <c r="G180" s="313" t="s">
        <v>3060</v>
      </c>
      <c r="H180" s="314">
        <v>0</v>
      </c>
      <c r="I180" s="314" t="s">
        <v>3384</v>
      </c>
      <c r="J180" s="314" t="s">
        <v>3385</v>
      </c>
      <c r="K180" s="296"/>
      <c r="L180" s="296"/>
      <c r="M180" s="296"/>
      <c r="N180" s="296"/>
      <c r="O180" s="310"/>
      <c r="P180" s="310"/>
      <c r="Q180" s="310" t="s">
        <v>4992</v>
      </c>
      <c r="R180" s="227"/>
      <c r="S180" s="228">
        <f>IF(C180="",NA(),MATCH($B180&amp;$C180,'Smelter Reference List'!$J:$J,0))</f>
        <v>405</v>
      </c>
      <c r="T180" s="229"/>
      <c r="U180" s="229">
        <f t="shared" si="4"/>
        <v>0</v>
      </c>
      <c r="V180" s="229"/>
      <c r="W180" s="229"/>
      <c r="Y180" s="223" t="str">
        <f t="shared" si="5"/>
        <v>TinPT Bangka Tin Industry</v>
      </c>
    </row>
    <row r="181" spans="1:25" s="223" customFormat="1" ht="20.25">
      <c r="A181" s="310" t="s">
        <v>1364</v>
      </c>
      <c r="B181" s="313" t="s">
        <v>2291</v>
      </c>
      <c r="C181" s="299" t="s">
        <v>1171</v>
      </c>
      <c r="D181" s="313" t="s">
        <v>1171</v>
      </c>
      <c r="E181" s="313" t="s">
        <v>2206</v>
      </c>
      <c r="F181" s="313" t="s">
        <v>1364</v>
      </c>
      <c r="G181" s="313" t="s">
        <v>3060</v>
      </c>
      <c r="H181" s="314">
        <v>0</v>
      </c>
      <c r="I181" s="314" t="s">
        <v>3388</v>
      </c>
      <c r="J181" s="314" t="s">
        <v>3385</v>
      </c>
      <c r="K181" s="296"/>
      <c r="L181" s="296"/>
      <c r="M181" s="296"/>
      <c r="N181" s="296"/>
      <c r="O181" s="310"/>
      <c r="P181" s="310"/>
      <c r="Q181" s="310" t="s">
        <v>4992</v>
      </c>
      <c r="R181" s="227"/>
      <c r="S181" s="228">
        <f>IF(C181="",NA(),MATCH($B181&amp;$C181,'Smelter Reference List'!$J:$J,0))</f>
        <v>406</v>
      </c>
      <c r="T181" s="229"/>
      <c r="U181" s="229">
        <f t="shared" si="4"/>
        <v>0</v>
      </c>
      <c r="V181" s="229"/>
      <c r="W181" s="229"/>
      <c r="Y181" s="223" t="str">
        <f t="shared" si="5"/>
        <v>TinPT Belitung Industri Sejahtera</v>
      </c>
    </row>
    <row r="182" spans="1:25" s="223" customFormat="1" ht="20.25">
      <c r="A182" s="310" t="s">
        <v>1365</v>
      </c>
      <c r="B182" s="313" t="s">
        <v>2291</v>
      </c>
      <c r="C182" s="299" t="s">
        <v>1172</v>
      </c>
      <c r="D182" s="313" t="s">
        <v>1172</v>
      </c>
      <c r="E182" s="313" t="s">
        <v>2206</v>
      </c>
      <c r="F182" s="313" t="s">
        <v>1365</v>
      </c>
      <c r="G182" s="313" t="s">
        <v>3060</v>
      </c>
      <c r="H182" s="314">
        <v>0</v>
      </c>
      <c r="I182" s="314" t="s">
        <v>3388</v>
      </c>
      <c r="J182" s="314" t="s">
        <v>3385</v>
      </c>
      <c r="K182" s="296"/>
      <c r="L182" s="296"/>
      <c r="M182" s="296"/>
      <c r="N182" s="296"/>
      <c r="O182" s="310"/>
      <c r="P182" s="310"/>
      <c r="Q182" s="310" t="s">
        <v>4992</v>
      </c>
      <c r="R182" s="227"/>
      <c r="S182" s="228">
        <f>IF(C182="",NA(),MATCH($B182&amp;$C182,'Smelter Reference List'!$J:$J,0))</f>
        <v>407</v>
      </c>
      <c r="T182" s="229"/>
      <c r="U182" s="229">
        <f t="shared" si="4"/>
        <v>0</v>
      </c>
      <c r="V182" s="229"/>
      <c r="W182" s="229"/>
      <c r="Y182" s="223" t="str">
        <f t="shared" si="5"/>
        <v>TinPT Bukit Timah</v>
      </c>
    </row>
    <row r="183" spans="1:25" s="223" customFormat="1" ht="20.25">
      <c r="A183" s="310" t="s">
        <v>1366</v>
      </c>
      <c r="B183" s="313" t="s">
        <v>2291</v>
      </c>
      <c r="C183" s="299" t="s">
        <v>1152</v>
      </c>
      <c r="D183" s="313" t="s">
        <v>1152</v>
      </c>
      <c r="E183" s="313" t="s">
        <v>2206</v>
      </c>
      <c r="F183" s="313" t="s">
        <v>1366</v>
      </c>
      <c r="G183" s="313" t="s">
        <v>3060</v>
      </c>
      <c r="H183" s="314">
        <v>0</v>
      </c>
      <c r="I183" s="314" t="s">
        <v>3388</v>
      </c>
      <c r="J183" s="314" t="s">
        <v>3385</v>
      </c>
      <c r="K183" s="296"/>
      <c r="L183" s="296"/>
      <c r="M183" s="296"/>
      <c r="N183" s="296"/>
      <c r="O183" s="310"/>
      <c r="P183" s="310"/>
      <c r="Q183" s="310" t="s">
        <v>4992</v>
      </c>
      <c r="R183" s="227"/>
      <c r="S183" s="228">
        <f>IF(C183="",NA(),MATCH($B183&amp;$C183,'Smelter Reference List'!$J:$J,0))</f>
        <v>409</v>
      </c>
      <c r="T183" s="229"/>
      <c r="U183" s="229">
        <f t="shared" si="4"/>
        <v>0</v>
      </c>
      <c r="V183" s="229"/>
      <c r="W183" s="229"/>
      <c r="Y183" s="223" t="str">
        <f t="shared" si="5"/>
        <v>TinPT DS Jaya Abadi</v>
      </c>
    </row>
    <row r="184" spans="1:25" s="223" customFormat="1" ht="20.25">
      <c r="A184" s="310" t="s">
        <v>1367</v>
      </c>
      <c r="B184" s="313" t="s">
        <v>2291</v>
      </c>
      <c r="C184" s="299" t="s">
        <v>1173</v>
      </c>
      <c r="D184" s="313" t="s">
        <v>1173</v>
      </c>
      <c r="E184" s="313" t="s">
        <v>2206</v>
      </c>
      <c r="F184" s="313" t="s">
        <v>1367</v>
      </c>
      <c r="G184" s="313" t="s">
        <v>3060</v>
      </c>
      <c r="H184" s="314">
        <v>0</v>
      </c>
      <c r="I184" s="314" t="s">
        <v>3422</v>
      </c>
      <c r="J184" s="314" t="s">
        <v>3421</v>
      </c>
      <c r="K184" s="296"/>
      <c r="L184" s="296"/>
      <c r="M184" s="296"/>
      <c r="N184" s="296"/>
      <c r="O184" s="310"/>
      <c r="P184" s="310"/>
      <c r="Q184" s="310" t="s">
        <v>4992</v>
      </c>
      <c r="R184" s="227"/>
      <c r="S184" s="228">
        <f>IF(C184="",NA(),MATCH($B184&amp;$C184,'Smelter Reference List'!$J:$J,0))</f>
        <v>410</v>
      </c>
      <c r="T184" s="229"/>
      <c r="U184" s="229">
        <f t="shared" si="4"/>
        <v>0</v>
      </c>
      <c r="V184" s="229"/>
      <c r="W184" s="229"/>
      <c r="Y184" s="223" t="str">
        <f t="shared" si="5"/>
        <v>TinPT Eunindo Usaha Mandiri</v>
      </c>
    </row>
    <row r="185" spans="1:25" s="223" customFormat="1" ht="20.25">
      <c r="A185" s="310" t="s">
        <v>1368</v>
      </c>
      <c r="B185" s="313" t="s">
        <v>2291</v>
      </c>
      <c r="C185" s="299" t="s">
        <v>1153</v>
      </c>
      <c r="D185" s="313" t="s">
        <v>1153</v>
      </c>
      <c r="E185" s="313" t="s">
        <v>2206</v>
      </c>
      <c r="F185" s="313" t="s">
        <v>1368</v>
      </c>
      <c r="G185" s="313" t="s">
        <v>3060</v>
      </c>
      <c r="H185" s="314">
        <v>0</v>
      </c>
      <c r="I185" s="314" t="s">
        <v>3422</v>
      </c>
      <c r="J185" s="314" t="s">
        <v>3421</v>
      </c>
      <c r="K185" s="296"/>
      <c r="L185" s="296"/>
      <c r="M185" s="296"/>
      <c r="N185" s="296"/>
      <c r="O185" s="310"/>
      <c r="P185" s="310"/>
      <c r="Q185" s="310" t="s">
        <v>4992</v>
      </c>
      <c r="R185" s="227"/>
      <c r="S185" s="228">
        <f>IF(C185="",NA(),MATCH($B185&amp;$C185,'Smelter Reference List'!$J:$J,0))</f>
        <v>415</v>
      </c>
      <c r="T185" s="229"/>
      <c r="U185" s="229">
        <f t="shared" si="4"/>
        <v>0</v>
      </c>
      <c r="V185" s="229"/>
      <c r="W185" s="229"/>
      <c r="Y185" s="223" t="str">
        <f t="shared" si="5"/>
        <v>TinPT Karimun Mining</v>
      </c>
    </row>
    <row r="186" spans="1:25" s="223" customFormat="1" ht="20.25">
      <c r="A186" s="310" t="s">
        <v>1369</v>
      </c>
      <c r="B186" s="313" t="s">
        <v>2291</v>
      </c>
      <c r="C186" s="299" t="s">
        <v>1174</v>
      </c>
      <c r="D186" s="313" t="s">
        <v>1174</v>
      </c>
      <c r="E186" s="313" t="s">
        <v>2206</v>
      </c>
      <c r="F186" s="313" t="s">
        <v>1369</v>
      </c>
      <c r="G186" s="313" t="s">
        <v>3060</v>
      </c>
      <c r="H186" s="314">
        <v>0</v>
      </c>
      <c r="I186" s="314" t="s">
        <v>3384</v>
      </c>
      <c r="J186" s="314" t="s">
        <v>3385</v>
      </c>
      <c r="K186" s="296"/>
      <c r="L186" s="296"/>
      <c r="M186" s="296"/>
      <c r="N186" s="296"/>
      <c r="O186" s="310"/>
      <c r="P186" s="310"/>
      <c r="Q186" s="310" t="s">
        <v>4992</v>
      </c>
      <c r="R186" s="227"/>
      <c r="S186" s="228">
        <f>IF(C186="",NA(),MATCH($B186&amp;$C186,'Smelter Reference List'!$J:$J,0))</f>
        <v>419</v>
      </c>
      <c r="T186" s="229"/>
      <c r="U186" s="229">
        <f t="shared" si="4"/>
        <v>0</v>
      </c>
      <c r="V186" s="229"/>
      <c r="W186" s="229"/>
      <c r="Y186" s="223" t="str">
        <f t="shared" si="5"/>
        <v>TinPT Mitra Stania Prima</v>
      </c>
    </row>
    <row r="187" spans="1:25" s="223" customFormat="1" ht="20.25">
      <c r="A187" s="310" t="s">
        <v>2633</v>
      </c>
      <c r="B187" s="313" t="s">
        <v>2291</v>
      </c>
      <c r="C187" s="299" t="s">
        <v>2632</v>
      </c>
      <c r="D187" s="313" t="s">
        <v>2632</v>
      </c>
      <c r="E187" s="313" t="s">
        <v>2206</v>
      </c>
      <c r="F187" s="313" t="s">
        <v>2633</v>
      </c>
      <c r="G187" s="313" t="s">
        <v>3060</v>
      </c>
      <c r="H187" s="314">
        <v>0</v>
      </c>
      <c r="I187" s="314" t="s">
        <v>3384</v>
      </c>
      <c r="J187" s="314" t="s">
        <v>3385</v>
      </c>
      <c r="K187" s="296"/>
      <c r="L187" s="296"/>
      <c r="M187" s="296"/>
      <c r="N187" s="296"/>
      <c r="O187" s="310"/>
      <c r="P187" s="310"/>
      <c r="Q187" s="310" t="s">
        <v>4992</v>
      </c>
      <c r="R187" s="227"/>
      <c r="S187" s="228">
        <f>IF(C187="",NA(),MATCH($B187&amp;$C187,'Smelter Reference List'!$J:$J,0))</f>
        <v>421</v>
      </c>
      <c r="T187" s="229"/>
      <c r="U187" s="229">
        <f t="shared" si="4"/>
        <v>0</v>
      </c>
      <c r="V187" s="229"/>
      <c r="W187" s="229"/>
      <c r="Y187" s="223" t="str">
        <f t="shared" si="5"/>
        <v>TinPT Panca Mega Persada</v>
      </c>
    </row>
    <row r="188" spans="1:25" s="223" customFormat="1" ht="20.25">
      <c r="A188" s="310" t="s">
        <v>1371</v>
      </c>
      <c r="B188" s="313" t="s">
        <v>2291</v>
      </c>
      <c r="C188" s="299" t="s">
        <v>1370</v>
      </c>
      <c r="D188" s="313" t="s">
        <v>1370</v>
      </c>
      <c r="E188" s="313" t="s">
        <v>2206</v>
      </c>
      <c r="F188" s="313" t="s">
        <v>1371</v>
      </c>
      <c r="G188" s="313" t="s">
        <v>3060</v>
      </c>
      <c r="H188" s="314">
        <v>0</v>
      </c>
      <c r="I188" s="314" t="s">
        <v>3388</v>
      </c>
      <c r="J188" s="314" t="s">
        <v>3385</v>
      </c>
      <c r="K188" s="296"/>
      <c r="L188" s="296"/>
      <c r="M188" s="296"/>
      <c r="N188" s="296"/>
      <c r="O188" s="310"/>
      <c r="P188" s="310"/>
      <c r="Q188" s="310" t="s">
        <v>4992</v>
      </c>
      <c r="R188" s="227"/>
      <c r="S188" s="228">
        <f>IF(C188="",NA(),MATCH($B188&amp;$C188,'Smelter Reference List'!$J:$J,0))</f>
        <v>422</v>
      </c>
      <c r="T188" s="229"/>
      <c r="U188" s="229">
        <f t="shared" si="4"/>
        <v>0</v>
      </c>
      <c r="V188" s="229"/>
      <c r="W188" s="229"/>
      <c r="Y188" s="223" t="str">
        <f t="shared" si="5"/>
        <v>TinPT Prima Timah Utama</v>
      </c>
    </row>
    <row r="189" spans="1:25" s="223" customFormat="1" ht="20.25">
      <c r="A189" s="310" t="s">
        <v>1372</v>
      </c>
      <c r="B189" s="313" t="s">
        <v>2291</v>
      </c>
      <c r="C189" s="299" t="s">
        <v>4057</v>
      </c>
      <c r="D189" s="313" t="s">
        <v>4057</v>
      </c>
      <c r="E189" s="313" t="s">
        <v>2206</v>
      </c>
      <c r="F189" s="313" t="s">
        <v>1372</v>
      </c>
      <c r="G189" s="313" t="s">
        <v>3060</v>
      </c>
      <c r="H189" s="314">
        <v>0</v>
      </c>
      <c r="I189" s="314" t="s">
        <v>3384</v>
      </c>
      <c r="J189" s="314" t="s">
        <v>3385</v>
      </c>
      <c r="K189" s="296"/>
      <c r="L189" s="296"/>
      <c r="M189" s="296"/>
      <c r="N189" s="296"/>
      <c r="O189" s="310"/>
      <c r="P189" s="310"/>
      <c r="Q189" s="310" t="s">
        <v>4992</v>
      </c>
      <c r="R189" s="227"/>
      <c r="S189" s="228">
        <f>IF(C189="",NA(),MATCH($B189&amp;$C189,'Smelter Reference List'!$J:$J,0))</f>
        <v>423</v>
      </c>
      <c r="T189" s="229"/>
      <c r="U189" s="229">
        <f t="shared" si="4"/>
        <v>0</v>
      </c>
      <c r="V189" s="229"/>
      <c r="W189" s="229"/>
      <c r="Y189" s="223" t="str">
        <f t="shared" si="5"/>
        <v>TinPT Refined Bangka Tin</v>
      </c>
    </row>
    <row r="190" spans="1:25" s="223" customFormat="1" ht="20.25">
      <c r="A190" s="310" t="s">
        <v>1373</v>
      </c>
      <c r="B190" s="313" t="s">
        <v>2291</v>
      </c>
      <c r="C190" s="299" t="s">
        <v>1175</v>
      </c>
      <c r="D190" s="313" t="s">
        <v>1175</v>
      </c>
      <c r="E190" s="313" t="s">
        <v>2206</v>
      </c>
      <c r="F190" s="313" t="s">
        <v>1373</v>
      </c>
      <c r="G190" s="313" t="s">
        <v>3060</v>
      </c>
      <c r="H190" s="314">
        <v>0</v>
      </c>
      <c r="I190" s="314" t="s">
        <v>3388</v>
      </c>
      <c r="J190" s="314" t="s">
        <v>3385</v>
      </c>
      <c r="K190" s="296"/>
      <c r="L190" s="296"/>
      <c r="M190" s="296"/>
      <c r="N190" s="296"/>
      <c r="O190" s="310"/>
      <c r="P190" s="310"/>
      <c r="Q190" s="310" t="s">
        <v>4992</v>
      </c>
      <c r="R190" s="227"/>
      <c r="S190" s="228">
        <f>IF(C190="",NA(),MATCH($B190&amp;$C190,'Smelter Reference List'!$J:$J,0))</f>
        <v>424</v>
      </c>
      <c r="T190" s="229"/>
      <c r="U190" s="229">
        <f t="shared" si="4"/>
        <v>0</v>
      </c>
      <c r="V190" s="229"/>
      <c r="W190" s="229"/>
      <c r="Y190" s="223" t="str">
        <f t="shared" si="5"/>
        <v>TinPT Sariwiguna Binasentosa</v>
      </c>
    </row>
    <row r="191" spans="1:25" s="223" customFormat="1" ht="20.25">
      <c r="A191" s="310" t="s">
        <v>1374</v>
      </c>
      <c r="B191" s="313" t="s">
        <v>2291</v>
      </c>
      <c r="C191" s="299" t="s">
        <v>2336</v>
      </c>
      <c r="D191" s="313" t="s">
        <v>2336</v>
      </c>
      <c r="E191" s="313" t="s">
        <v>2206</v>
      </c>
      <c r="F191" s="313" t="s">
        <v>1374</v>
      </c>
      <c r="G191" s="313" t="s">
        <v>3060</v>
      </c>
      <c r="H191" s="314">
        <v>0</v>
      </c>
      <c r="I191" s="314" t="s">
        <v>3388</v>
      </c>
      <c r="J191" s="314" t="s">
        <v>3385</v>
      </c>
      <c r="K191" s="296"/>
      <c r="L191" s="296"/>
      <c r="M191" s="296"/>
      <c r="N191" s="296"/>
      <c r="O191" s="310"/>
      <c r="P191" s="310"/>
      <c r="Q191" s="310" t="s">
        <v>4992</v>
      </c>
      <c r="R191" s="227"/>
      <c r="S191" s="228">
        <f>IF(C191="",NA(),MATCH($B191&amp;$C191,'Smelter Reference List'!$J:$J,0))</f>
        <v>425</v>
      </c>
      <c r="T191" s="229"/>
      <c r="U191" s="229">
        <f t="shared" si="4"/>
        <v>0</v>
      </c>
      <c r="V191" s="229"/>
      <c r="W191" s="229"/>
      <c r="Y191" s="223" t="str">
        <f t="shared" si="5"/>
        <v>TinPT Stanindo Inti Perkasa</v>
      </c>
    </row>
    <row r="192" spans="1:25" s="223" customFormat="1" ht="20.25">
      <c r="A192" s="310" t="s">
        <v>2635</v>
      </c>
      <c r="B192" s="313" t="s">
        <v>2291</v>
      </c>
      <c r="C192" s="299" t="s">
        <v>2634</v>
      </c>
      <c r="D192" s="313" t="s">
        <v>2634</v>
      </c>
      <c r="E192" s="313" t="s">
        <v>2206</v>
      </c>
      <c r="F192" s="313" t="s">
        <v>2635</v>
      </c>
      <c r="G192" s="313" t="s">
        <v>3060</v>
      </c>
      <c r="H192" s="314">
        <v>0</v>
      </c>
      <c r="I192" s="314" t="s">
        <v>3388</v>
      </c>
      <c r="J192" s="314" t="s">
        <v>3385</v>
      </c>
      <c r="K192" s="296"/>
      <c r="L192" s="296"/>
      <c r="M192" s="296"/>
      <c r="N192" s="296"/>
      <c r="O192" s="310"/>
      <c r="P192" s="310"/>
      <c r="Q192" s="310" t="s">
        <v>4992</v>
      </c>
      <c r="R192" s="227"/>
      <c r="S192" s="228">
        <f>IF(C192="",NA(),MATCH($B192&amp;$C192,'Smelter Reference List'!$J:$J,0))</f>
        <v>427</v>
      </c>
      <c r="T192" s="229"/>
      <c r="U192" s="229">
        <f t="shared" si="4"/>
        <v>0</v>
      </c>
      <c r="V192" s="229"/>
      <c r="W192" s="229"/>
      <c r="Y192" s="223" t="str">
        <f t="shared" si="5"/>
        <v>TinPT Sumber Jaya Indah</v>
      </c>
    </row>
    <row r="193" spans="1:25" s="223" customFormat="1" ht="20.25">
      <c r="A193" s="310" t="s">
        <v>1399</v>
      </c>
      <c r="B193" s="313" t="s">
        <v>2291</v>
      </c>
      <c r="C193" s="299" t="s">
        <v>3425</v>
      </c>
      <c r="D193" s="313" t="s">
        <v>3425</v>
      </c>
      <c r="E193" s="313" t="s">
        <v>2206</v>
      </c>
      <c r="F193" s="313" t="s">
        <v>1399</v>
      </c>
      <c r="G193" s="313" t="s">
        <v>3060</v>
      </c>
      <c r="H193" s="314">
        <v>0</v>
      </c>
      <c r="I193" s="314" t="s">
        <v>3426</v>
      </c>
      <c r="J193" s="314" t="s">
        <v>3427</v>
      </c>
      <c r="K193" s="296"/>
      <c r="L193" s="296"/>
      <c r="M193" s="296"/>
      <c r="N193" s="296"/>
      <c r="O193" s="310"/>
      <c r="P193" s="310"/>
      <c r="Q193" s="310" t="s">
        <v>4992</v>
      </c>
      <c r="R193" s="227"/>
      <c r="S193" s="228">
        <f>IF(C193="",NA(),MATCH($B193&amp;$C193,'Smelter Reference List'!$J:$J,0))</f>
        <v>429</v>
      </c>
      <c r="T193" s="229"/>
      <c r="U193" s="229">
        <f t="shared" si="4"/>
        <v>0</v>
      </c>
      <c r="V193" s="229"/>
      <c r="W193" s="229"/>
      <c r="Y193" s="223" t="str">
        <f t="shared" si="5"/>
        <v>TinPT Timah (Persero) Tbk Kundur</v>
      </c>
    </row>
    <row r="194" spans="1:25" s="223" customFormat="1" ht="20.25">
      <c r="A194" s="311" t="s">
        <v>1375</v>
      </c>
      <c r="B194" s="313" t="s">
        <v>2291</v>
      </c>
      <c r="C194" s="299" t="s">
        <v>4151</v>
      </c>
      <c r="D194" s="313" t="s">
        <v>4151</v>
      </c>
      <c r="E194" s="313" t="s">
        <v>2206</v>
      </c>
      <c r="F194" s="313" t="s">
        <v>1375</v>
      </c>
      <c r="G194" s="313" t="s">
        <v>3060</v>
      </c>
      <c r="H194" s="314">
        <v>0</v>
      </c>
      <c r="I194" s="314" t="s">
        <v>3429</v>
      </c>
      <c r="J194" s="314" t="s">
        <v>3385</v>
      </c>
      <c r="K194" s="296"/>
      <c r="L194" s="296"/>
      <c r="M194" s="296"/>
      <c r="N194" s="296"/>
      <c r="O194" s="310"/>
      <c r="P194" s="310"/>
      <c r="Q194" s="310" t="s">
        <v>4992</v>
      </c>
      <c r="R194" s="227"/>
      <c r="S194" s="228">
        <f>IF(C194="",NA(),MATCH($B194&amp;$C194,'Smelter Reference List'!$J:$J,0))</f>
        <v>430</v>
      </c>
      <c r="T194" s="229"/>
      <c r="U194" s="229">
        <f t="shared" si="4"/>
        <v>0</v>
      </c>
      <c r="V194" s="229"/>
      <c r="W194" s="229"/>
      <c r="Y194" s="223" t="str">
        <f t="shared" si="5"/>
        <v>TinPT Timah (Persero) Tbk Mentok</v>
      </c>
    </row>
    <row r="195" spans="1:25" s="223" customFormat="1" ht="20.25">
      <c r="A195" s="310" t="s">
        <v>1376</v>
      </c>
      <c r="B195" s="313" t="s">
        <v>2291</v>
      </c>
      <c r="C195" s="299" t="s">
        <v>952</v>
      </c>
      <c r="D195" s="313" t="s">
        <v>952</v>
      </c>
      <c r="E195" s="313" t="s">
        <v>2206</v>
      </c>
      <c r="F195" s="313" t="s">
        <v>1376</v>
      </c>
      <c r="G195" s="313" t="s">
        <v>3060</v>
      </c>
      <c r="H195" s="314">
        <v>0</v>
      </c>
      <c r="I195" s="314" t="s">
        <v>3388</v>
      </c>
      <c r="J195" s="314" t="s">
        <v>3385</v>
      </c>
      <c r="K195" s="296"/>
      <c r="L195" s="296"/>
      <c r="M195" s="296"/>
      <c r="N195" s="296"/>
      <c r="O195" s="310"/>
      <c r="P195" s="310"/>
      <c r="Q195" s="310" t="s">
        <v>4992</v>
      </c>
      <c r="R195" s="227"/>
      <c r="S195" s="228">
        <f>IF(C195="",NA(),MATCH($B195&amp;$C195,'Smelter Reference List'!$J:$J,0))</f>
        <v>431</v>
      </c>
      <c r="T195" s="229"/>
      <c r="U195" s="229">
        <f t="shared" si="4"/>
        <v>0</v>
      </c>
      <c r="V195" s="229"/>
      <c r="W195" s="229"/>
      <c r="Y195" s="223" t="str">
        <f t="shared" si="5"/>
        <v>TinPT Tinindo Inter Nusa</v>
      </c>
    </row>
    <row r="196" spans="1:25" s="223" customFormat="1" ht="20.25">
      <c r="A196" s="310" t="s">
        <v>4214</v>
      </c>
      <c r="B196" s="313" t="s">
        <v>2291</v>
      </c>
      <c r="C196" s="299" t="s">
        <v>4213</v>
      </c>
      <c r="D196" s="313" t="s">
        <v>4213</v>
      </c>
      <c r="E196" s="313" t="s">
        <v>2206</v>
      </c>
      <c r="F196" s="313" t="s">
        <v>4214</v>
      </c>
      <c r="G196" s="313" t="s">
        <v>3060</v>
      </c>
      <c r="H196" s="314">
        <v>0</v>
      </c>
      <c r="I196" s="314" t="s">
        <v>4638</v>
      </c>
      <c r="J196" s="314" t="s">
        <v>4637</v>
      </c>
      <c r="K196" s="296"/>
      <c r="L196" s="296"/>
      <c r="M196" s="296"/>
      <c r="N196" s="296"/>
      <c r="O196" s="310"/>
      <c r="P196" s="310"/>
      <c r="Q196" s="310" t="s">
        <v>4992</v>
      </c>
      <c r="R196" s="227"/>
      <c r="S196" s="228">
        <f>IF(C196="",NA(),MATCH($B196&amp;$C196,'Smelter Reference List'!$J:$J,0))</f>
        <v>433</v>
      </c>
      <c r="T196" s="229"/>
      <c r="U196" s="229">
        <f t="shared" si="4"/>
        <v>0</v>
      </c>
      <c r="V196" s="229"/>
      <c r="W196" s="229"/>
      <c r="Y196" s="223" t="str">
        <f t="shared" si="5"/>
        <v>TinPT Tommy Utama</v>
      </c>
    </row>
    <row r="197" spans="1:25" s="223" customFormat="1" ht="25.5">
      <c r="A197" s="310" t="s">
        <v>1378</v>
      </c>
      <c r="B197" s="313" t="s">
        <v>2291</v>
      </c>
      <c r="C197" s="299" t="s">
        <v>1377</v>
      </c>
      <c r="D197" s="313" t="s">
        <v>1377</v>
      </c>
      <c r="E197" s="313" t="s">
        <v>4878</v>
      </c>
      <c r="F197" s="313" t="s">
        <v>1378</v>
      </c>
      <c r="G197" s="313" t="s">
        <v>3060</v>
      </c>
      <c r="H197" s="314">
        <v>0</v>
      </c>
      <c r="I197" s="314" t="s">
        <v>3430</v>
      </c>
      <c r="J197" s="314" t="s">
        <v>3231</v>
      </c>
      <c r="K197" s="296"/>
      <c r="L197" s="296"/>
      <c r="M197" s="296"/>
      <c r="N197" s="296"/>
      <c r="O197" s="310"/>
      <c r="P197" s="310"/>
      <c r="Q197" s="310" t="s">
        <v>4992</v>
      </c>
      <c r="R197" s="227"/>
      <c r="S197" s="228">
        <f>IF(C197="",NA(),MATCH($B197&amp;$C197,'Smelter Reference List'!$J:$J,0))</f>
        <v>436</v>
      </c>
      <c r="T197" s="229"/>
      <c r="U197" s="229">
        <f t="shared" si="4"/>
        <v>0</v>
      </c>
      <c r="V197" s="229"/>
      <c r="W197" s="229"/>
      <c r="Y197" s="223" t="str">
        <f t="shared" si="5"/>
        <v>TinRui Da Hung</v>
      </c>
    </row>
    <row r="198" spans="1:25" s="223" customFormat="1" ht="20.25">
      <c r="A198" s="310" t="s">
        <v>1379</v>
      </c>
      <c r="B198" s="313" t="s">
        <v>2291</v>
      </c>
      <c r="C198" s="299" t="s">
        <v>4062</v>
      </c>
      <c r="D198" s="313" t="s">
        <v>4062</v>
      </c>
      <c r="E198" s="313" t="s">
        <v>2139</v>
      </c>
      <c r="F198" s="313" t="s">
        <v>1379</v>
      </c>
      <c r="G198" s="313" t="s">
        <v>3060</v>
      </c>
      <c r="H198" s="314">
        <v>0</v>
      </c>
      <c r="I198" s="314" t="s">
        <v>3431</v>
      </c>
      <c r="J198" s="314" t="s">
        <v>3248</v>
      </c>
      <c r="K198" s="296"/>
      <c r="L198" s="296"/>
      <c r="M198" s="296"/>
      <c r="N198" s="296"/>
      <c r="O198" s="310"/>
      <c r="P198" s="310"/>
      <c r="Q198" s="310" t="s">
        <v>4992</v>
      </c>
      <c r="R198" s="227"/>
      <c r="S198" s="228">
        <f>IF(C198="",NA(),MATCH($B198&amp;$C198,'Smelter Reference List'!$J:$J,0))</f>
        <v>439</v>
      </c>
      <c r="T198" s="229"/>
      <c r="U198" s="229">
        <f t="shared" si="4"/>
        <v>0</v>
      </c>
      <c r="V198" s="229"/>
      <c r="W198" s="229"/>
      <c r="Y198" s="223" t="str">
        <f t="shared" si="5"/>
        <v>TinSoft Metais Ltda.</v>
      </c>
    </row>
    <row r="199" spans="1:25" s="223" customFormat="1" ht="20.25">
      <c r="A199" s="310" t="s">
        <v>1380</v>
      </c>
      <c r="B199" s="313" t="s">
        <v>2291</v>
      </c>
      <c r="C199" s="299" t="s">
        <v>1922</v>
      </c>
      <c r="D199" s="313" t="s">
        <v>1922</v>
      </c>
      <c r="E199" s="313" t="s">
        <v>1716</v>
      </c>
      <c r="F199" s="313" t="s">
        <v>1380</v>
      </c>
      <c r="G199" s="313" t="s">
        <v>3060</v>
      </c>
      <c r="H199" s="314">
        <v>0</v>
      </c>
      <c r="I199" s="314" t="s">
        <v>3432</v>
      </c>
      <c r="J199" s="314" t="s">
        <v>3433</v>
      </c>
      <c r="K199" s="296"/>
      <c r="L199" s="296"/>
      <c r="M199" s="296"/>
      <c r="N199" s="296"/>
      <c r="O199" s="310"/>
      <c r="P199" s="310"/>
      <c r="Q199" s="310" t="s">
        <v>4992</v>
      </c>
      <c r="R199" s="227"/>
      <c r="S199" s="228">
        <f>IF(C199="",NA(),MATCH($B199&amp;$C199,'Smelter Reference List'!$J:$J,0))</f>
        <v>442</v>
      </c>
      <c r="T199" s="229"/>
      <c r="U199" s="229">
        <f t="shared" si="4"/>
        <v>0</v>
      </c>
      <c r="V199" s="229"/>
      <c r="W199" s="229"/>
      <c r="Y199" s="223" t="str">
        <f t="shared" si="5"/>
        <v>TinThaisarco</v>
      </c>
    </row>
    <row r="200" spans="1:25" s="223" customFormat="1" ht="25.5">
      <c r="A200" s="310" t="s">
        <v>3436</v>
      </c>
      <c r="B200" s="313" t="s">
        <v>2291</v>
      </c>
      <c r="C200" s="299" t="s">
        <v>3435</v>
      </c>
      <c r="D200" s="313" t="s">
        <v>3435</v>
      </c>
      <c r="E200" s="313" t="s">
        <v>2150</v>
      </c>
      <c r="F200" s="313" t="s">
        <v>3436</v>
      </c>
      <c r="G200" s="313" t="s">
        <v>3060</v>
      </c>
      <c r="H200" s="314">
        <v>0</v>
      </c>
      <c r="I200" s="314" t="s">
        <v>4910</v>
      </c>
      <c r="J200" s="314" t="s">
        <v>3096</v>
      </c>
      <c r="K200" s="296"/>
      <c r="L200" s="296"/>
      <c r="M200" s="296"/>
      <c r="N200" s="296"/>
      <c r="O200" s="310"/>
      <c r="P200" s="310"/>
      <c r="Q200" s="310" t="s">
        <v>4993</v>
      </c>
      <c r="R200" s="227"/>
      <c r="S200" s="228">
        <f>IF(C200="",NA(),MATCH($B200&amp;$C200,'Smelter Reference List'!$J:$J,0))</f>
        <v>359</v>
      </c>
      <c r="T200" s="229"/>
      <c r="U200" s="229">
        <f t="shared" ref="U200:U263" si="6">IF(AND(C200="Smelter not listed",OR(LEN(D200)=0,LEN(E200)=0)),1,0)</f>
        <v>0</v>
      </c>
      <c r="V200" s="229"/>
      <c r="W200" s="229"/>
      <c r="Y200" s="223" t="str">
        <f t="shared" ref="Y200:Y263" si="7">B200&amp;C200</f>
        <v>TinGejiu Yunxin Nonferrous Electrolysis Co., Ltd.</v>
      </c>
    </row>
    <row r="201" spans="1:25" s="223" customFormat="1" ht="20.25">
      <c r="A201" s="310" t="s">
        <v>3440</v>
      </c>
      <c r="B201" s="313" t="s">
        <v>2291</v>
      </c>
      <c r="C201" s="299" t="s">
        <v>3439</v>
      </c>
      <c r="D201" s="313" t="s">
        <v>3439</v>
      </c>
      <c r="E201" s="313" t="s">
        <v>1737</v>
      </c>
      <c r="F201" s="313" t="s">
        <v>3440</v>
      </c>
      <c r="G201" s="313" t="s">
        <v>3060</v>
      </c>
      <c r="H201" s="314">
        <v>0</v>
      </c>
      <c r="I201" s="314" t="s">
        <v>3441</v>
      </c>
      <c r="J201" s="314" t="s">
        <v>3442</v>
      </c>
      <c r="K201" s="296"/>
      <c r="L201" s="296"/>
      <c r="M201" s="296"/>
      <c r="N201" s="296"/>
      <c r="O201" s="310"/>
      <c r="P201" s="310"/>
      <c r="Q201" s="310" t="s">
        <v>4992</v>
      </c>
      <c r="R201" s="227"/>
      <c r="S201" s="228">
        <f>IF(C201="",NA(),MATCH($B201&amp;$C201,'Smelter Reference List'!$J:$J,0))</f>
        <v>448</v>
      </c>
      <c r="T201" s="229"/>
      <c r="U201" s="229">
        <f t="shared" si="6"/>
        <v>0</v>
      </c>
      <c r="V201" s="229"/>
      <c r="W201" s="229"/>
      <c r="Y201" s="223" t="str">
        <f t="shared" si="7"/>
        <v>TinVQB Mineral and Trading Group JSC</v>
      </c>
    </row>
    <row r="202" spans="1:25" s="223" customFormat="1" ht="25.5">
      <c r="A202" s="310" t="s">
        <v>1381</v>
      </c>
      <c r="B202" s="313" t="s">
        <v>2291</v>
      </c>
      <c r="C202" s="299" t="s">
        <v>67</v>
      </c>
      <c r="D202" s="313" t="s">
        <v>67</v>
      </c>
      <c r="E202" s="313" t="s">
        <v>2139</v>
      </c>
      <c r="F202" s="313" t="s">
        <v>1381</v>
      </c>
      <c r="G202" s="313" t="s">
        <v>3060</v>
      </c>
      <c r="H202" s="314">
        <v>0</v>
      </c>
      <c r="I202" s="314" t="s">
        <v>3382</v>
      </c>
      <c r="J202" s="314" t="s">
        <v>3383</v>
      </c>
      <c r="K202" s="296"/>
      <c r="L202" s="296"/>
      <c r="M202" s="296"/>
      <c r="N202" s="296"/>
      <c r="O202" s="310"/>
      <c r="P202" s="310"/>
      <c r="Q202" s="310" t="s">
        <v>4992</v>
      </c>
      <c r="R202" s="227"/>
      <c r="S202" s="228">
        <f>IF(C202="",NA(),MATCH($B202&amp;$C202,'Smelter Reference List'!$J:$J,0))</f>
        <v>449</v>
      </c>
      <c r="T202" s="229"/>
      <c r="U202" s="229">
        <f t="shared" si="6"/>
        <v>0</v>
      </c>
      <c r="V202" s="229"/>
      <c r="W202" s="229"/>
      <c r="Y202" s="223" t="str">
        <f t="shared" si="7"/>
        <v>TinWhite Solder Metalurgia e Mineração Ltda.</v>
      </c>
    </row>
    <row r="203" spans="1:25" s="223" customFormat="1" ht="20.25">
      <c r="A203" s="310" t="s">
        <v>2657</v>
      </c>
      <c r="B203" s="313" t="s">
        <v>2291</v>
      </c>
      <c r="C203" s="299" t="s">
        <v>2656</v>
      </c>
      <c r="D203" s="313" t="s">
        <v>2656</v>
      </c>
      <c r="E203" s="313" t="s">
        <v>2206</v>
      </c>
      <c r="F203" s="313" t="s">
        <v>2657</v>
      </c>
      <c r="G203" s="313" t="s">
        <v>3060</v>
      </c>
      <c r="H203" s="314">
        <v>0</v>
      </c>
      <c r="I203" s="314" t="s">
        <v>3388</v>
      </c>
      <c r="J203" s="314" t="s">
        <v>3385</v>
      </c>
      <c r="K203" s="296"/>
      <c r="L203" s="296"/>
      <c r="M203" s="296"/>
      <c r="N203" s="296"/>
      <c r="O203" s="310"/>
      <c r="P203" s="310"/>
      <c r="Q203" s="310" t="s">
        <v>4992</v>
      </c>
      <c r="R203" s="227"/>
      <c r="S203" s="228">
        <f>IF(C203="",NA(),MATCH($B203&amp;$C203,'Smelter Reference List'!$J:$J,0))</f>
        <v>342</v>
      </c>
      <c r="T203" s="229"/>
      <c r="U203" s="229">
        <f t="shared" si="6"/>
        <v>0</v>
      </c>
      <c r="V203" s="229"/>
      <c r="W203" s="229"/>
      <c r="Y203" s="223" t="str">
        <f t="shared" si="7"/>
        <v>TinCV Venus Inti Perkasa</v>
      </c>
    </row>
    <row r="204" spans="1:25" s="223" customFormat="1" ht="25.5">
      <c r="A204" s="310" t="s">
        <v>197</v>
      </c>
      <c r="B204" s="313" t="s">
        <v>2291</v>
      </c>
      <c r="C204" s="299" t="s">
        <v>4071</v>
      </c>
      <c r="D204" s="313" t="s">
        <v>4071</v>
      </c>
      <c r="E204" s="313" t="s">
        <v>2139</v>
      </c>
      <c r="F204" s="313" t="s">
        <v>197</v>
      </c>
      <c r="G204" s="313" t="s">
        <v>3060</v>
      </c>
      <c r="H204" s="314">
        <v>0</v>
      </c>
      <c r="I204" s="314" t="s">
        <v>3312</v>
      </c>
      <c r="J204" s="314" t="s">
        <v>3071</v>
      </c>
      <c r="K204" s="296"/>
      <c r="L204" s="296"/>
      <c r="M204" s="296"/>
      <c r="N204" s="296"/>
      <c r="O204" s="310"/>
      <c r="P204" s="310"/>
      <c r="Q204" s="310" t="s">
        <v>4992</v>
      </c>
      <c r="R204" s="227"/>
      <c r="S204" s="228">
        <f>IF(C204="",NA(),MATCH($B204&amp;$C204,'Smelter Reference List'!$J:$J,0))</f>
        <v>379</v>
      </c>
      <c r="T204" s="229"/>
      <c r="U204" s="229">
        <f t="shared" si="6"/>
        <v>0</v>
      </c>
      <c r="V204" s="229"/>
      <c r="W204" s="229"/>
      <c r="Y204" s="223" t="str">
        <f t="shared" si="7"/>
        <v>TinMagnu's Minerais Metais e Ligas Ltda.</v>
      </c>
    </row>
    <row r="205" spans="1:25" s="223" customFormat="1" ht="20.25">
      <c r="A205" s="310" t="s">
        <v>2541</v>
      </c>
      <c r="B205" s="313" t="s">
        <v>2291</v>
      </c>
      <c r="C205" s="299" t="s">
        <v>4615</v>
      </c>
      <c r="D205" s="313" t="s">
        <v>4615</v>
      </c>
      <c r="E205" s="313" t="s">
        <v>2139</v>
      </c>
      <c r="F205" s="313" t="s">
        <v>2541</v>
      </c>
      <c r="G205" s="313" t="s">
        <v>3060</v>
      </c>
      <c r="H205" s="314">
        <v>0</v>
      </c>
      <c r="I205" s="314" t="s">
        <v>3382</v>
      </c>
      <c r="J205" s="314" t="s">
        <v>3383</v>
      </c>
      <c r="K205" s="296"/>
      <c r="L205" s="296"/>
      <c r="M205" s="296"/>
      <c r="N205" s="296"/>
      <c r="O205" s="310"/>
      <c r="P205" s="310"/>
      <c r="Q205" s="310" t="s">
        <v>4992</v>
      </c>
      <c r="R205" s="227"/>
      <c r="S205" s="228">
        <f>IF(C205="",NA(),MATCH($B205&amp;$C205,'Smelter Reference List'!$J:$J,0))</f>
        <v>381</v>
      </c>
      <c r="T205" s="229"/>
      <c r="U205" s="229">
        <f t="shared" si="6"/>
        <v>0</v>
      </c>
      <c r="V205" s="229"/>
      <c r="W205" s="229"/>
      <c r="Y205" s="223" t="str">
        <f t="shared" si="7"/>
        <v>TinMelt Metais e Ligas S.A.</v>
      </c>
    </row>
    <row r="206" spans="1:25" s="223" customFormat="1" ht="20.25">
      <c r="A206" s="310" t="s">
        <v>2661</v>
      </c>
      <c r="B206" s="313" t="s">
        <v>2291</v>
      </c>
      <c r="C206" s="299" t="s">
        <v>2660</v>
      </c>
      <c r="D206" s="313" t="s">
        <v>2660</v>
      </c>
      <c r="E206" s="313" t="s">
        <v>2206</v>
      </c>
      <c r="F206" s="313" t="s">
        <v>2661</v>
      </c>
      <c r="G206" s="313" t="s">
        <v>3060</v>
      </c>
      <c r="H206" s="314">
        <v>0</v>
      </c>
      <c r="I206" s="314" t="s">
        <v>3384</v>
      </c>
      <c r="J206" s="314" t="s">
        <v>3385</v>
      </c>
      <c r="K206" s="296"/>
      <c r="L206" s="296"/>
      <c r="M206" s="296"/>
      <c r="N206" s="296"/>
      <c r="O206" s="310"/>
      <c r="P206" s="310"/>
      <c r="Q206" s="310" t="s">
        <v>4992</v>
      </c>
      <c r="R206" s="227"/>
      <c r="S206" s="228">
        <f>IF(C206="",NA(),MATCH($B206&amp;$C206,'Smelter Reference List'!$J:$J,0))</f>
        <v>402</v>
      </c>
      <c r="T206" s="229"/>
      <c r="U206" s="229">
        <f t="shared" si="6"/>
        <v>0</v>
      </c>
      <c r="V206" s="229"/>
      <c r="W206" s="229"/>
      <c r="Y206" s="223" t="str">
        <f t="shared" si="7"/>
        <v>TinPT ATD Makmur Mandiri Jaya</v>
      </c>
    </row>
    <row r="207" spans="1:25" s="223" customFormat="1" ht="25.5">
      <c r="A207" s="310" t="s">
        <v>2659</v>
      </c>
      <c r="B207" s="313" t="s">
        <v>2291</v>
      </c>
      <c r="C207" s="299" t="s">
        <v>2658</v>
      </c>
      <c r="D207" s="313" t="s">
        <v>2658</v>
      </c>
      <c r="E207" s="313" t="s">
        <v>1679</v>
      </c>
      <c r="F207" s="313" t="s">
        <v>2659</v>
      </c>
      <c r="G207" s="313" t="s">
        <v>3060</v>
      </c>
      <c r="H207" s="314">
        <v>0</v>
      </c>
      <c r="I207" s="314" t="s">
        <v>3449</v>
      </c>
      <c r="J207" s="314" t="s">
        <v>3450</v>
      </c>
      <c r="K207" s="296"/>
      <c r="L207" s="296"/>
      <c r="M207" s="296"/>
      <c r="N207" s="296"/>
      <c r="O207" s="310"/>
      <c r="P207" s="310"/>
      <c r="Q207" s="310" t="s">
        <v>4992</v>
      </c>
      <c r="R207" s="227"/>
      <c r="S207" s="228">
        <f>IF(C207="",NA(),MATCH($B207&amp;$C207,'Smelter Reference List'!$J:$J,0))</f>
        <v>395</v>
      </c>
      <c r="T207" s="229"/>
      <c r="U207" s="229">
        <f t="shared" si="6"/>
        <v>0</v>
      </c>
      <c r="V207" s="229"/>
      <c r="W207" s="229"/>
      <c r="Y207" s="223" t="str">
        <f t="shared" si="7"/>
        <v>TinO.M. Manufacturing Philippines, Inc.</v>
      </c>
    </row>
    <row r="208" spans="1:25" s="223" customFormat="1" ht="20.25">
      <c r="A208" s="310" t="s">
        <v>2663</v>
      </c>
      <c r="B208" s="313" t="s">
        <v>2291</v>
      </c>
      <c r="C208" s="299" t="s">
        <v>2662</v>
      </c>
      <c r="D208" s="313" t="s">
        <v>2662</v>
      </c>
      <c r="E208" s="313" t="s">
        <v>2206</v>
      </c>
      <c r="F208" s="313" t="s">
        <v>2663</v>
      </c>
      <c r="G208" s="313" t="s">
        <v>3060</v>
      </c>
      <c r="H208" s="314">
        <v>0</v>
      </c>
      <c r="I208" s="314" t="s">
        <v>3384</v>
      </c>
      <c r="J208" s="314" t="s">
        <v>3385</v>
      </c>
      <c r="K208" s="296"/>
      <c r="L208" s="296"/>
      <c r="M208" s="296"/>
      <c r="N208" s="296"/>
      <c r="O208" s="310"/>
      <c r="P208" s="310"/>
      <c r="Q208" s="310" t="s">
        <v>4992</v>
      </c>
      <c r="R208" s="227"/>
      <c r="S208" s="228">
        <f>IF(C208="",NA(),MATCH($B208&amp;$C208,'Smelter Reference List'!$J:$J,0))</f>
        <v>413</v>
      </c>
      <c r="T208" s="229"/>
      <c r="U208" s="229">
        <f t="shared" si="6"/>
        <v>0</v>
      </c>
      <c r="V208" s="229"/>
      <c r="W208" s="229"/>
      <c r="Y208" s="223" t="str">
        <f t="shared" si="7"/>
        <v>TinPT Inti Stania Prima</v>
      </c>
    </row>
    <row r="209" spans="1:25" s="223" customFormat="1" ht="20.25">
      <c r="A209" s="310" t="s">
        <v>3452</v>
      </c>
      <c r="B209" s="313" t="s">
        <v>2291</v>
      </c>
      <c r="C209" s="299" t="s">
        <v>3451</v>
      </c>
      <c r="D209" s="313" t="s">
        <v>3451</v>
      </c>
      <c r="E209" s="313" t="s">
        <v>2206</v>
      </c>
      <c r="F209" s="313" t="s">
        <v>3452</v>
      </c>
      <c r="G209" s="313" t="s">
        <v>3060</v>
      </c>
      <c r="H209" s="314">
        <v>0</v>
      </c>
      <c r="I209" s="314" t="s">
        <v>3384</v>
      </c>
      <c r="J209" s="314" t="s">
        <v>3385</v>
      </c>
      <c r="K209" s="296"/>
      <c r="L209" s="296"/>
      <c r="M209" s="296"/>
      <c r="N209" s="296"/>
      <c r="O209" s="310"/>
      <c r="P209" s="310"/>
      <c r="Q209" s="310" t="s">
        <v>4992</v>
      </c>
      <c r="R209" s="227"/>
      <c r="S209" s="228">
        <f>IF(C209="",NA(),MATCH($B209&amp;$C209,'Smelter Reference List'!$J:$J,0))</f>
        <v>334</v>
      </c>
      <c r="T209" s="229"/>
      <c r="U209" s="229">
        <f t="shared" si="6"/>
        <v>0</v>
      </c>
      <c r="V209" s="229"/>
      <c r="W209" s="229"/>
      <c r="Y209" s="223" t="str">
        <f t="shared" si="7"/>
        <v>TinCV Ayi Jaya</v>
      </c>
    </row>
    <row r="210" spans="1:25" s="223" customFormat="1" ht="20.25">
      <c r="A210" s="310" t="s">
        <v>4272</v>
      </c>
      <c r="B210" s="313" t="s">
        <v>2291</v>
      </c>
      <c r="C210" s="299" t="s">
        <v>4271</v>
      </c>
      <c r="D210" s="313" t="s">
        <v>4271</v>
      </c>
      <c r="E210" s="313" t="s">
        <v>2206</v>
      </c>
      <c r="F210" s="313" t="s">
        <v>4272</v>
      </c>
      <c r="G210" s="313" t="s">
        <v>3060</v>
      </c>
      <c r="H210" s="314">
        <v>0</v>
      </c>
      <c r="I210" s="314" t="s">
        <v>3388</v>
      </c>
      <c r="J210" s="314" t="s">
        <v>3385</v>
      </c>
      <c r="K210" s="296"/>
      <c r="L210" s="296"/>
      <c r="M210" s="296"/>
      <c r="N210" s="296"/>
      <c r="O210" s="310"/>
      <c r="P210" s="310"/>
      <c r="Q210" s="310" t="s">
        <v>4992</v>
      </c>
      <c r="R210" s="227"/>
      <c r="S210" s="228">
        <f>IF(C210="",NA(),MATCH($B210&amp;$C210,'Smelter Reference List'!$J:$J,0))</f>
        <v>335</v>
      </c>
      <c r="T210" s="229"/>
      <c r="U210" s="229">
        <f t="shared" si="6"/>
        <v>0</v>
      </c>
      <c r="V210" s="229"/>
      <c r="W210" s="229"/>
      <c r="Y210" s="223" t="str">
        <f t="shared" si="7"/>
        <v>TinCV Dua Sekawan</v>
      </c>
    </row>
    <row r="211" spans="1:25" s="223" customFormat="1" ht="20.25">
      <c r="A211" s="310" t="s">
        <v>3467</v>
      </c>
      <c r="B211" s="313" t="s">
        <v>2291</v>
      </c>
      <c r="C211" s="299" t="s">
        <v>4179</v>
      </c>
      <c r="D211" s="313" t="s">
        <v>4179</v>
      </c>
      <c r="E211" s="313" t="s">
        <v>2139</v>
      </c>
      <c r="F211" s="313" t="s">
        <v>3467</v>
      </c>
      <c r="G211" s="313" t="s">
        <v>3060</v>
      </c>
      <c r="H211" s="314">
        <v>0</v>
      </c>
      <c r="I211" s="314" t="s">
        <v>3312</v>
      </c>
      <c r="J211" s="314" t="s">
        <v>3367</v>
      </c>
      <c r="K211" s="296"/>
      <c r="L211" s="296"/>
      <c r="M211" s="296"/>
      <c r="N211" s="296"/>
      <c r="O211" s="310"/>
      <c r="P211" s="310"/>
      <c r="Q211" s="310" t="s">
        <v>4992</v>
      </c>
      <c r="R211" s="227"/>
      <c r="S211" s="228">
        <f>IF(C211="",NA(),MATCH($B211&amp;$C211,'Smelter Reference List'!$J:$J,0))</f>
        <v>435</v>
      </c>
      <c r="T211" s="229"/>
      <c r="U211" s="229">
        <f t="shared" si="6"/>
        <v>0</v>
      </c>
      <c r="V211" s="229"/>
      <c r="W211" s="229"/>
      <c r="Y211" s="223" t="str">
        <f t="shared" si="7"/>
        <v>TinResind Indústria e Comércio Ltda.</v>
      </c>
    </row>
    <row r="212" spans="1:25" s="223" customFormat="1" ht="20.25">
      <c r="A212" s="310" t="s">
        <v>4619</v>
      </c>
      <c r="B212" s="313" t="s">
        <v>2291</v>
      </c>
      <c r="C212" s="299" t="s">
        <v>4618</v>
      </c>
      <c r="D212" s="313" t="s">
        <v>4618</v>
      </c>
      <c r="E212" s="313" t="s">
        <v>2206</v>
      </c>
      <c r="F212" s="313" t="s">
        <v>4619</v>
      </c>
      <c r="G212" s="313" t="s">
        <v>3060</v>
      </c>
      <c r="H212" s="314">
        <v>0</v>
      </c>
      <c r="I212" s="314" t="s">
        <v>4636</v>
      </c>
      <c r="J212" s="314" t="s">
        <v>3424</v>
      </c>
      <c r="K212" s="296"/>
      <c r="L212" s="296"/>
      <c r="M212" s="296"/>
      <c r="N212" s="296"/>
      <c r="O212" s="310"/>
      <c r="P212" s="310"/>
      <c r="Q212" s="310" t="s">
        <v>4992</v>
      </c>
      <c r="R212" s="227"/>
      <c r="S212" s="228">
        <f>IF(C212="",NA(),MATCH($B212&amp;$C212,'Smelter Reference List'!$J:$J,0))</f>
        <v>420</v>
      </c>
      <c r="T212" s="229"/>
      <c r="U212" s="229">
        <f t="shared" si="6"/>
        <v>0</v>
      </c>
      <c r="V212" s="229"/>
      <c r="W212" s="229"/>
      <c r="Y212" s="223" t="str">
        <f t="shared" si="7"/>
        <v>TinPT O.M. Indonesia</v>
      </c>
    </row>
    <row r="213" spans="1:25" s="223" customFormat="1" ht="20.25">
      <c r="A213" s="310" t="s">
        <v>3469</v>
      </c>
      <c r="B213" s="313" t="s">
        <v>2291</v>
      </c>
      <c r="C213" s="299" t="s">
        <v>3468</v>
      </c>
      <c r="D213" s="313" t="s">
        <v>3468</v>
      </c>
      <c r="E213" s="313" t="s">
        <v>2128</v>
      </c>
      <c r="F213" s="313" t="s">
        <v>3469</v>
      </c>
      <c r="G213" s="313" t="s">
        <v>3060</v>
      </c>
      <c r="H213" s="314">
        <v>0</v>
      </c>
      <c r="I213" s="314" t="s">
        <v>3470</v>
      </c>
      <c r="J213" s="314" t="s">
        <v>3250</v>
      </c>
      <c r="K213" s="296"/>
      <c r="L213" s="296"/>
      <c r="M213" s="296"/>
      <c r="N213" s="296"/>
      <c r="O213" s="310"/>
      <c r="P213" s="310"/>
      <c r="Q213" s="310" t="s">
        <v>4992</v>
      </c>
      <c r="R213" s="227"/>
      <c r="S213" s="228">
        <f>IF(C213="",NA(),MATCH($B213&amp;$C213,'Smelter Reference List'!$J:$J,0))</f>
        <v>385</v>
      </c>
      <c r="T213" s="229"/>
      <c r="U213" s="229">
        <f t="shared" si="6"/>
        <v>0</v>
      </c>
      <c r="V213" s="229"/>
      <c r="W213" s="229"/>
      <c r="Y213" s="223" t="str">
        <f t="shared" si="7"/>
        <v>TinMetallo-Chimique N.V.</v>
      </c>
    </row>
    <row r="214" spans="1:25" s="223" customFormat="1" ht="20.25">
      <c r="A214" s="310" t="s">
        <v>3471</v>
      </c>
      <c r="B214" s="313" t="s">
        <v>2291</v>
      </c>
      <c r="C214" s="299" t="s">
        <v>4608</v>
      </c>
      <c r="D214" s="313" t="s">
        <v>4608</v>
      </c>
      <c r="E214" s="313" t="s">
        <v>2174</v>
      </c>
      <c r="F214" s="313" t="s">
        <v>3471</v>
      </c>
      <c r="G214" s="313" t="s">
        <v>3060</v>
      </c>
      <c r="H214" s="314">
        <v>0</v>
      </c>
      <c r="I214" s="314" t="s">
        <v>3472</v>
      </c>
      <c r="J214" s="314" t="s">
        <v>3473</v>
      </c>
      <c r="K214" s="296"/>
      <c r="L214" s="296"/>
      <c r="M214" s="296"/>
      <c r="N214" s="296"/>
      <c r="O214" s="310"/>
      <c r="P214" s="310"/>
      <c r="Q214" s="310" t="s">
        <v>4992</v>
      </c>
      <c r="R214" s="227"/>
      <c r="S214" s="228">
        <f>IF(C214="",NA(),MATCH($B214&amp;$C214,'Smelter Reference List'!$J:$J,0))</f>
        <v>346</v>
      </c>
      <c r="T214" s="229"/>
      <c r="U214" s="229">
        <f t="shared" si="6"/>
        <v>0</v>
      </c>
      <c r="V214" s="229"/>
      <c r="W214" s="229"/>
      <c r="Y214" s="223" t="str">
        <f t="shared" si="7"/>
        <v>TinElmet S.L.U.</v>
      </c>
    </row>
    <row r="215" spans="1:25" s="223" customFormat="1" ht="20.25">
      <c r="A215" s="310" t="s">
        <v>4163</v>
      </c>
      <c r="B215" s="313" t="s">
        <v>2291</v>
      </c>
      <c r="C215" s="299" t="s">
        <v>4162</v>
      </c>
      <c r="D215" s="313" t="s">
        <v>4162</v>
      </c>
      <c r="E215" s="313" t="s">
        <v>2206</v>
      </c>
      <c r="F215" s="313" t="s">
        <v>4163</v>
      </c>
      <c r="G215" s="313" t="s">
        <v>3060</v>
      </c>
      <c r="H215" s="314">
        <v>0</v>
      </c>
      <c r="I215" s="314" t="s">
        <v>3386</v>
      </c>
      <c r="J215" s="314" t="s">
        <v>3385</v>
      </c>
      <c r="K215" s="296"/>
      <c r="L215" s="296"/>
      <c r="M215" s="296"/>
      <c r="N215" s="296"/>
      <c r="O215" s="310"/>
      <c r="P215" s="310"/>
      <c r="Q215" s="310" t="s">
        <v>4992</v>
      </c>
      <c r="R215" s="227"/>
      <c r="S215" s="228">
        <f>IF(C215="",NA(),MATCH($B215&amp;$C215,'Smelter Reference List'!$J:$J,0))</f>
        <v>404</v>
      </c>
      <c r="T215" s="229"/>
      <c r="U215" s="229">
        <f t="shared" si="6"/>
        <v>0</v>
      </c>
      <c r="V215" s="229"/>
      <c r="W215" s="229"/>
      <c r="Y215" s="223" t="str">
        <f t="shared" si="7"/>
        <v>TinPT Bangka Prima Tin</v>
      </c>
    </row>
    <row r="216" spans="1:25" s="223" customFormat="1" ht="20.25">
      <c r="A216" s="310" t="s">
        <v>4205</v>
      </c>
      <c r="B216" s="313" t="s">
        <v>2291</v>
      </c>
      <c r="C216" s="299" t="s">
        <v>4204</v>
      </c>
      <c r="D216" s="313" t="s">
        <v>4204</v>
      </c>
      <c r="E216" s="313" t="s">
        <v>2206</v>
      </c>
      <c r="F216" s="313" t="s">
        <v>4205</v>
      </c>
      <c r="G216" s="313" t="s">
        <v>3060</v>
      </c>
      <c r="H216" s="314">
        <v>0</v>
      </c>
      <c r="I216" s="314" t="s">
        <v>3386</v>
      </c>
      <c r="J216" s="314" t="s">
        <v>3385</v>
      </c>
      <c r="K216" s="296"/>
      <c r="L216" s="296"/>
      <c r="M216" s="296"/>
      <c r="N216" s="296"/>
      <c r="O216" s="310"/>
      <c r="P216" s="310"/>
      <c r="Q216" s="310" t="s">
        <v>4992</v>
      </c>
      <c r="R216" s="227"/>
      <c r="S216" s="228">
        <f>IF(C216="",NA(),MATCH($B216&amp;$C216,'Smelter Reference List'!$J:$J,0))</f>
        <v>426</v>
      </c>
      <c r="T216" s="229"/>
      <c r="U216" s="229">
        <f t="shared" si="6"/>
        <v>0</v>
      </c>
      <c r="V216" s="229"/>
      <c r="W216" s="229"/>
      <c r="Y216" s="223" t="str">
        <f t="shared" si="7"/>
        <v>TinPT Sukses Inti Makmur</v>
      </c>
    </row>
    <row r="217" spans="1:25" s="223" customFormat="1" ht="20.25">
      <c r="A217" s="310" t="s">
        <v>4206</v>
      </c>
      <c r="B217" s="313" t="s">
        <v>2291</v>
      </c>
      <c r="C217" s="299" t="s">
        <v>4604</v>
      </c>
      <c r="D217" s="313" t="s">
        <v>4604</v>
      </c>
      <c r="E217" s="313" t="s">
        <v>1737</v>
      </c>
      <c r="F217" s="313" t="s">
        <v>4206</v>
      </c>
      <c r="G217" s="313" t="s">
        <v>3060</v>
      </c>
      <c r="H217" s="314">
        <v>0</v>
      </c>
      <c r="I217" s="314" t="s">
        <v>3459</v>
      </c>
      <c r="J217" s="314" t="s">
        <v>3460</v>
      </c>
      <c r="K217" s="296"/>
      <c r="L217" s="296"/>
      <c r="M217" s="296"/>
      <c r="N217" s="296"/>
      <c r="O217" s="310"/>
      <c r="P217" s="310"/>
      <c r="Q217" s="310"/>
      <c r="R217" s="227"/>
      <c r="S217" s="228">
        <f>IF(C217="",NA(),MATCH($B217&amp;$C217,'Smelter Reference List'!$J:$J,0))</f>
        <v>315</v>
      </c>
      <c r="T217" s="229"/>
      <c r="U217" s="229">
        <f t="shared" si="6"/>
        <v>0</v>
      </c>
      <c r="V217" s="229"/>
      <c r="W217" s="229"/>
      <c r="Y217" s="223" t="str">
        <f t="shared" si="7"/>
        <v>TinAn Thai Minerals Co., Ltd.</v>
      </c>
    </row>
    <row r="218" spans="1:25" s="223" customFormat="1" ht="20.25">
      <c r="A218" s="310" t="s">
        <v>4247</v>
      </c>
      <c r="B218" s="313" t="s">
        <v>2291</v>
      </c>
      <c r="C218" s="299" t="s">
        <v>4246</v>
      </c>
      <c r="D218" s="313" t="s">
        <v>4246</v>
      </c>
      <c r="E218" s="313" t="s">
        <v>2206</v>
      </c>
      <c r="F218" s="313" t="s">
        <v>4247</v>
      </c>
      <c r="G218" s="313" t="s">
        <v>3060</v>
      </c>
      <c r="H218" s="314">
        <v>0</v>
      </c>
      <c r="I218" s="314" t="s">
        <v>3384</v>
      </c>
      <c r="J218" s="314" t="s">
        <v>3385</v>
      </c>
      <c r="K218" s="296"/>
      <c r="L218" s="296"/>
      <c r="M218" s="296"/>
      <c r="N218" s="296"/>
      <c r="O218" s="310"/>
      <c r="P218" s="310"/>
      <c r="Q218" s="310" t="s">
        <v>4992</v>
      </c>
      <c r="R218" s="227"/>
      <c r="S218" s="228">
        <f>IF(C218="",NA(),MATCH($B218&amp;$C218,'Smelter Reference List'!$J:$J,0))</f>
        <v>416</v>
      </c>
      <c r="T218" s="229"/>
      <c r="U218" s="229">
        <f t="shared" si="6"/>
        <v>0</v>
      </c>
      <c r="V218" s="229"/>
      <c r="W218" s="229"/>
      <c r="Y218" s="223" t="str">
        <f t="shared" si="7"/>
        <v>TinPT Kijang Jaya Mandiri</v>
      </c>
    </row>
    <row r="219" spans="1:25" s="223" customFormat="1" ht="20.25">
      <c r="A219" s="310" t="s">
        <v>4274</v>
      </c>
      <c r="B219" s="313" t="s">
        <v>2291</v>
      </c>
      <c r="C219" s="299" t="s">
        <v>4273</v>
      </c>
      <c r="D219" s="313" t="s">
        <v>4273</v>
      </c>
      <c r="E219" s="313" t="s">
        <v>2150</v>
      </c>
      <c r="F219" s="313" t="s">
        <v>4274</v>
      </c>
      <c r="G219" s="313" t="s">
        <v>3060</v>
      </c>
      <c r="H219" s="314">
        <v>0</v>
      </c>
      <c r="I219" s="314" t="s">
        <v>3398</v>
      </c>
      <c r="J219" s="314" t="s">
        <v>3139</v>
      </c>
      <c r="K219" s="296"/>
      <c r="L219" s="296"/>
      <c r="M219" s="296"/>
      <c r="N219" s="296"/>
      <c r="O219" s="310"/>
      <c r="P219" s="310"/>
      <c r="Q219" s="310" t="s">
        <v>4992</v>
      </c>
      <c r="R219" s="227"/>
      <c r="S219" s="228">
        <f>IF(C219="",NA(),MATCH($B219&amp;$C219,'Smelter Reference List'!$J:$J,0))</f>
        <v>367</v>
      </c>
      <c r="T219" s="229"/>
      <c r="U219" s="229">
        <f t="shared" si="6"/>
        <v>0</v>
      </c>
      <c r="V219" s="229"/>
      <c r="W219" s="229"/>
      <c r="Y219" s="223" t="str">
        <f t="shared" si="7"/>
        <v>TinHuiChang Hill Tin Industry Co., Ltd.</v>
      </c>
    </row>
    <row r="220" spans="1:25" s="223" customFormat="1" ht="25.5">
      <c r="A220" s="310" t="s">
        <v>4242</v>
      </c>
      <c r="B220" s="313" t="s">
        <v>2291</v>
      </c>
      <c r="C220" s="299" t="s">
        <v>4609</v>
      </c>
      <c r="D220" s="313" t="s">
        <v>4609</v>
      </c>
      <c r="E220" s="313" t="s">
        <v>2150</v>
      </c>
      <c r="F220" s="313" t="s">
        <v>4242</v>
      </c>
      <c r="G220" s="313" t="s">
        <v>3060</v>
      </c>
      <c r="H220" s="314">
        <v>0</v>
      </c>
      <c r="I220" s="314" t="s">
        <v>4910</v>
      </c>
      <c r="J220" s="314" t="s">
        <v>3096</v>
      </c>
      <c r="K220" s="296"/>
      <c r="L220" s="296"/>
      <c r="M220" s="296"/>
      <c r="N220" s="296"/>
      <c r="O220" s="310"/>
      <c r="P220" s="310"/>
      <c r="Q220" s="310" t="s">
        <v>4992</v>
      </c>
      <c r="R220" s="227"/>
      <c r="S220" s="228">
        <f>IF(C220="",NA(),MATCH($B220&amp;$C220,'Smelter Reference List'!$J:$J,0))</f>
        <v>355</v>
      </c>
      <c r="T220" s="229"/>
      <c r="U220" s="229">
        <f t="shared" si="6"/>
        <v>0</v>
      </c>
      <c r="V220" s="229"/>
      <c r="W220" s="229"/>
      <c r="Y220" s="223" t="str">
        <f t="shared" si="7"/>
        <v>TinGejiu Fengming Metallurgy Chemical Plant</v>
      </c>
    </row>
    <row r="221" spans="1:25" s="223" customFormat="1" ht="25.5">
      <c r="A221" s="310" t="s">
        <v>4244</v>
      </c>
      <c r="B221" s="313" t="s">
        <v>2291</v>
      </c>
      <c r="C221" s="299" t="s">
        <v>4243</v>
      </c>
      <c r="D221" s="313" t="s">
        <v>4243</v>
      </c>
      <c r="E221" s="313" t="s">
        <v>2150</v>
      </c>
      <c r="F221" s="313" t="s">
        <v>4244</v>
      </c>
      <c r="G221" s="313" t="s">
        <v>3060</v>
      </c>
      <c r="H221" s="314">
        <v>0</v>
      </c>
      <c r="I221" s="314" t="s">
        <v>4245</v>
      </c>
      <c r="J221" s="314" t="s">
        <v>3373</v>
      </c>
      <c r="K221" s="296"/>
      <c r="L221" s="296"/>
      <c r="M221" s="296"/>
      <c r="N221" s="296"/>
      <c r="O221" s="310"/>
      <c r="P221" s="310"/>
      <c r="Q221" s="310" t="s">
        <v>4992</v>
      </c>
      <c r="R221" s="227"/>
      <c r="S221" s="228">
        <f>IF(C221="",NA(),MATCH($B221&amp;$C221,'Smelter Reference List'!$J:$J,0))</f>
        <v>366</v>
      </c>
      <c r="T221" s="229"/>
      <c r="U221" s="229">
        <f t="shared" si="6"/>
        <v>0</v>
      </c>
      <c r="V221" s="229"/>
      <c r="W221" s="229"/>
      <c r="Y221" s="223" t="str">
        <f t="shared" si="7"/>
        <v>TinGuanyang Guida Nonferrous Metal Smelting Plant</v>
      </c>
    </row>
    <row r="222" spans="1:25" s="223" customFormat="1" ht="25.5">
      <c r="A222" s="310" t="s">
        <v>4625</v>
      </c>
      <c r="B222" s="313" t="s">
        <v>2291</v>
      </c>
      <c r="C222" s="299" t="s">
        <v>4575</v>
      </c>
      <c r="D222" s="313" t="s">
        <v>4575</v>
      </c>
      <c r="E222" s="313" t="s">
        <v>2256</v>
      </c>
      <c r="F222" s="313" t="s">
        <v>4625</v>
      </c>
      <c r="G222" s="313" t="s">
        <v>3060</v>
      </c>
      <c r="H222" s="314">
        <v>0</v>
      </c>
      <c r="I222" s="314" t="s">
        <v>4629</v>
      </c>
      <c r="J222" s="314" t="s">
        <v>4630</v>
      </c>
      <c r="K222" s="296"/>
      <c r="L222" s="296"/>
      <c r="M222" s="296"/>
      <c r="N222" s="296"/>
      <c r="O222" s="310"/>
      <c r="P222" s="310"/>
      <c r="Q222" s="310" t="s">
        <v>4993</v>
      </c>
      <c r="R222" s="227"/>
      <c r="S222" s="228">
        <f>IF(C222="",NA(),MATCH($B222&amp;$C222,'Smelter Reference List'!$J:$J,0))</f>
        <v>389</v>
      </c>
      <c r="T222" s="229"/>
      <c r="U222" s="229">
        <f t="shared" si="6"/>
        <v>0</v>
      </c>
      <c r="V222" s="229"/>
      <c r="W222" s="229"/>
      <c r="Y222" s="223" t="str">
        <f t="shared" si="7"/>
        <v>TinModeltech Sdn Bhd</v>
      </c>
    </row>
    <row r="223" spans="1:25" s="223" customFormat="1" ht="20.25">
      <c r="A223" s="310" t="s">
        <v>4611</v>
      </c>
      <c r="B223" s="313" t="s">
        <v>2291</v>
      </c>
      <c r="C223" s="299" t="s">
        <v>4610</v>
      </c>
      <c r="D223" s="313" t="s">
        <v>4610</v>
      </c>
      <c r="E223" s="313" t="s">
        <v>2150</v>
      </c>
      <c r="F223" s="313" t="s">
        <v>4611</v>
      </c>
      <c r="G223" s="313" t="s">
        <v>3060</v>
      </c>
      <c r="H223" s="314">
        <v>0</v>
      </c>
      <c r="I223" s="314" t="s">
        <v>4910</v>
      </c>
      <c r="J223" s="314" t="s">
        <v>3096</v>
      </c>
      <c r="K223" s="296"/>
      <c r="L223" s="296"/>
      <c r="M223" s="296"/>
      <c r="N223" s="296"/>
      <c r="O223" s="310"/>
      <c r="P223" s="310"/>
      <c r="Q223" s="310" t="s">
        <v>4992</v>
      </c>
      <c r="R223" s="227"/>
      <c r="S223" s="228">
        <f>IF(C223="",NA(),MATCH($B223&amp;$C223,'Smelter Reference List'!$J:$J,0))</f>
        <v>356</v>
      </c>
      <c r="T223" s="229"/>
      <c r="U223" s="229">
        <f t="shared" si="6"/>
        <v>0</v>
      </c>
      <c r="V223" s="229"/>
      <c r="W223" s="229"/>
      <c r="Y223" s="223" t="str">
        <f t="shared" si="7"/>
        <v>TinGejiu Jinye Mineral Company</v>
      </c>
    </row>
    <row r="224" spans="1:25" s="223" customFormat="1" ht="20.25">
      <c r="A224" s="310" t="s">
        <v>1384</v>
      </c>
      <c r="B224" s="313" t="s">
        <v>2293</v>
      </c>
      <c r="C224" s="299" t="s">
        <v>3474</v>
      </c>
      <c r="D224" s="313" t="s">
        <v>3474</v>
      </c>
      <c r="E224" s="313" t="s">
        <v>2217</v>
      </c>
      <c r="F224" s="313" t="s">
        <v>1384</v>
      </c>
      <c r="G224" s="313" t="s">
        <v>3060</v>
      </c>
      <c r="H224" s="314">
        <v>0</v>
      </c>
      <c r="I224" s="314" t="s">
        <v>4025</v>
      </c>
      <c r="J224" s="314" t="s">
        <v>4026</v>
      </c>
      <c r="K224" s="296"/>
      <c r="L224" s="296"/>
      <c r="M224" s="296"/>
      <c r="N224" s="296"/>
      <c r="O224" s="310"/>
      <c r="P224" s="310"/>
      <c r="Q224" s="310" t="s">
        <v>4992</v>
      </c>
      <c r="R224" s="227"/>
      <c r="S224" s="228">
        <f>IF(C224="",NA(),MATCH($B224&amp;$C224,'Smelter Reference List'!$J:$J,0))</f>
        <v>466</v>
      </c>
      <c r="T224" s="229"/>
      <c r="U224" s="229">
        <f t="shared" si="6"/>
        <v>0</v>
      </c>
      <c r="V224" s="229"/>
      <c r="W224" s="229"/>
      <c r="Y224" s="223" t="str">
        <f t="shared" si="7"/>
        <v>TungstenA.L.M.T. TUNGSTEN Corp.</v>
      </c>
    </row>
    <row r="225" spans="1:25" s="223" customFormat="1" ht="25.5">
      <c r="A225" s="310" t="s">
        <v>1385</v>
      </c>
      <c r="B225" s="313" t="s">
        <v>2293</v>
      </c>
      <c r="C225" s="299" t="s">
        <v>206</v>
      </c>
      <c r="D225" s="313" t="s">
        <v>206</v>
      </c>
      <c r="E225" s="313" t="s">
        <v>4880</v>
      </c>
      <c r="F225" s="313" t="s">
        <v>1385</v>
      </c>
      <c r="G225" s="313" t="s">
        <v>3060</v>
      </c>
      <c r="H225" s="314">
        <v>0</v>
      </c>
      <c r="I225" s="314" t="s">
        <v>3477</v>
      </c>
      <c r="J225" s="314" t="s">
        <v>3478</v>
      </c>
      <c r="K225" s="296"/>
      <c r="L225" s="296"/>
      <c r="M225" s="296"/>
      <c r="N225" s="296"/>
      <c r="O225" s="310"/>
      <c r="P225" s="310"/>
      <c r="Q225" s="310" t="s">
        <v>4992</v>
      </c>
      <c r="R225" s="227"/>
      <c r="S225" s="228">
        <f>IF(C225="",NA(),MATCH($B225&amp;$C225,'Smelter Reference List'!$J:$J,0))</f>
        <v>508</v>
      </c>
      <c r="T225" s="229"/>
      <c r="U225" s="229">
        <f t="shared" si="6"/>
        <v>0</v>
      </c>
      <c r="V225" s="229"/>
      <c r="W225" s="229"/>
      <c r="Y225" s="223" t="str">
        <f t="shared" si="7"/>
        <v>TungstenKennametal Huntsville</v>
      </c>
    </row>
    <row r="226" spans="1:25" s="223" customFormat="1" ht="25.5">
      <c r="A226" s="310" t="s">
        <v>1386</v>
      </c>
      <c r="B226" s="313" t="s">
        <v>2293</v>
      </c>
      <c r="C226" s="299" t="s">
        <v>2624</v>
      </c>
      <c r="D226" s="313" t="s">
        <v>2624</v>
      </c>
      <c r="E226" s="313" t="s">
        <v>2150</v>
      </c>
      <c r="F226" s="313" t="s">
        <v>1386</v>
      </c>
      <c r="G226" s="313" t="s">
        <v>3060</v>
      </c>
      <c r="H226" s="314">
        <v>0</v>
      </c>
      <c r="I226" s="314" t="s">
        <v>3479</v>
      </c>
      <c r="J226" s="314" t="s">
        <v>3270</v>
      </c>
      <c r="K226" s="296"/>
      <c r="L226" s="296"/>
      <c r="M226" s="296"/>
      <c r="N226" s="296"/>
      <c r="O226" s="310"/>
      <c r="P226" s="310"/>
      <c r="Q226" s="310" t="s">
        <v>4992</v>
      </c>
      <c r="R226" s="227"/>
      <c r="S226" s="228">
        <f>IF(C226="",NA(),MATCH($B226&amp;$C226,'Smelter Reference List'!$J:$J,0))</f>
        <v>487</v>
      </c>
      <c r="T226" s="229"/>
      <c r="U226" s="229">
        <f t="shared" si="6"/>
        <v>0</v>
      </c>
      <c r="V226" s="229"/>
      <c r="W226" s="229"/>
      <c r="Y226" s="223" t="str">
        <f t="shared" si="7"/>
        <v>TungstenGuangdong Xianglu Tungsten Co., Ltd.</v>
      </c>
    </row>
    <row r="227" spans="1:25" s="223" customFormat="1" ht="20.25">
      <c r="A227" s="310" t="s">
        <v>1388</v>
      </c>
      <c r="B227" s="313" t="s">
        <v>2293</v>
      </c>
      <c r="C227" s="299" t="s">
        <v>1437</v>
      </c>
      <c r="D227" s="313" t="s">
        <v>1437</v>
      </c>
      <c r="E227" s="313" t="s">
        <v>2150</v>
      </c>
      <c r="F227" s="313" t="s">
        <v>1388</v>
      </c>
      <c r="G227" s="313" t="s">
        <v>3060</v>
      </c>
      <c r="H227" s="314">
        <v>0</v>
      </c>
      <c r="I227" s="314" t="s">
        <v>3398</v>
      </c>
      <c r="J227" s="314" t="s">
        <v>3139</v>
      </c>
      <c r="K227" s="296"/>
      <c r="L227" s="296"/>
      <c r="M227" s="296"/>
      <c r="N227" s="296"/>
      <c r="O227" s="310"/>
      <c r="P227" s="310"/>
      <c r="Q227" s="310"/>
      <c r="R227" s="227"/>
      <c r="S227" s="228">
        <f>IF(C227="",NA(),MATCH($B227&amp;$C227,'Smelter Reference List'!$J:$J,0))</f>
        <v>479</v>
      </c>
      <c r="T227" s="229"/>
      <c r="U227" s="229">
        <f t="shared" si="6"/>
        <v>0</v>
      </c>
      <c r="V227" s="229"/>
      <c r="W227" s="229"/>
      <c r="Y227" s="223" t="str">
        <f t="shared" si="7"/>
        <v>TungstenDayu Weiliang Tungsten Co., Ltd.</v>
      </c>
    </row>
    <row r="228" spans="1:25" s="223" customFormat="1" ht="20.25">
      <c r="A228" s="310" t="s">
        <v>1389</v>
      </c>
      <c r="B228" s="313" t="s">
        <v>2293</v>
      </c>
      <c r="C228" s="299" t="s">
        <v>1438</v>
      </c>
      <c r="D228" s="313" t="s">
        <v>1438</v>
      </c>
      <c r="E228" s="313" t="s">
        <v>2150</v>
      </c>
      <c r="F228" s="313" t="s">
        <v>1389</v>
      </c>
      <c r="G228" s="313" t="s">
        <v>3060</v>
      </c>
      <c r="H228" s="314">
        <v>0</v>
      </c>
      <c r="I228" s="314" t="s">
        <v>3481</v>
      </c>
      <c r="J228" s="314" t="s">
        <v>3267</v>
      </c>
      <c r="K228" s="296"/>
      <c r="L228" s="296"/>
      <c r="M228" s="296"/>
      <c r="N228" s="296"/>
      <c r="O228" s="310"/>
      <c r="P228" s="310"/>
      <c r="Q228" s="310" t="s">
        <v>4992</v>
      </c>
      <c r="R228" s="227"/>
      <c r="S228" s="228">
        <f>IF(C228="",NA(),MATCH($B228&amp;$C228,'Smelter Reference List'!$J:$J,0))</f>
        <v>480</v>
      </c>
      <c r="T228" s="229"/>
      <c r="U228" s="229">
        <f t="shared" si="6"/>
        <v>0</v>
      </c>
      <c r="V228" s="229"/>
      <c r="W228" s="229"/>
      <c r="Y228" s="223" t="str">
        <f t="shared" si="7"/>
        <v>TungstenFujian Jinxin Tungsten Co., Ltd.</v>
      </c>
    </row>
    <row r="229" spans="1:25" s="223" customFormat="1" ht="25.5">
      <c r="A229" s="310" t="s">
        <v>1390</v>
      </c>
      <c r="B229" s="313" t="s">
        <v>2293</v>
      </c>
      <c r="C229" s="299" t="s">
        <v>1</v>
      </c>
      <c r="D229" s="313" t="s">
        <v>1</v>
      </c>
      <c r="E229" s="313" t="s">
        <v>4880</v>
      </c>
      <c r="F229" s="313" t="s">
        <v>1390</v>
      </c>
      <c r="G229" s="313" t="s">
        <v>3060</v>
      </c>
      <c r="H229" s="314">
        <v>0</v>
      </c>
      <c r="I229" s="314" t="s">
        <v>3482</v>
      </c>
      <c r="J229" s="314" t="s">
        <v>3332</v>
      </c>
      <c r="K229" s="296"/>
      <c r="L229" s="296"/>
      <c r="M229" s="296"/>
      <c r="N229" s="296"/>
      <c r="O229" s="310"/>
      <c r="P229" s="310"/>
      <c r="Q229" s="310" t="s">
        <v>4992</v>
      </c>
      <c r="R229" s="227"/>
      <c r="S229" s="228">
        <f>IF(C229="",NA(),MATCH($B229&amp;$C229,'Smelter Reference List'!$J:$J,0))</f>
        <v>485</v>
      </c>
      <c r="T229" s="229"/>
      <c r="U229" s="229">
        <f t="shared" si="6"/>
        <v>0</v>
      </c>
      <c r="V229" s="229"/>
      <c r="W229" s="229"/>
      <c r="Y229" s="223" t="str">
        <f t="shared" si="7"/>
        <v>TungstenGlobal Tungsten &amp; Powders Corp.</v>
      </c>
    </row>
    <row r="230" spans="1:25" s="223" customFormat="1" ht="20.25">
      <c r="A230" s="310" t="s">
        <v>1391</v>
      </c>
      <c r="B230" s="313" t="s">
        <v>2293</v>
      </c>
      <c r="C230" s="299" t="s">
        <v>4171</v>
      </c>
      <c r="D230" s="313" t="s">
        <v>4171</v>
      </c>
      <c r="E230" s="313" t="s">
        <v>2150</v>
      </c>
      <c r="F230" s="313" t="s">
        <v>1391</v>
      </c>
      <c r="G230" s="313" t="s">
        <v>3060</v>
      </c>
      <c r="H230" s="314">
        <v>0</v>
      </c>
      <c r="I230" s="314" t="s">
        <v>4027</v>
      </c>
      <c r="J230" s="314" t="s">
        <v>3121</v>
      </c>
      <c r="K230" s="296"/>
      <c r="L230" s="296"/>
      <c r="M230" s="296"/>
      <c r="N230" s="296"/>
      <c r="O230" s="310"/>
      <c r="P230" s="310"/>
      <c r="Q230" s="310" t="s">
        <v>4992</v>
      </c>
      <c r="R230" s="227"/>
      <c r="S230" s="228">
        <f>IF(C230="",NA(),MATCH($B230&amp;$C230,'Smelter Reference List'!$J:$J,0))</f>
        <v>491</v>
      </c>
      <c r="T230" s="229"/>
      <c r="U230" s="229">
        <f t="shared" si="6"/>
        <v>0</v>
      </c>
      <c r="V230" s="229"/>
      <c r="W230" s="229"/>
      <c r="Y230" s="223" t="str">
        <f t="shared" si="7"/>
        <v>TungstenHunan Chenzhou Mining Co., Ltd.</v>
      </c>
    </row>
    <row r="231" spans="1:25" s="223" customFormat="1" ht="25.5">
      <c r="A231" s="310" t="s">
        <v>1392</v>
      </c>
      <c r="B231" s="313" t="s">
        <v>2293</v>
      </c>
      <c r="C231" s="299" t="s">
        <v>2625</v>
      </c>
      <c r="D231" s="313" t="s">
        <v>2625</v>
      </c>
      <c r="E231" s="313" t="s">
        <v>2150</v>
      </c>
      <c r="F231" s="313" t="s">
        <v>1392</v>
      </c>
      <c r="G231" s="313" t="s">
        <v>3060</v>
      </c>
      <c r="H231" s="314">
        <v>0</v>
      </c>
      <c r="I231" s="314" t="s">
        <v>3338</v>
      </c>
      <c r="J231" s="314" t="s">
        <v>3121</v>
      </c>
      <c r="K231" s="296"/>
      <c r="L231" s="296"/>
      <c r="M231" s="296"/>
      <c r="N231" s="296"/>
      <c r="O231" s="310"/>
      <c r="P231" s="310"/>
      <c r="Q231" s="310" t="s">
        <v>4992</v>
      </c>
      <c r="R231" s="227"/>
      <c r="S231" s="228">
        <f>IF(C231="",NA(),MATCH($B231&amp;$C231,'Smelter Reference List'!$J:$J,0))</f>
        <v>494</v>
      </c>
      <c r="T231" s="229"/>
      <c r="U231" s="229">
        <f t="shared" si="6"/>
        <v>0</v>
      </c>
      <c r="V231" s="229"/>
      <c r="W231" s="229"/>
      <c r="Y231" s="223" t="str">
        <f t="shared" si="7"/>
        <v>TungstenHunan Chunchang Nonferrous Metals Co., Ltd.</v>
      </c>
    </row>
    <row r="232" spans="1:25" s="223" customFormat="1" ht="20.25">
      <c r="A232" s="310" t="s">
        <v>1393</v>
      </c>
      <c r="B232" s="313" t="s">
        <v>2293</v>
      </c>
      <c r="C232" s="299" t="s">
        <v>2626</v>
      </c>
      <c r="D232" s="313" t="s">
        <v>2626</v>
      </c>
      <c r="E232" s="313" t="s">
        <v>2217</v>
      </c>
      <c r="F232" s="313" t="s">
        <v>1393</v>
      </c>
      <c r="G232" s="313" t="s">
        <v>3060</v>
      </c>
      <c r="H232" s="314">
        <v>0</v>
      </c>
      <c r="I232" s="314" t="s">
        <v>4028</v>
      </c>
      <c r="J232" s="314" t="s">
        <v>3109</v>
      </c>
      <c r="K232" s="296"/>
      <c r="L232" s="296"/>
      <c r="M232" s="296"/>
      <c r="N232" s="296"/>
      <c r="O232" s="310"/>
      <c r="P232" s="310"/>
      <c r="Q232" s="310" t="s">
        <v>4992</v>
      </c>
      <c r="R232" s="227"/>
      <c r="S232" s="228">
        <f>IF(C232="",NA(),MATCH($B232&amp;$C232,'Smelter Reference List'!$J:$J,0))</f>
        <v>496</v>
      </c>
      <c r="T232" s="229"/>
      <c r="U232" s="229">
        <f t="shared" si="6"/>
        <v>0</v>
      </c>
      <c r="V232" s="229"/>
      <c r="W232" s="229"/>
      <c r="Y232" s="223" t="str">
        <f t="shared" si="7"/>
        <v>TungstenJapan New Metals Co., Ltd.</v>
      </c>
    </row>
    <row r="233" spans="1:25" s="223" customFormat="1" ht="25.5">
      <c r="A233" s="310" t="s">
        <v>1394</v>
      </c>
      <c r="B233" s="313" t="s">
        <v>2293</v>
      </c>
      <c r="C233" s="299" t="s">
        <v>207</v>
      </c>
      <c r="D233" s="313" t="s">
        <v>207</v>
      </c>
      <c r="E233" s="313" t="s">
        <v>2150</v>
      </c>
      <c r="F233" s="313" t="s">
        <v>1394</v>
      </c>
      <c r="G233" s="313" t="s">
        <v>3060</v>
      </c>
      <c r="H233" s="314">
        <v>0</v>
      </c>
      <c r="I233" s="314" t="s">
        <v>3398</v>
      </c>
      <c r="J233" s="314" t="s">
        <v>3139</v>
      </c>
      <c r="K233" s="296"/>
      <c r="L233" s="296"/>
      <c r="M233" s="296"/>
      <c r="N233" s="296"/>
      <c r="O233" s="310"/>
      <c r="P233" s="310"/>
      <c r="Q233" s="310" t="s">
        <v>4992</v>
      </c>
      <c r="R233" s="227"/>
      <c r="S233" s="228">
        <f>IF(C233="",NA(),MATCH($B233&amp;$C233,'Smelter Reference List'!$J:$J,0))</f>
        <v>481</v>
      </c>
      <c r="T233" s="229"/>
      <c r="U233" s="229">
        <f t="shared" si="6"/>
        <v>0</v>
      </c>
      <c r="V233" s="229"/>
      <c r="W233" s="229"/>
      <c r="Y233" s="223" t="str">
        <f t="shared" si="7"/>
        <v>TungstenGanzhou Huaxing Tungsten Products Co., Ltd.</v>
      </c>
    </row>
    <row r="234" spans="1:25" s="223" customFormat="1" ht="25.5">
      <c r="A234" s="310" t="s">
        <v>1395</v>
      </c>
      <c r="B234" s="313" t="s">
        <v>2293</v>
      </c>
      <c r="C234" s="299" t="s">
        <v>208</v>
      </c>
      <c r="D234" s="313" t="s">
        <v>208</v>
      </c>
      <c r="E234" s="313" t="s">
        <v>4880</v>
      </c>
      <c r="F234" s="313" t="s">
        <v>1395</v>
      </c>
      <c r="G234" s="313" t="s">
        <v>3060</v>
      </c>
      <c r="H234" s="314">
        <v>0</v>
      </c>
      <c r="I234" s="314" t="s">
        <v>3485</v>
      </c>
      <c r="J234" s="314" t="s">
        <v>3362</v>
      </c>
      <c r="K234" s="296"/>
      <c r="L234" s="296"/>
      <c r="M234" s="296"/>
      <c r="N234" s="296"/>
      <c r="O234" s="310"/>
      <c r="P234" s="310"/>
      <c r="Q234" s="310" t="s">
        <v>4992</v>
      </c>
      <c r="R234" s="227"/>
      <c r="S234" s="228">
        <f>IF(C234="",NA(),MATCH($B234&amp;$C234,'Smelter Reference List'!$J:$J,0))</f>
        <v>507</v>
      </c>
      <c r="T234" s="229"/>
      <c r="U234" s="229">
        <f t="shared" si="6"/>
        <v>0</v>
      </c>
      <c r="V234" s="229"/>
      <c r="W234" s="229"/>
      <c r="Y234" s="223" t="str">
        <f t="shared" si="7"/>
        <v>TungstenKennametal Fallon</v>
      </c>
    </row>
    <row r="235" spans="1:25" s="223" customFormat="1" ht="25.5">
      <c r="A235" s="310" t="s">
        <v>1396</v>
      </c>
      <c r="B235" s="313" t="s">
        <v>2293</v>
      </c>
      <c r="C235" s="299" t="s">
        <v>2</v>
      </c>
      <c r="D235" s="313" t="s">
        <v>2</v>
      </c>
      <c r="E235" s="313" t="s">
        <v>1737</v>
      </c>
      <c r="F235" s="313" t="s">
        <v>1396</v>
      </c>
      <c r="G235" s="313" t="s">
        <v>3060</v>
      </c>
      <c r="H235" s="314">
        <v>0</v>
      </c>
      <c r="I235" s="314" t="s">
        <v>3486</v>
      </c>
      <c r="J235" s="314" t="s">
        <v>4029</v>
      </c>
      <c r="K235" s="296"/>
      <c r="L235" s="296"/>
      <c r="M235" s="296"/>
      <c r="N235" s="296"/>
      <c r="O235" s="310"/>
      <c r="P235" s="310"/>
      <c r="Q235" s="310" t="s">
        <v>4992</v>
      </c>
      <c r="R235" s="227"/>
      <c r="S235" s="228">
        <f>IF(C235="",NA(),MATCH($B235&amp;$C235,'Smelter Reference List'!$J:$J,0))</f>
        <v>516</v>
      </c>
      <c r="T235" s="229"/>
      <c r="U235" s="229">
        <f t="shared" si="6"/>
        <v>0</v>
      </c>
      <c r="V235" s="229"/>
      <c r="W235" s="229"/>
      <c r="Y235" s="223" t="str">
        <f t="shared" si="7"/>
        <v>TungstenTejing (Vietnam) Tungsten Co., Ltd.</v>
      </c>
    </row>
    <row r="236" spans="1:25" s="223" customFormat="1" ht="25.5">
      <c r="A236" s="310" t="s">
        <v>2542</v>
      </c>
      <c r="B236" s="313" t="s">
        <v>2293</v>
      </c>
      <c r="C236" s="299" t="s">
        <v>4066</v>
      </c>
      <c r="D236" s="313" t="s">
        <v>4066</v>
      </c>
      <c r="E236" s="313" t="s">
        <v>1737</v>
      </c>
      <c r="F236" s="313" t="s">
        <v>2542</v>
      </c>
      <c r="G236" s="313" t="s">
        <v>3060</v>
      </c>
      <c r="H236" s="314">
        <v>0</v>
      </c>
      <c r="I236" s="314" t="s">
        <v>3486</v>
      </c>
      <c r="J236" s="314" t="s">
        <v>3487</v>
      </c>
      <c r="K236" s="296"/>
      <c r="L236" s="296"/>
      <c r="M236" s="296"/>
      <c r="N236" s="296"/>
      <c r="O236" s="310"/>
      <c r="P236" s="310"/>
      <c r="Q236" s="310" t="s">
        <v>4992</v>
      </c>
      <c r="R236" s="227"/>
      <c r="S236" s="228">
        <f>IF(C236="",NA(),MATCH($B236&amp;$C236,'Smelter Reference List'!$J:$J,0))</f>
        <v>518</v>
      </c>
      <c r="T236" s="229"/>
      <c r="U236" s="229">
        <f t="shared" si="6"/>
        <v>0</v>
      </c>
      <c r="V236" s="229"/>
      <c r="W236" s="229"/>
      <c r="Y236" s="223" t="str">
        <f t="shared" si="7"/>
        <v>TungstenVietnam Youngsun Tungsten Industry Co., Ltd.</v>
      </c>
    </row>
    <row r="237" spans="1:25" s="223" customFormat="1" ht="20.25">
      <c r="A237" s="310" t="s">
        <v>1397</v>
      </c>
      <c r="B237" s="313" t="s">
        <v>2293</v>
      </c>
      <c r="C237" s="299" t="s">
        <v>1756</v>
      </c>
      <c r="D237" s="313" t="s">
        <v>1756</v>
      </c>
      <c r="E237" s="313" t="s">
        <v>2125</v>
      </c>
      <c r="F237" s="313" t="s">
        <v>1397</v>
      </c>
      <c r="G237" s="313" t="s">
        <v>3060</v>
      </c>
      <c r="H237" s="314">
        <v>0</v>
      </c>
      <c r="I237" s="314" t="s">
        <v>3488</v>
      </c>
      <c r="J237" s="314" t="s">
        <v>3346</v>
      </c>
      <c r="K237" s="296"/>
      <c r="L237" s="296"/>
      <c r="M237" s="296"/>
      <c r="N237" s="296"/>
      <c r="O237" s="310"/>
      <c r="P237" s="310"/>
      <c r="Q237" s="310" t="s">
        <v>4992</v>
      </c>
      <c r="R237" s="227"/>
      <c r="S237" s="228">
        <f>IF(C237="",NA(),MATCH($B237&amp;$C237,'Smelter Reference List'!$J:$J,0))</f>
        <v>521</v>
      </c>
      <c r="T237" s="229"/>
      <c r="U237" s="229">
        <f t="shared" si="6"/>
        <v>0</v>
      </c>
      <c r="V237" s="229"/>
      <c r="W237" s="229"/>
      <c r="Y237" s="223" t="str">
        <f t="shared" si="7"/>
        <v>TungstenWolfram Bergbau und Hütten AG</v>
      </c>
    </row>
    <row r="238" spans="1:25" s="223" customFormat="1" ht="20.25">
      <c r="A238" s="310" t="s">
        <v>1398</v>
      </c>
      <c r="B238" s="313" t="s">
        <v>2293</v>
      </c>
      <c r="C238" s="299" t="s">
        <v>2627</v>
      </c>
      <c r="D238" s="313" t="s">
        <v>2627</v>
      </c>
      <c r="E238" s="313" t="s">
        <v>2150</v>
      </c>
      <c r="F238" s="313" t="s">
        <v>1398</v>
      </c>
      <c r="G238" s="313" t="s">
        <v>3060</v>
      </c>
      <c r="H238" s="314">
        <v>0</v>
      </c>
      <c r="I238" s="314" t="s">
        <v>3491</v>
      </c>
      <c r="J238" s="314" t="s">
        <v>3267</v>
      </c>
      <c r="K238" s="296"/>
      <c r="L238" s="296"/>
      <c r="M238" s="296"/>
      <c r="N238" s="296"/>
      <c r="O238" s="310"/>
      <c r="P238" s="310"/>
      <c r="Q238" s="310" t="s">
        <v>4992</v>
      </c>
      <c r="R238" s="227"/>
      <c r="S238" s="228">
        <f>IF(C238="",NA(),MATCH($B238&amp;$C238,'Smelter Reference List'!$J:$J,0))</f>
        <v>525</v>
      </c>
      <c r="T238" s="229"/>
      <c r="U238" s="229">
        <f t="shared" si="6"/>
        <v>0</v>
      </c>
      <c r="V238" s="229"/>
      <c r="W238" s="229"/>
      <c r="Y238" s="223" t="str">
        <f t="shared" si="7"/>
        <v>TungstenXiamen Tungsten Co., Ltd.</v>
      </c>
    </row>
    <row r="239" spans="1:25" s="223" customFormat="1" ht="25.5">
      <c r="A239" s="310" t="s">
        <v>1400</v>
      </c>
      <c r="B239" s="313" t="s">
        <v>2293</v>
      </c>
      <c r="C239" s="299" t="s">
        <v>1440</v>
      </c>
      <c r="D239" s="313" t="s">
        <v>1440</v>
      </c>
      <c r="E239" s="313" t="s">
        <v>2150</v>
      </c>
      <c r="F239" s="313" t="s">
        <v>1400</v>
      </c>
      <c r="G239" s="313" t="s">
        <v>3060</v>
      </c>
      <c r="H239" s="314">
        <v>0</v>
      </c>
      <c r="I239" s="314" t="s">
        <v>3492</v>
      </c>
      <c r="J239" s="314" t="s">
        <v>3270</v>
      </c>
      <c r="K239" s="296"/>
      <c r="L239" s="296"/>
      <c r="M239" s="296"/>
      <c r="N239" s="296"/>
      <c r="O239" s="310"/>
      <c r="P239" s="310"/>
      <c r="Q239" s="310" t="s">
        <v>4992</v>
      </c>
      <c r="R239" s="227"/>
      <c r="S239" s="228">
        <f>IF(C239="",NA(),MATCH($B239&amp;$C239,'Smelter Reference List'!$J:$J,0))</f>
        <v>527</v>
      </c>
      <c r="T239" s="229"/>
      <c r="U239" s="229">
        <f t="shared" si="6"/>
        <v>0</v>
      </c>
      <c r="V239" s="229"/>
      <c r="W239" s="229"/>
      <c r="Y239" s="223" t="str">
        <f t="shared" si="7"/>
        <v>TungstenXinhai Rendan Shaoguan Tungsten Co., Ltd.</v>
      </c>
    </row>
    <row r="240" spans="1:25" s="223" customFormat="1" ht="25.5">
      <c r="A240" s="310" t="s">
        <v>1401</v>
      </c>
      <c r="B240" s="313" t="s">
        <v>2293</v>
      </c>
      <c r="C240" s="299" t="s">
        <v>1439</v>
      </c>
      <c r="D240" s="313" t="s">
        <v>1439</v>
      </c>
      <c r="E240" s="313" t="s">
        <v>2150</v>
      </c>
      <c r="F240" s="313" t="s">
        <v>1401</v>
      </c>
      <c r="G240" s="313" t="s">
        <v>3060</v>
      </c>
      <c r="H240" s="314">
        <v>0</v>
      </c>
      <c r="I240" s="314" t="s">
        <v>3494</v>
      </c>
      <c r="J240" s="314" t="s">
        <v>3139</v>
      </c>
      <c r="K240" s="296"/>
      <c r="L240" s="296"/>
      <c r="M240" s="296"/>
      <c r="N240" s="296"/>
      <c r="O240" s="310"/>
      <c r="P240" s="310"/>
      <c r="Q240" s="310"/>
      <c r="R240" s="227"/>
      <c r="S240" s="228">
        <f>IF(C240="",NA(),MATCH($B240&amp;$C240,'Smelter Reference List'!$J:$J,0))</f>
        <v>500</v>
      </c>
      <c r="T240" s="229"/>
      <c r="U240" s="229">
        <f t="shared" si="6"/>
        <v>0</v>
      </c>
      <c r="V240" s="229"/>
      <c r="W240" s="229"/>
      <c r="Y240" s="223" t="str">
        <f t="shared" si="7"/>
        <v>TungstenJiangxi Minmetals Gao'an Non-ferrous Metals Co., Ltd.</v>
      </c>
    </row>
    <row r="241" spans="1:25" s="223" customFormat="1" ht="25.5">
      <c r="A241" s="310" t="s">
        <v>198</v>
      </c>
      <c r="B241" s="313" t="s">
        <v>2293</v>
      </c>
      <c r="C241" s="299" t="s">
        <v>209</v>
      </c>
      <c r="D241" s="313" t="s">
        <v>209</v>
      </c>
      <c r="E241" s="313" t="s">
        <v>2150</v>
      </c>
      <c r="F241" s="313" t="s">
        <v>198</v>
      </c>
      <c r="G241" s="313" t="s">
        <v>3060</v>
      </c>
      <c r="H241" s="314">
        <v>0</v>
      </c>
      <c r="I241" s="314" t="s">
        <v>3398</v>
      </c>
      <c r="J241" s="314" t="s">
        <v>3139</v>
      </c>
      <c r="K241" s="296"/>
      <c r="L241" s="296"/>
      <c r="M241" s="296"/>
      <c r="N241" s="296"/>
      <c r="O241" s="310"/>
      <c r="P241" s="310"/>
      <c r="Q241" s="310" t="s">
        <v>4992</v>
      </c>
      <c r="R241" s="227"/>
      <c r="S241" s="228">
        <f>IF(C241="",NA(),MATCH($B241&amp;$C241,'Smelter Reference List'!$J:$J,0))</f>
        <v>482</v>
      </c>
      <c r="T241" s="229"/>
      <c r="U241" s="229">
        <f t="shared" si="6"/>
        <v>0</v>
      </c>
      <c r="V241" s="229"/>
      <c r="W241" s="229"/>
      <c r="Y241" s="223" t="str">
        <f t="shared" si="7"/>
        <v>TungstenGanzhou Jiangwu Ferrotungsten Co., Ltd.</v>
      </c>
    </row>
    <row r="242" spans="1:25" s="223" customFormat="1" ht="25.5">
      <c r="A242" s="310" t="s">
        <v>199</v>
      </c>
      <c r="B242" s="313" t="s">
        <v>2293</v>
      </c>
      <c r="C242" s="299" t="s">
        <v>210</v>
      </c>
      <c r="D242" s="313" t="s">
        <v>210</v>
      </c>
      <c r="E242" s="313" t="s">
        <v>2150</v>
      </c>
      <c r="F242" s="313" t="s">
        <v>199</v>
      </c>
      <c r="G242" s="313" t="s">
        <v>3060</v>
      </c>
      <c r="H242" s="314">
        <v>0</v>
      </c>
      <c r="I242" s="314" t="s">
        <v>3398</v>
      </c>
      <c r="J242" s="314" t="s">
        <v>3139</v>
      </c>
      <c r="K242" s="296"/>
      <c r="L242" s="296"/>
      <c r="M242" s="296"/>
      <c r="N242" s="296"/>
      <c r="O242" s="310"/>
      <c r="P242" s="310"/>
      <c r="Q242" s="310" t="s">
        <v>4992</v>
      </c>
      <c r="R242" s="227"/>
      <c r="S242" s="228">
        <f>IF(C242="",NA(),MATCH($B242&amp;$C242,'Smelter Reference List'!$J:$J,0))</f>
        <v>506</v>
      </c>
      <c r="T242" s="229"/>
      <c r="U242" s="229">
        <f t="shared" si="6"/>
        <v>0</v>
      </c>
      <c r="V242" s="229"/>
      <c r="W242" s="229"/>
      <c r="Y242" s="223" t="str">
        <f t="shared" si="7"/>
        <v>TungstenJiangxi Yaosheng Tungsten Co., Ltd.</v>
      </c>
    </row>
    <row r="243" spans="1:25" s="223" customFormat="1" ht="25.5">
      <c r="A243" s="310" t="s">
        <v>200</v>
      </c>
      <c r="B243" s="313" t="s">
        <v>2293</v>
      </c>
      <c r="C243" s="299" t="s">
        <v>211</v>
      </c>
      <c r="D243" s="313" t="s">
        <v>211</v>
      </c>
      <c r="E243" s="313" t="s">
        <v>2150</v>
      </c>
      <c r="F243" s="313" t="s">
        <v>200</v>
      </c>
      <c r="G243" s="313" t="s">
        <v>3060</v>
      </c>
      <c r="H243" s="314">
        <v>0</v>
      </c>
      <c r="I243" s="314" t="s">
        <v>3398</v>
      </c>
      <c r="J243" s="314" t="s">
        <v>3139</v>
      </c>
      <c r="K243" s="296"/>
      <c r="L243" s="296"/>
      <c r="M243" s="296"/>
      <c r="N243" s="296"/>
      <c r="O243" s="310"/>
      <c r="P243" s="310"/>
      <c r="Q243" s="310" t="s">
        <v>4992</v>
      </c>
      <c r="R243" s="227"/>
      <c r="S243" s="228">
        <f>IF(C243="",NA(),MATCH($B243&amp;$C243,'Smelter Reference List'!$J:$J,0))</f>
        <v>504</v>
      </c>
      <c r="T243" s="229"/>
      <c r="U243" s="229">
        <f t="shared" si="6"/>
        <v>0</v>
      </c>
      <c r="V243" s="229"/>
      <c r="W243" s="229"/>
      <c r="Y243" s="223" t="str">
        <f t="shared" si="7"/>
        <v>TungstenJiangxi Xinsheng Tungsten Industry Co., Ltd.</v>
      </c>
    </row>
    <row r="244" spans="1:25" s="223" customFormat="1" ht="25.5">
      <c r="A244" s="310" t="s">
        <v>201</v>
      </c>
      <c r="B244" s="313" t="s">
        <v>2293</v>
      </c>
      <c r="C244" s="299" t="s">
        <v>212</v>
      </c>
      <c r="D244" s="313" t="s">
        <v>212</v>
      </c>
      <c r="E244" s="313" t="s">
        <v>2150</v>
      </c>
      <c r="F244" s="313" t="s">
        <v>201</v>
      </c>
      <c r="G244" s="313" t="s">
        <v>3060</v>
      </c>
      <c r="H244" s="314">
        <v>0</v>
      </c>
      <c r="I244" s="314" t="s">
        <v>3495</v>
      </c>
      <c r="J244" s="314" t="s">
        <v>3139</v>
      </c>
      <c r="K244" s="296"/>
      <c r="L244" s="296"/>
      <c r="M244" s="296"/>
      <c r="N244" s="296"/>
      <c r="O244" s="310"/>
      <c r="P244" s="310"/>
      <c r="Q244" s="310" t="s">
        <v>4992</v>
      </c>
      <c r="R244" s="227"/>
      <c r="S244" s="228">
        <f>IF(C244="",NA(),MATCH($B244&amp;$C244,'Smelter Reference List'!$J:$J,0))</f>
        <v>501</v>
      </c>
      <c r="T244" s="229"/>
      <c r="U244" s="229">
        <f t="shared" si="6"/>
        <v>0</v>
      </c>
      <c r="V244" s="229"/>
      <c r="W244" s="229"/>
      <c r="Y244" s="223" t="str">
        <f t="shared" si="7"/>
        <v>TungstenJiangxi Tonggu Non-ferrous Metallurgical &amp; Chemical Co., Ltd.</v>
      </c>
    </row>
    <row r="245" spans="1:25" s="223" customFormat="1" ht="20.25">
      <c r="A245" s="310" t="s">
        <v>202</v>
      </c>
      <c r="B245" s="313" t="s">
        <v>2293</v>
      </c>
      <c r="C245" s="299" t="s">
        <v>213</v>
      </c>
      <c r="D245" s="313" t="s">
        <v>213</v>
      </c>
      <c r="E245" s="313" t="s">
        <v>2150</v>
      </c>
      <c r="F245" s="313" t="s">
        <v>202</v>
      </c>
      <c r="G245" s="313" t="s">
        <v>3060</v>
      </c>
      <c r="H245" s="314">
        <v>0</v>
      </c>
      <c r="I245" s="314" t="s">
        <v>3496</v>
      </c>
      <c r="J245" s="314" t="s">
        <v>3096</v>
      </c>
      <c r="K245" s="296"/>
      <c r="L245" s="296"/>
      <c r="M245" s="296"/>
      <c r="N245" s="296"/>
      <c r="O245" s="310"/>
      <c r="P245" s="310"/>
      <c r="Q245" s="310" t="s">
        <v>4992</v>
      </c>
      <c r="R245" s="227"/>
      <c r="S245" s="228">
        <f>IF(C245="",NA(),MATCH($B245&amp;$C245,'Smelter Reference List'!$J:$J,0))</f>
        <v>509</v>
      </c>
      <c r="T245" s="229"/>
      <c r="U245" s="229">
        <f t="shared" si="6"/>
        <v>0</v>
      </c>
      <c r="V245" s="229"/>
      <c r="W245" s="229"/>
      <c r="Y245" s="223" t="str">
        <f t="shared" si="7"/>
        <v>TungstenMalipo Haiyu Tungsten Co., Ltd.</v>
      </c>
    </row>
    <row r="246" spans="1:25" s="223" customFormat="1" ht="20.25">
      <c r="A246" s="310" t="s">
        <v>203</v>
      </c>
      <c r="B246" s="313" t="s">
        <v>2293</v>
      </c>
      <c r="C246" s="299" t="s">
        <v>214</v>
      </c>
      <c r="D246" s="313" t="s">
        <v>214</v>
      </c>
      <c r="E246" s="313" t="s">
        <v>2150</v>
      </c>
      <c r="F246" s="313" t="s">
        <v>203</v>
      </c>
      <c r="G246" s="313" t="s">
        <v>3060</v>
      </c>
      <c r="H246" s="314">
        <v>0</v>
      </c>
      <c r="I246" s="314" t="s">
        <v>3491</v>
      </c>
      <c r="J246" s="314" t="s">
        <v>3267</v>
      </c>
      <c r="K246" s="296"/>
      <c r="L246" s="296"/>
      <c r="M246" s="296"/>
      <c r="N246" s="296"/>
      <c r="O246" s="310"/>
      <c r="P246" s="310"/>
      <c r="Q246" s="310" t="s">
        <v>4992</v>
      </c>
      <c r="R246" s="227"/>
      <c r="S246" s="228">
        <f>IF(C246="",NA(),MATCH($B246&amp;$C246,'Smelter Reference List'!$J:$J,0))</f>
        <v>524</v>
      </c>
      <c r="T246" s="229"/>
      <c r="U246" s="229">
        <f t="shared" si="6"/>
        <v>0</v>
      </c>
      <c r="V246" s="229"/>
      <c r="W246" s="229"/>
      <c r="Y246" s="223" t="str">
        <f t="shared" si="7"/>
        <v>TungstenXiamen Tungsten (H.C.) Co., Ltd.</v>
      </c>
    </row>
    <row r="247" spans="1:25" s="223" customFormat="1" ht="20.25">
      <c r="A247" s="310" t="s">
        <v>196</v>
      </c>
      <c r="B247" s="313" t="s">
        <v>2293</v>
      </c>
      <c r="C247" s="299" t="s">
        <v>215</v>
      </c>
      <c r="D247" s="313" t="s">
        <v>215</v>
      </c>
      <c r="E247" s="313" t="s">
        <v>2150</v>
      </c>
      <c r="F247" s="313" t="s">
        <v>196</v>
      </c>
      <c r="G247" s="313" t="s">
        <v>3060</v>
      </c>
      <c r="H247" s="314">
        <v>0</v>
      </c>
      <c r="I247" s="314" t="s">
        <v>3498</v>
      </c>
      <c r="J247" s="314" t="s">
        <v>3139</v>
      </c>
      <c r="K247" s="296"/>
      <c r="L247" s="296"/>
      <c r="M247" s="296"/>
      <c r="N247" s="296"/>
      <c r="O247" s="310"/>
      <c r="P247" s="310"/>
      <c r="Q247" s="310" t="s">
        <v>4992</v>
      </c>
      <c r="R247" s="227"/>
      <c r="S247" s="228">
        <f>IF(C247="",NA(),MATCH($B247&amp;$C247,'Smelter Reference List'!$J:$J,0))</f>
        <v>499</v>
      </c>
      <c r="T247" s="229"/>
      <c r="U247" s="229">
        <f t="shared" si="6"/>
        <v>0</v>
      </c>
      <c r="V247" s="229"/>
      <c r="W247" s="229"/>
      <c r="Y247" s="223" t="str">
        <f t="shared" si="7"/>
        <v>TungstenJiangxi Gan Bei Tungsten Co., Ltd.</v>
      </c>
    </row>
    <row r="248" spans="1:25" s="223" customFormat="1" ht="25.5">
      <c r="A248" s="310" t="s">
        <v>710</v>
      </c>
      <c r="B248" s="313" t="s">
        <v>2293</v>
      </c>
      <c r="C248" s="299" t="s">
        <v>709</v>
      </c>
      <c r="D248" s="313" t="s">
        <v>709</v>
      </c>
      <c r="E248" s="313" t="s">
        <v>2150</v>
      </c>
      <c r="F248" s="313" t="s">
        <v>710</v>
      </c>
      <c r="G248" s="313" t="s">
        <v>3060</v>
      </c>
      <c r="H248" s="314">
        <v>0</v>
      </c>
      <c r="I248" s="314" t="s">
        <v>3398</v>
      </c>
      <c r="J248" s="314" t="s">
        <v>3139</v>
      </c>
      <c r="K248" s="296"/>
      <c r="L248" s="296"/>
      <c r="M248" s="296"/>
      <c r="N248" s="296"/>
      <c r="O248" s="310"/>
      <c r="P248" s="310"/>
      <c r="Q248" s="310" t="s">
        <v>4992</v>
      </c>
      <c r="R248" s="227"/>
      <c r="S248" s="228">
        <f>IF(C248="",NA(),MATCH($B248&amp;$C248,'Smelter Reference List'!$J:$J,0))</f>
        <v>483</v>
      </c>
      <c r="T248" s="229"/>
      <c r="U248" s="229">
        <f t="shared" si="6"/>
        <v>0</v>
      </c>
      <c r="V248" s="229"/>
      <c r="W248" s="229"/>
      <c r="Y248" s="223" t="str">
        <f t="shared" si="7"/>
        <v>TungstenGanzhou Seadragon W &amp; Mo Co., Ltd.</v>
      </c>
    </row>
    <row r="249" spans="1:25" s="223" customFormat="1" ht="25.5">
      <c r="A249" s="310" t="s">
        <v>2668</v>
      </c>
      <c r="B249" s="313" t="s">
        <v>2293</v>
      </c>
      <c r="C249" s="299" t="s">
        <v>2667</v>
      </c>
      <c r="D249" s="313" t="s">
        <v>2667</v>
      </c>
      <c r="E249" s="313" t="s">
        <v>1737</v>
      </c>
      <c r="F249" s="313" t="s">
        <v>2668</v>
      </c>
      <c r="G249" s="313" t="s">
        <v>3060</v>
      </c>
      <c r="H249" s="314">
        <v>0</v>
      </c>
      <c r="I249" s="314" t="s">
        <v>3499</v>
      </c>
      <c r="J249" s="314" t="s">
        <v>3500</v>
      </c>
      <c r="K249" s="296"/>
      <c r="L249" s="296"/>
      <c r="M249" s="296"/>
      <c r="N249" s="296"/>
      <c r="O249" s="310"/>
      <c r="P249" s="310"/>
      <c r="Q249" s="310" t="s">
        <v>4992</v>
      </c>
      <c r="R249" s="227"/>
      <c r="S249" s="228">
        <f>IF(C249="",NA(),MATCH($B249&amp;$C249,'Smelter Reference List'!$J:$J,0))</f>
        <v>471</v>
      </c>
      <c r="T249" s="229"/>
      <c r="U249" s="229">
        <f t="shared" si="6"/>
        <v>0</v>
      </c>
      <c r="V249" s="229"/>
      <c r="W249" s="229"/>
      <c r="Y249" s="223" t="str">
        <f t="shared" si="7"/>
        <v>TungstenAsia Tungsten Products Vietnam Ltd.</v>
      </c>
    </row>
    <row r="250" spans="1:25" s="223" customFormat="1" ht="25.5">
      <c r="A250" s="310" t="s">
        <v>2670</v>
      </c>
      <c r="B250" s="313" t="s">
        <v>2293</v>
      </c>
      <c r="C250" s="299" t="s">
        <v>2669</v>
      </c>
      <c r="D250" s="313" t="s">
        <v>2669</v>
      </c>
      <c r="E250" s="313" t="s">
        <v>2150</v>
      </c>
      <c r="F250" s="313" t="s">
        <v>2670</v>
      </c>
      <c r="G250" s="313" t="s">
        <v>3060</v>
      </c>
      <c r="H250" s="314">
        <v>0</v>
      </c>
      <c r="I250" s="314" t="s">
        <v>3399</v>
      </c>
      <c r="J250" s="314" t="s">
        <v>3121</v>
      </c>
      <c r="K250" s="296"/>
      <c r="L250" s="296"/>
      <c r="M250" s="296"/>
      <c r="N250" s="296"/>
      <c r="O250" s="310"/>
      <c r="P250" s="310"/>
      <c r="Q250" s="310" t="s">
        <v>4992</v>
      </c>
      <c r="R250" s="227"/>
      <c r="S250" s="228">
        <f>IF(C250="",NA(),MATCH($B250&amp;$C250,'Smelter Reference List'!$J:$J,0))</f>
        <v>475</v>
      </c>
      <c r="T250" s="229"/>
      <c r="U250" s="229">
        <f t="shared" si="6"/>
        <v>0</v>
      </c>
      <c r="V250" s="229"/>
      <c r="W250" s="229"/>
      <c r="Y250" s="223" t="str">
        <f t="shared" si="7"/>
        <v>TungstenChenzhou Diamond Tungsten Products Co., Ltd.</v>
      </c>
    </row>
    <row r="251" spans="1:25" s="223" customFormat="1" ht="25.5">
      <c r="A251" s="310" t="s">
        <v>2676</v>
      </c>
      <c r="B251" s="313" t="s">
        <v>2293</v>
      </c>
      <c r="C251" s="299" t="s">
        <v>2675</v>
      </c>
      <c r="D251" s="313" t="s">
        <v>2675</v>
      </c>
      <c r="E251" s="313" t="s">
        <v>2150</v>
      </c>
      <c r="F251" s="313" t="s">
        <v>2676</v>
      </c>
      <c r="G251" s="313" t="s">
        <v>3060</v>
      </c>
      <c r="H251" s="314">
        <v>0</v>
      </c>
      <c r="I251" s="314" t="s">
        <v>3498</v>
      </c>
      <c r="J251" s="314" t="s">
        <v>3139</v>
      </c>
      <c r="K251" s="296"/>
      <c r="L251" s="296"/>
      <c r="M251" s="296"/>
      <c r="N251" s="296"/>
      <c r="O251" s="310"/>
      <c r="P251" s="310"/>
      <c r="Q251" s="310" t="s">
        <v>4992</v>
      </c>
      <c r="R251" s="227"/>
      <c r="S251" s="228">
        <f>IF(C251="",NA(),MATCH($B251&amp;$C251,'Smelter Reference List'!$J:$J,0))</f>
        <v>505</v>
      </c>
      <c r="T251" s="229"/>
      <c r="U251" s="229">
        <f t="shared" si="6"/>
        <v>0</v>
      </c>
      <c r="V251" s="229"/>
      <c r="W251" s="229"/>
      <c r="Y251" s="223" t="str">
        <f t="shared" si="7"/>
        <v>TungstenJiangxi Xiushui Xianggan Nonferrous Metals Co., Ltd.</v>
      </c>
    </row>
    <row r="252" spans="1:25" s="223" customFormat="1" ht="20.25">
      <c r="A252" s="310" t="s">
        <v>2674</v>
      </c>
      <c r="B252" s="313" t="s">
        <v>2293</v>
      </c>
      <c r="C252" s="299" t="s">
        <v>2673</v>
      </c>
      <c r="D252" s="313" t="s">
        <v>2673</v>
      </c>
      <c r="E252" s="313" t="s">
        <v>2150</v>
      </c>
      <c r="F252" s="313" t="s">
        <v>2674</v>
      </c>
      <c r="G252" s="313" t="s">
        <v>3060</v>
      </c>
      <c r="H252" s="314">
        <v>0</v>
      </c>
      <c r="I252" s="314" t="s">
        <v>3398</v>
      </c>
      <c r="J252" s="314" t="s">
        <v>3139</v>
      </c>
      <c r="K252" s="296"/>
      <c r="L252" s="296"/>
      <c r="M252" s="296"/>
      <c r="N252" s="296"/>
      <c r="O252" s="310"/>
      <c r="P252" s="310"/>
      <c r="Q252" s="310"/>
      <c r="R252" s="227"/>
      <c r="S252" s="228">
        <f>IF(C252="",NA(),MATCH($B252&amp;$C252,'Smelter Reference List'!$J:$J,0))</f>
        <v>484</v>
      </c>
      <c r="T252" s="229"/>
      <c r="U252" s="229">
        <f t="shared" si="6"/>
        <v>0</v>
      </c>
      <c r="V252" s="229"/>
      <c r="W252" s="229"/>
      <c r="Y252" s="223" t="str">
        <f t="shared" si="7"/>
        <v>TungstenGanzhou Yatai Tungsten Co., Ltd.</v>
      </c>
    </row>
    <row r="253" spans="1:25" s="223" customFormat="1" ht="25.5">
      <c r="A253" s="310" t="s">
        <v>2711</v>
      </c>
      <c r="B253" s="313" t="s">
        <v>2293</v>
      </c>
      <c r="C253" s="299" t="s">
        <v>2712</v>
      </c>
      <c r="D253" s="313" t="s">
        <v>2712</v>
      </c>
      <c r="E253" s="313" t="s">
        <v>1737</v>
      </c>
      <c r="F253" s="313" t="s">
        <v>2711</v>
      </c>
      <c r="G253" s="313" t="s">
        <v>3060</v>
      </c>
      <c r="H253" s="314">
        <v>0</v>
      </c>
      <c r="I253" s="314" t="s">
        <v>3502</v>
      </c>
      <c r="J253" s="314" t="s">
        <v>3503</v>
      </c>
      <c r="K253" s="296"/>
      <c r="L253" s="296"/>
      <c r="M253" s="296"/>
      <c r="N253" s="296"/>
      <c r="O253" s="310"/>
      <c r="P253" s="310"/>
      <c r="Q253" s="310" t="s">
        <v>4992</v>
      </c>
      <c r="R253" s="227"/>
      <c r="S253" s="228">
        <f>IF(C253="",NA(),MATCH($B253&amp;$C253,'Smelter Reference List'!$J:$J,0))</f>
        <v>512</v>
      </c>
      <c r="T253" s="229"/>
      <c r="U253" s="229">
        <f t="shared" si="6"/>
        <v>0</v>
      </c>
      <c r="V253" s="229"/>
      <c r="W253" s="229"/>
      <c r="Y253" s="223" t="str">
        <f t="shared" si="7"/>
        <v>TungstenNui Phao H.C. Starck Tungsten Chemicals Manufacturing LLC</v>
      </c>
    </row>
    <row r="254" spans="1:25" s="223" customFormat="1" ht="25.5">
      <c r="A254" s="310" t="s">
        <v>2710</v>
      </c>
      <c r="B254" s="313" t="s">
        <v>2293</v>
      </c>
      <c r="C254" s="299" t="s">
        <v>2709</v>
      </c>
      <c r="D254" s="313" t="s">
        <v>2709</v>
      </c>
      <c r="E254" s="313" t="s">
        <v>2150</v>
      </c>
      <c r="F254" s="313" t="s">
        <v>2710</v>
      </c>
      <c r="G254" s="313" t="s">
        <v>3060</v>
      </c>
      <c r="H254" s="314">
        <v>0</v>
      </c>
      <c r="I254" s="314" t="s">
        <v>3398</v>
      </c>
      <c r="J254" s="314" t="s">
        <v>3139</v>
      </c>
      <c r="K254" s="296"/>
      <c r="L254" s="296"/>
      <c r="M254" s="296"/>
      <c r="N254" s="296"/>
      <c r="O254" s="310"/>
      <c r="P254" s="310"/>
      <c r="Q254" s="310" t="s">
        <v>4992</v>
      </c>
      <c r="R254" s="227"/>
      <c r="S254" s="228">
        <f>IF(C254="",NA(),MATCH($B254&amp;$C254,'Smelter Reference List'!$J:$J,0))</f>
        <v>497</v>
      </c>
      <c r="T254" s="229"/>
      <c r="U254" s="229">
        <f t="shared" si="6"/>
        <v>0</v>
      </c>
      <c r="V254" s="229"/>
      <c r="W254" s="229"/>
      <c r="Y254" s="223" t="str">
        <f t="shared" si="7"/>
        <v>TungstenJiangwu H.C. Starck Tungsten Products Co., Ltd.</v>
      </c>
    </row>
    <row r="255" spans="1:25" s="223" customFormat="1" ht="25.5">
      <c r="A255" s="310" t="s">
        <v>3505</v>
      </c>
      <c r="B255" s="313" t="s">
        <v>2293</v>
      </c>
      <c r="C255" s="299" t="s">
        <v>3504</v>
      </c>
      <c r="D255" s="313" t="s">
        <v>3504</v>
      </c>
      <c r="E255" s="313" t="s">
        <v>2150</v>
      </c>
      <c r="F255" s="313" t="s">
        <v>3505</v>
      </c>
      <c r="G255" s="313" t="s">
        <v>3060</v>
      </c>
      <c r="H255" s="314">
        <v>0</v>
      </c>
      <c r="I255" s="314" t="s">
        <v>3338</v>
      </c>
      <c r="J255" s="314" t="s">
        <v>3121</v>
      </c>
      <c r="K255" s="296"/>
      <c r="L255" s="296"/>
      <c r="M255" s="296"/>
      <c r="N255" s="296"/>
      <c r="O255" s="310"/>
      <c r="P255" s="310"/>
      <c r="Q255" s="310" t="s">
        <v>4992</v>
      </c>
      <c r="R255" s="227"/>
      <c r="S255" s="228">
        <f>IF(C255="",NA(),MATCH($B255&amp;$C255,'Smelter Reference List'!$J:$J,0))</f>
        <v>493</v>
      </c>
      <c r="T255" s="229"/>
      <c r="U255" s="229">
        <f t="shared" si="6"/>
        <v>0</v>
      </c>
      <c r="V255" s="229"/>
      <c r="W255" s="229"/>
      <c r="Y255" s="223" t="str">
        <f t="shared" si="7"/>
        <v>TungstenHunan Chuangda Vanadium Tungsten Co., Ltd. Wuji</v>
      </c>
    </row>
    <row r="256" spans="1:25" s="223" customFormat="1" ht="25.5">
      <c r="A256" s="310" t="s">
        <v>3507</v>
      </c>
      <c r="B256" s="313" t="s">
        <v>2293</v>
      </c>
      <c r="C256" s="299" t="s">
        <v>3506</v>
      </c>
      <c r="D256" s="313" t="s">
        <v>3506</v>
      </c>
      <c r="E256" s="313" t="s">
        <v>4880</v>
      </c>
      <c r="F256" s="313" t="s">
        <v>3507</v>
      </c>
      <c r="G256" s="313" t="s">
        <v>3060</v>
      </c>
      <c r="H256" s="314">
        <v>0</v>
      </c>
      <c r="I256" s="314" t="s">
        <v>3508</v>
      </c>
      <c r="J256" s="314" t="s">
        <v>3165</v>
      </c>
      <c r="K256" s="296"/>
      <c r="L256" s="296"/>
      <c r="M256" s="296"/>
      <c r="N256" s="296"/>
      <c r="O256" s="310"/>
      <c r="P256" s="310"/>
      <c r="Q256" s="310" t="s">
        <v>4992</v>
      </c>
      <c r="R256" s="227"/>
      <c r="S256" s="228">
        <f>IF(C256="",NA(),MATCH($B256&amp;$C256,'Smelter Reference List'!$J:$J,0))</f>
        <v>511</v>
      </c>
      <c r="T256" s="229"/>
      <c r="U256" s="229">
        <f t="shared" si="6"/>
        <v>0</v>
      </c>
      <c r="V256" s="229"/>
      <c r="W256" s="229"/>
      <c r="Y256" s="223" t="str">
        <f t="shared" si="7"/>
        <v>TungstenNiagara Refining LLC</v>
      </c>
    </row>
    <row r="257" spans="1:25" s="223" customFormat="1" ht="25.5">
      <c r="A257" s="310" t="s">
        <v>4252</v>
      </c>
      <c r="B257" s="313" t="s">
        <v>2293</v>
      </c>
      <c r="C257" s="299" t="s">
        <v>4251</v>
      </c>
      <c r="D257" s="313" t="s">
        <v>4251</v>
      </c>
      <c r="E257" s="313" t="s">
        <v>2150</v>
      </c>
      <c r="F257" s="313" t="s">
        <v>4252</v>
      </c>
      <c r="G257" s="313" t="s">
        <v>3060</v>
      </c>
      <c r="H257" s="314">
        <v>0</v>
      </c>
      <c r="I257" s="314" t="s">
        <v>4623</v>
      </c>
      <c r="J257" s="314" t="s">
        <v>3139</v>
      </c>
      <c r="K257" s="296"/>
      <c r="L257" s="296"/>
      <c r="M257" s="296"/>
      <c r="N257" s="296"/>
      <c r="O257" s="310"/>
      <c r="P257" s="310"/>
      <c r="Q257" s="310"/>
      <c r="R257" s="227"/>
      <c r="S257" s="228">
        <f>IF(C257="",NA(),MATCH($B257&amp;$C257,'Smelter Reference List'!$J:$J,0))</f>
        <v>498</v>
      </c>
      <c r="T257" s="229"/>
      <c r="U257" s="229">
        <f t="shared" si="6"/>
        <v>0</v>
      </c>
      <c r="V257" s="229"/>
      <c r="W257" s="229"/>
      <c r="Y257" s="223" t="str">
        <f t="shared" si="7"/>
        <v>TungstenJiangxi Dayu Longxintai Tungsten Co., Ltd.</v>
      </c>
    </row>
    <row r="258" spans="1:25" s="223" customFormat="1" ht="25.5">
      <c r="A258" s="310" t="s">
        <v>3510</v>
      </c>
      <c r="B258" s="313" t="s">
        <v>2293</v>
      </c>
      <c r="C258" s="299" t="s">
        <v>3509</v>
      </c>
      <c r="D258" s="313" t="s">
        <v>3509</v>
      </c>
      <c r="E258" s="313" t="s">
        <v>1690</v>
      </c>
      <c r="F258" s="313" t="s">
        <v>3510</v>
      </c>
      <c r="G258" s="313" t="s">
        <v>3060</v>
      </c>
      <c r="H258" s="314">
        <v>0</v>
      </c>
      <c r="I258" s="314" t="s">
        <v>3511</v>
      </c>
      <c r="J258" s="314" t="s">
        <v>3512</v>
      </c>
      <c r="K258" s="296"/>
      <c r="L258" s="296"/>
      <c r="M258" s="296"/>
      <c r="N258" s="296"/>
      <c r="O258" s="310"/>
      <c r="P258" s="310"/>
      <c r="Q258" s="310" t="s">
        <v>4992</v>
      </c>
      <c r="R258" s="227"/>
      <c r="S258" s="228">
        <f>IF(C258="",NA(),MATCH($B258&amp;$C258,'Smelter Reference List'!$J:$J,0))</f>
        <v>495</v>
      </c>
      <c r="T258" s="229"/>
      <c r="U258" s="229">
        <f t="shared" si="6"/>
        <v>0</v>
      </c>
      <c r="V258" s="229"/>
      <c r="W258" s="229"/>
      <c r="Y258" s="223" t="str">
        <f t="shared" si="7"/>
        <v>TungstenHydrometallurg, JSC</v>
      </c>
    </row>
    <row r="259" spans="1:25" s="223" customFormat="1" ht="25.5">
      <c r="A259" s="310" t="s">
        <v>4262</v>
      </c>
      <c r="B259" s="313" t="s">
        <v>2293</v>
      </c>
      <c r="C259" s="299" t="s">
        <v>4261</v>
      </c>
      <c r="D259" s="313" t="s">
        <v>4261</v>
      </c>
      <c r="E259" s="313" t="s">
        <v>2150</v>
      </c>
      <c r="F259" s="313" t="s">
        <v>4262</v>
      </c>
      <c r="G259" s="313" t="s">
        <v>3060</v>
      </c>
      <c r="H259" s="314">
        <v>0</v>
      </c>
      <c r="I259" s="314" t="s">
        <v>3338</v>
      </c>
      <c r="J259" s="314" t="s">
        <v>3121</v>
      </c>
      <c r="K259" s="296"/>
      <c r="L259" s="296"/>
      <c r="M259" s="296"/>
      <c r="N259" s="296"/>
      <c r="O259" s="310"/>
      <c r="P259" s="310"/>
      <c r="Q259" s="310" t="s">
        <v>4992</v>
      </c>
      <c r="R259" s="227"/>
      <c r="S259" s="228">
        <f>IF(C259="",NA(),MATCH($B259&amp;$C259,'Smelter Reference List'!$J:$J,0))</f>
        <v>515</v>
      </c>
      <c r="T259" s="229"/>
      <c r="U259" s="229">
        <f t="shared" si="6"/>
        <v>0</v>
      </c>
      <c r="V259" s="229"/>
      <c r="W259" s="229"/>
      <c r="Y259" s="223" t="str">
        <f t="shared" si="7"/>
        <v>TungstenSouth-East Nonferrous Metal Company Limited of Hengyang City</v>
      </c>
    </row>
    <row r="260" spans="1:25" s="223" customFormat="1" ht="25.5">
      <c r="A260" s="310" t="s">
        <v>4258</v>
      </c>
      <c r="B260" s="313" t="s">
        <v>2293</v>
      </c>
      <c r="C260" s="299" t="s">
        <v>4624</v>
      </c>
      <c r="D260" s="313" t="s">
        <v>4624</v>
      </c>
      <c r="E260" s="313" t="s">
        <v>1679</v>
      </c>
      <c r="F260" s="313" t="s">
        <v>4258</v>
      </c>
      <c r="G260" s="313" t="s">
        <v>3060</v>
      </c>
      <c r="H260" s="314">
        <v>0</v>
      </c>
      <c r="I260" s="314" t="s">
        <v>4259</v>
      </c>
      <c r="J260" s="314" t="s">
        <v>4260</v>
      </c>
      <c r="K260" s="296"/>
      <c r="L260" s="296"/>
      <c r="M260" s="296"/>
      <c r="N260" s="296"/>
      <c r="O260" s="310"/>
      <c r="P260" s="310"/>
      <c r="Q260" s="310" t="s">
        <v>4992</v>
      </c>
      <c r="R260" s="227"/>
      <c r="S260" s="228">
        <f>IF(C260="",NA(),MATCH($B260&amp;$C260,'Smelter Reference List'!$J:$J,0))</f>
        <v>513</v>
      </c>
      <c r="T260" s="229"/>
      <c r="U260" s="229">
        <f t="shared" si="6"/>
        <v>0</v>
      </c>
      <c r="V260" s="229"/>
      <c r="W260" s="229"/>
      <c r="Y260" s="223" t="str">
        <f t="shared" si="7"/>
        <v>TungstenPhilippine Chuangxin Industrial Co., Inc.</v>
      </c>
    </row>
    <row r="261" spans="1:25" s="223" customFormat="1" ht="38.25">
      <c r="A261" s="310" t="s">
        <v>4268</v>
      </c>
      <c r="B261" s="313" t="s">
        <v>2293</v>
      </c>
      <c r="C261" s="299" t="s">
        <v>4267</v>
      </c>
      <c r="D261" s="313" t="s">
        <v>4267</v>
      </c>
      <c r="E261" s="313" t="s">
        <v>2150</v>
      </c>
      <c r="F261" s="313" t="s">
        <v>4268</v>
      </c>
      <c r="G261" s="313" t="s">
        <v>3060</v>
      </c>
      <c r="H261" s="314">
        <v>0</v>
      </c>
      <c r="I261" s="314" t="s">
        <v>3398</v>
      </c>
      <c r="J261" s="314" t="s">
        <v>3139</v>
      </c>
      <c r="K261" s="296"/>
      <c r="L261" s="296"/>
      <c r="M261" s="296"/>
      <c r="N261" s="296"/>
      <c r="O261" s="310"/>
      <c r="P261" s="310"/>
      <c r="Q261" s="310" t="s">
        <v>4992</v>
      </c>
      <c r="R261" s="227"/>
      <c r="S261" s="228">
        <f>IF(C261="",NA(),MATCH($B261&amp;$C261,'Smelter Reference List'!$J:$J,0))</f>
        <v>526</v>
      </c>
      <c r="T261" s="229"/>
      <c r="U261" s="229">
        <f t="shared" si="6"/>
        <v>0</v>
      </c>
      <c r="V261" s="229"/>
      <c r="W261" s="229"/>
      <c r="Y261" s="223" t="str">
        <f t="shared" si="7"/>
        <v>TungstenXinfeng Huarui Tungsten &amp; Molybdenum New Material Co., Ltd.</v>
      </c>
    </row>
    <row r="262" spans="1:25" s="223" customFormat="1" ht="20.25">
      <c r="A262" s="310" t="s">
        <v>4249</v>
      </c>
      <c r="B262" s="313" t="s">
        <v>2293</v>
      </c>
      <c r="C262" s="299" t="s">
        <v>4248</v>
      </c>
      <c r="D262" s="313" t="s">
        <v>4248</v>
      </c>
      <c r="E262" s="313" t="s">
        <v>2139</v>
      </c>
      <c r="F262" s="313" t="s">
        <v>4249</v>
      </c>
      <c r="G262" s="313" t="s">
        <v>3060</v>
      </c>
      <c r="H262" s="314">
        <v>0</v>
      </c>
      <c r="I262" s="314" t="s">
        <v>4250</v>
      </c>
      <c r="J262" s="314" t="s">
        <v>3248</v>
      </c>
      <c r="K262" s="296"/>
      <c r="L262" s="296"/>
      <c r="M262" s="296"/>
      <c r="N262" s="296"/>
      <c r="O262" s="310"/>
      <c r="P262" s="310"/>
      <c r="Q262" s="310"/>
      <c r="R262" s="227"/>
      <c r="S262" s="228">
        <f>IF(C262="",NA(),MATCH($B262&amp;$C262,'Smelter Reference List'!$J:$J,0))</f>
        <v>467</v>
      </c>
      <c r="T262" s="229"/>
      <c r="U262" s="229">
        <f t="shared" si="6"/>
        <v>0</v>
      </c>
      <c r="V262" s="229"/>
      <c r="W262" s="229"/>
      <c r="Y262" s="223" t="str">
        <f t="shared" si="7"/>
        <v>TungstenACL Metais Eireli</v>
      </c>
    </row>
    <row r="263" spans="1:25" s="223" customFormat="1" ht="20.25">
      <c r="A263" s="310" t="s">
        <v>4264</v>
      </c>
      <c r="B263" s="313" t="s">
        <v>2293</v>
      </c>
      <c r="C263" s="299" t="s">
        <v>4263</v>
      </c>
      <c r="D263" s="313" t="s">
        <v>4263</v>
      </c>
      <c r="E263" s="313" t="s">
        <v>4876</v>
      </c>
      <c r="F263" s="313" t="s">
        <v>4264</v>
      </c>
      <c r="G263" s="313" t="s">
        <v>3060</v>
      </c>
      <c r="H263" s="314">
        <v>0</v>
      </c>
      <c r="I263" s="314" t="s">
        <v>4265</v>
      </c>
      <c r="J263" s="314" t="s">
        <v>4266</v>
      </c>
      <c r="K263" s="296"/>
      <c r="L263" s="296"/>
      <c r="M263" s="296"/>
      <c r="N263" s="296"/>
      <c r="O263" s="310"/>
      <c r="P263" s="310"/>
      <c r="Q263" s="310" t="s">
        <v>4992</v>
      </c>
      <c r="R263" s="227"/>
      <c r="S263" s="228">
        <f>IF(C263="",NA(),MATCH($B263&amp;$C263,'Smelter Reference List'!$J:$J,0))</f>
        <v>522</v>
      </c>
      <c r="T263" s="229"/>
      <c r="U263" s="229">
        <f t="shared" si="6"/>
        <v>0</v>
      </c>
      <c r="V263" s="229"/>
      <c r="W263" s="229"/>
      <c r="Y263" s="223" t="str">
        <f t="shared" si="7"/>
        <v>TungstenWoltech Korea Co., Ltd.</v>
      </c>
    </row>
    <row r="264" spans="1:25" s="223" customFormat="1" ht="20.25">
      <c r="A264" s="310" t="s">
        <v>4256</v>
      </c>
      <c r="B264" s="313" t="s">
        <v>2293</v>
      </c>
      <c r="C264" s="299" t="s">
        <v>4255</v>
      </c>
      <c r="D264" s="313" t="s">
        <v>4255</v>
      </c>
      <c r="E264" s="313" t="s">
        <v>1690</v>
      </c>
      <c r="F264" s="313" t="s">
        <v>4256</v>
      </c>
      <c r="G264" s="313" t="s">
        <v>3060</v>
      </c>
      <c r="H264" s="314">
        <v>0</v>
      </c>
      <c r="I264" s="314" t="s">
        <v>4257</v>
      </c>
      <c r="J264" s="314" t="s">
        <v>3229</v>
      </c>
      <c r="K264" s="296"/>
      <c r="L264" s="296"/>
      <c r="M264" s="296"/>
      <c r="N264" s="296"/>
      <c r="O264" s="310"/>
      <c r="P264" s="310"/>
      <c r="Q264" s="310" t="s">
        <v>4992</v>
      </c>
      <c r="R264" s="227"/>
      <c r="S264" s="228">
        <f>IF(C264="",NA(),MATCH($B264&amp;$C264,'Smelter Reference List'!$J:$J,0))</f>
        <v>510</v>
      </c>
      <c r="T264" s="229"/>
      <c r="U264" s="229">
        <f t="shared" ref="U264:U273" si="8">IF(AND(C264="Smelter not listed",OR(LEN(D264)=0,LEN(E264)=0)),1,0)</f>
        <v>0</v>
      </c>
      <c r="V264" s="229"/>
      <c r="W264" s="229"/>
      <c r="Y264" s="223" t="str">
        <f t="shared" ref="Y264:Y273" si="9">B264&amp;C264</f>
        <v>TungstenMoliren Ltd</v>
      </c>
    </row>
    <row r="265" spans="1:25" s="223" customFormat="1" ht="29.25">
      <c r="A265" s="308"/>
      <c r="B265" s="313" t="s">
        <v>2290</v>
      </c>
      <c r="C265" s="299" t="s">
        <v>3517</v>
      </c>
      <c r="D265" s="313" t="s">
        <v>4995</v>
      </c>
      <c r="E265" s="313" t="s">
        <v>2150</v>
      </c>
      <c r="F265" s="313"/>
      <c r="G265" s="313" t="s">
        <v>4994</v>
      </c>
      <c r="H265" s="314" t="s">
        <v>5026</v>
      </c>
      <c r="I265" s="314" t="s">
        <v>5027</v>
      </c>
      <c r="J265" s="314" t="s">
        <v>5024</v>
      </c>
      <c r="K265" s="296"/>
      <c r="L265" s="296"/>
      <c r="M265" s="296"/>
      <c r="N265" s="296"/>
      <c r="O265" s="296"/>
      <c r="P265" s="312" t="s">
        <v>5035</v>
      </c>
      <c r="Q265" s="316" t="s">
        <v>5036</v>
      </c>
      <c r="R265" s="227"/>
      <c r="S265" s="228">
        <f>IF(C265="",NA(),MATCH($B265&amp;$C265,'Smelter Reference List'!$J:$J,0))</f>
        <v>243</v>
      </c>
      <c r="T265" s="229"/>
      <c r="U265" s="229">
        <f t="shared" si="8"/>
        <v>0</v>
      </c>
      <c r="V265" s="229"/>
      <c r="W265" s="229"/>
      <c r="Y265" s="223" t="str">
        <f t="shared" si="9"/>
        <v>GoldSmelter not listed</v>
      </c>
    </row>
    <row r="266" spans="1:25" s="223" customFormat="1" ht="38.25">
      <c r="A266" s="292"/>
      <c r="B266" s="313" t="s">
        <v>2290</v>
      </c>
      <c r="C266" s="299" t="s">
        <v>3517</v>
      </c>
      <c r="D266" s="313" t="s">
        <v>4997</v>
      </c>
      <c r="E266" s="313" t="s">
        <v>4878</v>
      </c>
      <c r="F266" s="313" t="s">
        <v>5034</v>
      </c>
      <c r="G266" s="313" t="s">
        <v>4994</v>
      </c>
      <c r="H266" s="314" t="s">
        <v>5028</v>
      </c>
      <c r="I266" s="314" t="s">
        <v>5029</v>
      </c>
      <c r="J266" s="314" t="s">
        <v>5030</v>
      </c>
      <c r="K266" s="296"/>
      <c r="L266" s="296"/>
      <c r="M266" s="296"/>
      <c r="N266" s="296"/>
      <c r="O266" s="296" t="s">
        <v>4996</v>
      </c>
      <c r="P266" s="296" t="s">
        <v>904</v>
      </c>
      <c r="Q266" s="312" t="s">
        <v>5037</v>
      </c>
      <c r="R266" s="227"/>
      <c r="S266" s="228">
        <f>IF(C266="",NA(),MATCH($B266&amp;$C266,'Smelter Reference List'!$J:$J,0))</f>
        <v>243</v>
      </c>
      <c r="T266" s="229"/>
      <c r="U266" s="229">
        <f t="shared" si="8"/>
        <v>0</v>
      </c>
      <c r="V266" s="229"/>
      <c r="W266" s="229"/>
      <c r="Y266" s="223" t="str">
        <f t="shared" si="9"/>
        <v>GoldSmelter not listed</v>
      </c>
    </row>
    <row r="267" spans="1:25" s="223" customFormat="1" ht="38.25">
      <c r="A267" s="292"/>
      <c r="B267" s="313" t="s">
        <v>2291</v>
      </c>
      <c r="C267" s="299" t="s">
        <v>3517</v>
      </c>
      <c r="D267" s="313" t="s">
        <v>4998</v>
      </c>
      <c r="E267" s="313" t="s">
        <v>2256</v>
      </c>
      <c r="F267" s="313" t="s">
        <v>5033</v>
      </c>
      <c r="G267" s="313" t="s">
        <v>4994</v>
      </c>
      <c r="H267" s="314" t="s">
        <v>5031</v>
      </c>
      <c r="I267" s="314" t="s">
        <v>5032</v>
      </c>
      <c r="J267" s="314" t="s">
        <v>5025</v>
      </c>
      <c r="K267" s="296"/>
      <c r="L267" s="296"/>
      <c r="M267" s="296"/>
      <c r="N267" s="296" t="s">
        <v>4996</v>
      </c>
      <c r="O267" s="296" t="s">
        <v>4996</v>
      </c>
      <c r="P267" s="296" t="s">
        <v>904</v>
      </c>
      <c r="Q267" s="312" t="s">
        <v>5038</v>
      </c>
      <c r="R267" s="227"/>
      <c r="S267" s="228">
        <f>IF(C267="",NA(),MATCH($B267&amp;$C267,'Smelter Reference List'!$J:$J,0))</f>
        <v>464</v>
      </c>
      <c r="T267" s="229"/>
      <c r="U267" s="229">
        <f t="shared" si="8"/>
        <v>0</v>
      </c>
      <c r="V267" s="229"/>
      <c r="W267" s="229"/>
      <c r="Y267" s="223" t="str">
        <f t="shared" si="9"/>
        <v>TinSmelter not listed</v>
      </c>
    </row>
    <row r="268" spans="1:25" s="223" customFormat="1" ht="25.5">
      <c r="A268" s="292"/>
      <c r="B268" s="313" t="s">
        <v>2291</v>
      </c>
      <c r="C268" s="299" t="s">
        <v>3517</v>
      </c>
      <c r="D268" s="313" t="s">
        <v>5039</v>
      </c>
      <c r="E268" s="313" t="s">
        <v>2139</v>
      </c>
      <c r="F268" s="313" t="s">
        <v>5043</v>
      </c>
      <c r="G268" s="313" t="s">
        <v>4994</v>
      </c>
      <c r="H268" s="314" t="s">
        <v>4994</v>
      </c>
      <c r="I268" s="314" t="s">
        <v>5040</v>
      </c>
      <c r="J268" s="314" t="s">
        <v>5041</v>
      </c>
      <c r="K268" s="296"/>
      <c r="L268" s="296"/>
      <c r="M268" s="296"/>
      <c r="N268" s="296"/>
      <c r="O268" s="296"/>
      <c r="P268" s="296" t="s">
        <v>905</v>
      </c>
      <c r="Q268" s="312" t="s">
        <v>5042</v>
      </c>
      <c r="R268" s="227"/>
      <c r="S268" s="228">
        <f>IF(C268="",NA(),MATCH($B268&amp;$C268,'Smelter Reference List'!$J:$J,0))</f>
        <v>464</v>
      </c>
      <c r="T268" s="229"/>
      <c r="U268" s="229">
        <f t="shared" si="8"/>
        <v>0</v>
      </c>
      <c r="V268" s="229"/>
      <c r="W268" s="229"/>
      <c r="Y268" s="223" t="str">
        <f t="shared" si="9"/>
        <v>TinSmelter not listed</v>
      </c>
    </row>
    <row r="269" spans="1:25" s="223" customFormat="1" ht="20.25">
      <c r="A269" s="292"/>
      <c r="B269" s="293"/>
      <c r="C269" s="299"/>
      <c r="D269" s="293"/>
      <c r="E269" s="293"/>
      <c r="F269" s="293"/>
      <c r="G269" s="293"/>
      <c r="H269" s="294"/>
      <c r="I269" s="295"/>
      <c r="J269" s="295"/>
      <c r="K269" s="296"/>
      <c r="L269" s="296"/>
      <c r="M269" s="296"/>
      <c r="N269" s="296"/>
      <c r="O269" s="296"/>
      <c r="P269" s="296"/>
      <c r="Q269" s="309"/>
      <c r="R269" s="227"/>
      <c r="S269" s="228"/>
      <c r="T269" s="229"/>
      <c r="U269" s="229"/>
      <c r="V269" s="229"/>
      <c r="W269" s="229"/>
    </row>
    <row r="270" spans="1:25" s="223" customFormat="1" ht="20.25">
      <c r="A270" s="292"/>
      <c r="B270" s="293"/>
      <c r="C270" s="299"/>
      <c r="D270" s="293"/>
      <c r="E270" s="293"/>
      <c r="F270" s="293"/>
      <c r="G270" s="293"/>
      <c r="H270" s="294"/>
      <c r="I270" s="295"/>
      <c r="J270" s="295"/>
      <c r="K270" s="296"/>
      <c r="L270" s="296"/>
      <c r="M270" s="296"/>
      <c r="N270" s="296"/>
      <c r="O270" s="296"/>
      <c r="P270" s="296"/>
      <c r="Q270" s="309"/>
      <c r="R270" s="227"/>
      <c r="S270" s="228" t="e">
        <f>IF(C270="",NA(),MATCH($B270&amp;$C270,'Smelter Reference List'!$J:$J,0))</f>
        <v>#N/A</v>
      </c>
      <c r="T270" s="229"/>
      <c r="U270" s="229">
        <f t="shared" si="8"/>
        <v>0</v>
      </c>
      <c r="V270" s="229"/>
      <c r="W270" s="229"/>
      <c r="Y270" s="223" t="str">
        <f t="shared" si="9"/>
        <v/>
      </c>
    </row>
    <row r="271" spans="1:25" s="223" customFormat="1" ht="20.25">
      <c r="A271" s="292"/>
      <c r="B271" s="293"/>
      <c r="C271" s="299"/>
      <c r="D271" s="293"/>
      <c r="E271" s="293"/>
      <c r="F271" s="293"/>
      <c r="G271" s="293"/>
      <c r="H271" s="294"/>
      <c r="I271" s="295"/>
      <c r="J271" s="295"/>
      <c r="K271" s="296"/>
      <c r="L271" s="296"/>
      <c r="M271" s="296"/>
      <c r="N271" s="296"/>
      <c r="O271" s="296"/>
      <c r="P271" s="296"/>
      <c r="Q271" s="309"/>
      <c r="R271" s="227"/>
      <c r="S271" s="228" t="e">
        <f>IF(C271="",NA(),MATCH($B271&amp;$C271,'Smelter Reference List'!$J:$J,0))</f>
        <v>#N/A</v>
      </c>
      <c r="T271" s="229"/>
      <c r="U271" s="229">
        <f t="shared" si="8"/>
        <v>0</v>
      </c>
      <c r="V271" s="229"/>
      <c r="W271" s="229"/>
      <c r="Y271" s="223" t="str">
        <f t="shared" si="9"/>
        <v/>
      </c>
    </row>
    <row r="272" spans="1:25" s="223" customFormat="1" ht="20.25">
      <c r="A272" s="292"/>
      <c r="B272" s="293"/>
      <c r="C272" s="299"/>
      <c r="D272" s="293"/>
      <c r="E272" s="293"/>
      <c r="F272" s="293"/>
      <c r="G272" s="293"/>
      <c r="H272" s="294"/>
      <c r="I272" s="295"/>
      <c r="J272" s="295"/>
      <c r="K272" s="296"/>
      <c r="L272" s="296"/>
      <c r="M272" s="296"/>
      <c r="N272" s="296"/>
      <c r="O272" s="296"/>
      <c r="P272" s="296"/>
      <c r="Q272" s="309"/>
      <c r="R272" s="227"/>
      <c r="S272" s="228" t="e">
        <f>IF(C272="",NA(),MATCH($B272&amp;$C272,'Smelter Reference List'!$J:$J,0))</f>
        <v>#N/A</v>
      </c>
      <c r="T272" s="229"/>
      <c r="U272" s="229">
        <f t="shared" si="8"/>
        <v>0</v>
      </c>
      <c r="V272" s="229"/>
      <c r="W272" s="229"/>
      <c r="Y272" s="223" t="str">
        <f t="shared" si="9"/>
        <v/>
      </c>
    </row>
    <row r="273" spans="1:25" s="223" customFormat="1" ht="20.25">
      <c r="A273" s="292"/>
      <c r="B273" s="293"/>
      <c r="C273" s="299"/>
      <c r="D273" s="293"/>
      <c r="E273" s="293"/>
      <c r="F273" s="293"/>
      <c r="G273" s="293"/>
      <c r="H273" s="294"/>
      <c r="I273" s="295"/>
      <c r="J273" s="295"/>
      <c r="K273" s="296"/>
      <c r="L273" s="296"/>
      <c r="M273" s="296"/>
      <c r="N273" s="296"/>
      <c r="O273" s="296"/>
      <c r="P273" s="296"/>
      <c r="Q273" s="309"/>
      <c r="R273" s="227"/>
      <c r="S273" s="228" t="e">
        <f>IF(C273="",NA(),MATCH($B273&amp;$C273,'Smelter Reference List'!$J:$J,0))</f>
        <v>#N/A</v>
      </c>
      <c r="T273" s="229"/>
      <c r="U273" s="229">
        <f t="shared" si="8"/>
        <v>0</v>
      </c>
      <c r="V273" s="229"/>
      <c r="W273" s="229"/>
      <c r="Y273" s="223" t="str">
        <f t="shared" si="9"/>
        <v/>
      </c>
    </row>
    <row r="274" spans="1:25" s="223" customFormat="1" ht="20.25">
      <c r="A274" s="292"/>
      <c r="B274" s="293"/>
      <c r="C274" s="299"/>
      <c r="D274" s="293"/>
      <c r="E274" s="293"/>
      <c r="F274" s="293"/>
      <c r="G274" s="293"/>
      <c r="H274" s="294"/>
      <c r="I274" s="295"/>
      <c r="J274" s="295"/>
      <c r="K274" s="296"/>
      <c r="L274" s="296"/>
      <c r="M274" s="296"/>
      <c r="N274" s="296"/>
      <c r="O274" s="296"/>
      <c r="P274" s="296"/>
      <c r="Q274" s="309"/>
      <c r="R274" s="227"/>
      <c r="S274" s="228" t="e">
        <f>IF(C274="",NA(),MATCH($B274&amp;$C274,'Smelter Reference List'!$J:$J,0))</f>
        <v>#N/A</v>
      </c>
      <c r="T274" s="229"/>
      <c r="U274" s="229">
        <f t="shared" ref="U274:U312" si="10">IF(AND(C274="Smelter not listed",OR(LEN(D274)=0,LEN(E274)=0)),1,0)</f>
        <v>0</v>
      </c>
      <c r="V274" s="229"/>
      <c r="W274" s="229"/>
      <c r="Y274" s="223" t="str">
        <f t="shared" ref="Y274:Y312" si="11">B274&amp;C274</f>
        <v/>
      </c>
    </row>
    <row r="275" spans="1:25" s="223" customFormat="1" ht="20.25">
      <c r="A275" s="292"/>
      <c r="B275" s="293"/>
      <c r="C275" s="299"/>
      <c r="D275" s="293"/>
      <c r="E275" s="293"/>
      <c r="F275" s="293"/>
      <c r="G275" s="293"/>
      <c r="H275" s="294"/>
      <c r="I275" s="295"/>
      <c r="J275" s="295"/>
      <c r="K275" s="296"/>
      <c r="L275" s="296"/>
      <c r="M275" s="296"/>
      <c r="N275" s="296"/>
      <c r="O275" s="296"/>
      <c r="P275" s="296"/>
      <c r="Q275" s="309"/>
      <c r="R275" s="227"/>
      <c r="S275" s="228" t="e">
        <f>IF(C275="",NA(),MATCH($B275&amp;$C275,'Smelter Reference List'!$J:$J,0))</f>
        <v>#N/A</v>
      </c>
      <c r="T275" s="229"/>
      <c r="U275" s="229">
        <f t="shared" si="10"/>
        <v>0</v>
      </c>
      <c r="V275" s="229"/>
      <c r="W275" s="229"/>
      <c r="Y275" s="223" t="str">
        <f t="shared" si="11"/>
        <v/>
      </c>
    </row>
    <row r="276" spans="1:25" s="223" customFormat="1" ht="20.25">
      <c r="A276" s="292"/>
      <c r="B276" s="293"/>
      <c r="C276" s="299"/>
      <c r="D276" s="293"/>
      <c r="E276" s="293"/>
      <c r="F276" s="293"/>
      <c r="G276" s="293"/>
      <c r="H276" s="294"/>
      <c r="I276" s="295"/>
      <c r="J276" s="295"/>
      <c r="K276" s="296"/>
      <c r="L276" s="296"/>
      <c r="M276" s="296"/>
      <c r="N276" s="296"/>
      <c r="O276" s="296"/>
      <c r="P276" s="296"/>
      <c r="Q276" s="309"/>
      <c r="R276" s="227"/>
      <c r="S276" s="228" t="e">
        <f>IF(C276="",NA(),MATCH($B276&amp;$C276,'Smelter Reference List'!$J:$J,0))</f>
        <v>#N/A</v>
      </c>
      <c r="T276" s="229"/>
      <c r="U276" s="229">
        <f t="shared" si="10"/>
        <v>0</v>
      </c>
      <c r="V276" s="229"/>
      <c r="W276" s="229"/>
      <c r="Y276" s="223" t="str">
        <f t="shared" si="11"/>
        <v/>
      </c>
    </row>
    <row r="277" spans="1:25" s="223" customFormat="1" ht="20.25">
      <c r="A277" s="292"/>
      <c r="B277" s="293"/>
      <c r="C277" s="299"/>
      <c r="D277" s="293"/>
      <c r="E277" s="293"/>
      <c r="F277" s="293"/>
      <c r="G277" s="293"/>
      <c r="H277" s="294"/>
      <c r="I277" s="295"/>
      <c r="J277" s="295"/>
      <c r="K277" s="296"/>
      <c r="L277" s="296"/>
      <c r="M277" s="296"/>
      <c r="N277" s="296"/>
      <c r="O277" s="296"/>
      <c r="P277" s="296"/>
      <c r="Q277" s="309"/>
      <c r="R277" s="227"/>
      <c r="S277" s="228" t="e">
        <f>IF(C277="",NA(),MATCH($B277&amp;$C277,'Smelter Reference List'!$J:$J,0))</f>
        <v>#N/A</v>
      </c>
      <c r="T277" s="229"/>
      <c r="U277" s="229">
        <f t="shared" si="10"/>
        <v>0</v>
      </c>
      <c r="V277" s="229"/>
      <c r="W277" s="229"/>
      <c r="Y277" s="223" t="str">
        <f t="shared" si="11"/>
        <v/>
      </c>
    </row>
    <row r="278" spans="1:25" s="223" customFormat="1" ht="20.25">
      <c r="A278" s="292"/>
      <c r="B278" s="293"/>
      <c r="C278" s="299"/>
      <c r="D278" s="293"/>
      <c r="E278" s="293"/>
      <c r="F278" s="293"/>
      <c r="G278" s="293"/>
      <c r="H278" s="294"/>
      <c r="I278" s="295"/>
      <c r="J278" s="295"/>
      <c r="K278" s="296"/>
      <c r="L278" s="296"/>
      <c r="M278" s="296"/>
      <c r="N278" s="296"/>
      <c r="O278" s="296"/>
      <c r="P278" s="296"/>
      <c r="Q278" s="309"/>
      <c r="R278" s="227"/>
      <c r="S278" s="228" t="e">
        <f>IF(C278="",NA(),MATCH($B278&amp;$C278,'Smelter Reference List'!$J:$J,0))</f>
        <v>#N/A</v>
      </c>
      <c r="T278" s="229"/>
      <c r="U278" s="229">
        <f t="shared" si="10"/>
        <v>0</v>
      </c>
      <c r="V278" s="229"/>
      <c r="W278" s="229"/>
      <c r="Y278" s="223" t="str">
        <f t="shared" si="11"/>
        <v/>
      </c>
    </row>
    <row r="279" spans="1:25" s="223" customFormat="1" ht="20.25">
      <c r="A279" s="292"/>
      <c r="B279" s="293"/>
      <c r="C279" s="299"/>
      <c r="D279" s="293"/>
      <c r="E279" s="293"/>
      <c r="F279" s="293"/>
      <c r="G279" s="293"/>
      <c r="H279" s="294"/>
      <c r="I279" s="295"/>
      <c r="J279" s="295"/>
      <c r="K279" s="296"/>
      <c r="L279" s="296"/>
      <c r="M279" s="296"/>
      <c r="N279" s="296"/>
      <c r="O279" s="296"/>
      <c r="P279" s="296"/>
      <c r="Q279" s="309"/>
      <c r="R279" s="227"/>
      <c r="S279" s="228" t="e">
        <f>IF(C279="",NA(),MATCH($B279&amp;$C279,'Smelter Reference List'!$J:$J,0))</f>
        <v>#N/A</v>
      </c>
      <c r="T279" s="229"/>
      <c r="U279" s="229">
        <f t="shared" si="10"/>
        <v>0</v>
      </c>
      <c r="V279" s="229"/>
      <c r="W279" s="229"/>
      <c r="Y279" s="223" t="str">
        <f t="shared" si="11"/>
        <v/>
      </c>
    </row>
    <row r="280" spans="1:25" s="223" customFormat="1" ht="20.25">
      <c r="A280" s="292"/>
      <c r="B280" s="293"/>
      <c r="C280" s="299"/>
      <c r="D280" s="293"/>
      <c r="E280" s="293"/>
      <c r="F280" s="293"/>
      <c r="G280" s="293"/>
      <c r="H280" s="294"/>
      <c r="I280" s="295"/>
      <c r="J280" s="295"/>
      <c r="K280" s="296"/>
      <c r="L280" s="296"/>
      <c r="M280" s="296"/>
      <c r="N280" s="296"/>
      <c r="O280" s="296"/>
      <c r="P280" s="296"/>
      <c r="Q280" s="309"/>
      <c r="R280" s="227"/>
      <c r="S280" s="228" t="e">
        <f>IF(C280="",NA(),MATCH($B280&amp;$C280,'Smelter Reference List'!$J:$J,0))</f>
        <v>#N/A</v>
      </c>
      <c r="T280" s="229"/>
      <c r="U280" s="229">
        <f t="shared" si="10"/>
        <v>0</v>
      </c>
      <c r="V280" s="229"/>
      <c r="W280" s="229"/>
      <c r="Y280" s="223" t="str">
        <f t="shared" si="11"/>
        <v/>
      </c>
    </row>
    <row r="281" spans="1:25" s="223" customFormat="1" ht="20.25">
      <c r="A281" s="292"/>
      <c r="B281" s="293" t="str">
        <f>IF(LEN(A281)=0,"",INDEX('Smelter Reference List'!$A:$A,MATCH($A281,'Smelter Reference List'!$E:$E,0)))</f>
        <v/>
      </c>
      <c r="C281" s="299" t="str">
        <f>IF(LEN(A281)=0,"",INDEX('Smelter Reference List'!$C:$C,MATCH($A281,'Smelter Reference List'!$E:$E,0)))</f>
        <v/>
      </c>
      <c r="D281" s="293" t="str">
        <f ca="1">IF(ISERROR($S281),"",OFFSET('Smelter Reference List'!$C$4,$S281-4,0)&amp;"")</f>
        <v/>
      </c>
      <c r="E281" s="293" t="str">
        <f ca="1">IF(ISERROR($S281),"",OFFSET('Smelter Reference List'!$D$4,$S281-4,0)&amp;"")</f>
        <v/>
      </c>
      <c r="F281" s="293" t="str">
        <f ca="1">IF(ISERROR($S281),"",OFFSET('Smelter Reference List'!$E$4,$S281-4,0))</f>
        <v/>
      </c>
      <c r="G281" s="293" t="str">
        <f ca="1">IF(C281=$U$4,"Enter smelter details", IF(ISERROR($S281),"",OFFSET('Smelter Reference List'!$F$4,$S281-4,0)))</f>
        <v/>
      </c>
      <c r="H281" s="294" t="str">
        <f ca="1">IF(ISERROR($S281),"",OFFSET('Smelter Reference List'!$G$4,$S281-4,0))</f>
        <v/>
      </c>
      <c r="I281" s="295" t="str">
        <f ca="1">IF(ISERROR($S281),"",OFFSET('Smelter Reference List'!$H$4,$S281-4,0))</f>
        <v/>
      </c>
      <c r="J281" s="295" t="str">
        <f ca="1">IF(ISERROR($S281),"",OFFSET('Smelter Reference List'!$I$4,$S281-4,0))</f>
        <v/>
      </c>
      <c r="K281" s="296"/>
      <c r="L281" s="296"/>
      <c r="M281" s="296"/>
      <c r="N281" s="296"/>
      <c r="O281" s="296"/>
      <c r="P281" s="296"/>
      <c r="Q281" s="297"/>
      <c r="R281" s="227"/>
      <c r="S281" s="228" t="e">
        <f>IF(C281="",NA(),MATCH($B281&amp;$C281,'Smelter Reference List'!$J:$J,0))</f>
        <v>#N/A</v>
      </c>
      <c r="T281" s="229"/>
      <c r="U281" s="229">
        <f t="shared" ca="1" si="10"/>
        <v>0</v>
      </c>
      <c r="V281" s="229"/>
      <c r="W281" s="229"/>
      <c r="Y281" s="223" t="str">
        <f t="shared" si="11"/>
        <v/>
      </c>
    </row>
    <row r="282" spans="1:25" s="223" customFormat="1" ht="20.25">
      <c r="A282" s="292"/>
      <c r="B282" s="293" t="str">
        <f>IF(LEN(A282)=0,"",INDEX('Smelter Reference List'!$A:$A,MATCH($A282,'Smelter Reference List'!$E:$E,0)))</f>
        <v/>
      </c>
      <c r="C282" s="299" t="str">
        <f>IF(LEN(A282)=0,"",INDEX('Smelter Reference List'!$C:$C,MATCH($A282,'Smelter Reference List'!$E:$E,0)))</f>
        <v/>
      </c>
      <c r="D282" s="293" t="str">
        <f ca="1">IF(ISERROR($S282),"",OFFSET('Smelter Reference List'!$C$4,$S282-4,0)&amp;"")</f>
        <v/>
      </c>
      <c r="E282" s="293" t="str">
        <f ca="1">IF(ISERROR($S282),"",OFFSET('Smelter Reference List'!$D$4,$S282-4,0)&amp;"")</f>
        <v/>
      </c>
      <c r="F282" s="293" t="str">
        <f ca="1">IF(ISERROR($S282),"",OFFSET('Smelter Reference List'!$E$4,$S282-4,0))</f>
        <v/>
      </c>
      <c r="G282" s="293" t="str">
        <f ca="1">IF(C282=$U$4,"Enter smelter details", IF(ISERROR($S282),"",OFFSET('Smelter Reference List'!$F$4,$S282-4,0)))</f>
        <v/>
      </c>
      <c r="H282" s="294" t="str">
        <f ca="1">IF(ISERROR($S282),"",OFFSET('Smelter Reference List'!$G$4,$S282-4,0))</f>
        <v/>
      </c>
      <c r="I282" s="295" t="str">
        <f ca="1">IF(ISERROR($S282),"",OFFSET('Smelter Reference List'!$H$4,$S282-4,0))</f>
        <v/>
      </c>
      <c r="J282" s="295" t="str">
        <f ca="1">IF(ISERROR($S282),"",OFFSET('Smelter Reference List'!$I$4,$S282-4,0))</f>
        <v/>
      </c>
      <c r="K282" s="296"/>
      <c r="L282" s="296"/>
      <c r="M282" s="296"/>
      <c r="N282" s="296"/>
      <c r="O282" s="296"/>
      <c r="P282" s="296"/>
      <c r="Q282" s="297"/>
      <c r="R282" s="227"/>
      <c r="S282" s="228" t="e">
        <f>IF(C282="",NA(),MATCH($B282&amp;$C282,'Smelter Reference List'!$J:$J,0))</f>
        <v>#N/A</v>
      </c>
      <c r="T282" s="229"/>
      <c r="U282" s="229">
        <f t="shared" ca="1" si="10"/>
        <v>0</v>
      </c>
      <c r="V282" s="229"/>
      <c r="W282" s="229"/>
      <c r="Y282" s="223" t="str">
        <f t="shared" si="11"/>
        <v/>
      </c>
    </row>
    <row r="283" spans="1:25" s="223" customFormat="1" ht="20.25">
      <c r="A283" s="308"/>
      <c r="B283" s="293" t="str">
        <f>IF(LEN(A283)=0,"",INDEX('Smelter Reference List'!$A:$A,MATCH($A283,'Smelter Reference List'!$E:$E,0)))</f>
        <v/>
      </c>
      <c r="C283" s="299" t="str">
        <f>IF(LEN(A283)=0,"",INDEX('Smelter Reference List'!$C:$C,MATCH($A283,'Smelter Reference List'!$E:$E,0)))</f>
        <v/>
      </c>
      <c r="D283" s="293" t="str">
        <f ca="1">IF(ISERROR($S283),"",OFFSET('Smelter Reference List'!$C$4,$S283-4,0)&amp;"")</f>
        <v/>
      </c>
      <c r="E283" s="293" t="str">
        <f ca="1">IF(ISERROR($S283),"",OFFSET('Smelter Reference List'!$D$4,$S283-4,0)&amp;"")</f>
        <v/>
      </c>
      <c r="F283" s="293" t="str">
        <f ca="1">IF(ISERROR($S283),"",OFFSET('Smelter Reference List'!$E$4,$S283-4,0))</f>
        <v/>
      </c>
      <c r="G283" s="293" t="str">
        <f ca="1">IF(C283=$U$4,"Enter smelter details", IF(ISERROR($S283),"",OFFSET('Smelter Reference List'!$F$4,$S283-4,0)))</f>
        <v/>
      </c>
      <c r="H283" s="294" t="str">
        <f ca="1">IF(ISERROR($S283),"",OFFSET('Smelter Reference List'!$G$4,$S283-4,0))</f>
        <v/>
      </c>
      <c r="I283" s="295" t="str">
        <f ca="1">IF(ISERROR($S283),"",OFFSET('Smelter Reference List'!$H$4,$S283-4,0))</f>
        <v/>
      </c>
      <c r="J283" s="295" t="str">
        <f ca="1">IF(ISERROR($S283),"",OFFSET('Smelter Reference List'!$I$4,$S283-4,0))</f>
        <v/>
      </c>
      <c r="K283" s="296"/>
      <c r="L283" s="296"/>
      <c r="M283" s="296"/>
      <c r="N283" s="296"/>
      <c r="O283" s="296"/>
      <c r="P283" s="296"/>
      <c r="Q283" s="297"/>
      <c r="R283" s="227"/>
      <c r="S283" s="228" t="e">
        <f>IF(C283="",NA(),MATCH($B283&amp;$C283,'Smelter Reference List'!$J:$J,0))</f>
        <v>#N/A</v>
      </c>
      <c r="T283" s="229"/>
      <c r="U283" s="229">
        <f t="shared" ca="1" si="10"/>
        <v>0</v>
      </c>
      <c r="V283" s="229"/>
      <c r="W283" s="229"/>
      <c r="Y283" s="223" t="str">
        <f t="shared" si="11"/>
        <v/>
      </c>
    </row>
    <row r="284" spans="1:25" s="223" customFormat="1" ht="20.25">
      <c r="A284" s="292"/>
      <c r="B284" s="293" t="str">
        <f>IF(LEN(A284)=0,"",INDEX('Smelter Reference List'!$A:$A,MATCH($A284,'Smelter Reference List'!$E:$E,0)))</f>
        <v/>
      </c>
      <c r="C284" s="299" t="str">
        <f>IF(LEN(A284)=0,"",INDEX('Smelter Reference List'!$C:$C,MATCH($A284,'Smelter Reference List'!$E:$E,0)))</f>
        <v/>
      </c>
      <c r="D284" s="293" t="str">
        <f ca="1">IF(ISERROR($S284),"",OFFSET('Smelter Reference List'!$C$4,$S284-4,0)&amp;"")</f>
        <v/>
      </c>
      <c r="E284" s="293" t="str">
        <f ca="1">IF(ISERROR($S284),"",OFFSET('Smelter Reference List'!$D$4,$S284-4,0)&amp;"")</f>
        <v/>
      </c>
      <c r="F284" s="293" t="str">
        <f ca="1">IF(ISERROR($S284),"",OFFSET('Smelter Reference List'!$E$4,$S284-4,0))</f>
        <v/>
      </c>
      <c r="G284" s="293" t="str">
        <f ca="1">IF(C284=$U$4,"Enter smelter details", IF(ISERROR($S284),"",OFFSET('Smelter Reference List'!$F$4,$S284-4,0)))</f>
        <v/>
      </c>
      <c r="H284" s="294" t="str">
        <f ca="1">IF(ISERROR($S284),"",OFFSET('Smelter Reference List'!$G$4,$S284-4,0))</f>
        <v/>
      </c>
      <c r="I284" s="295" t="str">
        <f ca="1">IF(ISERROR($S284),"",OFFSET('Smelter Reference List'!$H$4,$S284-4,0))</f>
        <v/>
      </c>
      <c r="J284" s="295" t="str">
        <f ca="1">IF(ISERROR($S284),"",OFFSET('Smelter Reference List'!$I$4,$S284-4,0))</f>
        <v/>
      </c>
      <c r="K284" s="296"/>
      <c r="L284" s="296"/>
      <c r="M284" s="296"/>
      <c r="N284" s="296"/>
      <c r="O284" s="296"/>
      <c r="P284" s="296"/>
      <c r="Q284" s="297"/>
      <c r="R284" s="227"/>
      <c r="S284" s="228" t="e">
        <f>IF(C284="",NA(),MATCH($B284&amp;$C284,'Smelter Reference List'!$J:$J,0))</f>
        <v>#N/A</v>
      </c>
      <c r="T284" s="229"/>
      <c r="U284" s="229">
        <f t="shared" ca="1" si="10"/>
        <v>0</v>
      </c>
      <c r="V284" s="229"/>
      <c r="W284" s="229"/>
      <c r="Y284" s="223" t="str">
        <f t="shared" si="11"/>
        <v/>
      </c>
    </row>
    <row r="285" spans="1:25" s="223" customFormat="1" ht="20.25">
      <c r="A285" s="292"/>
      <c r="B285" s="293" t="str">
        <f>IF(LEN(A285)=0,"",INDEX('Smelter Reference List'!$A:$A,MATCH($A285,'Smelter Reference List'!$E:$E,0)))</f>
        <v/>
      </c>
      <c r="C285" s="299" t="str">
        <f>IF(LEN(A285)=0,"",INDEX('Smelter Reference List'!$C:$C,MATCH($A285,'Smelter Reference List'!$E:$E,0)))</f>
        <v/>
      </c>
      <c r="D285" s="293" t="str">
        <f ca="1">IF(ISERROR($S285),"",OFFSET('Smelter Reference List'!$C$4,$S285-4,0)&amp;"")</f>
        <v/>
      </c>
      <c r="E285" s="293" t="str">
        <f ca="1">IF(ISERROR($S285),"",OFFSET('Smelter Reference List'!$D$4,$S285-4,0)&amp;"")</f>
        <v/>
      </c>
      <c r="F285" s="293" t="str">
        <f ca="1">IF(ISERROR($S285),"",OFFSET('Smelter Reference List'!$E$4,$S285-4,0))</f>
        <v/>
      </c>
      <c r="G285" s="293" t="str">
        <f ca="1">IF(C285=$U$4,"Enter smelter details", IF(ISERROR($S285),"",OFFSET('Smelter Reference List'!$F$4,$S285-4,0)))</f>
        <v/>
      </c>
      <c r="H285" s="294" t="str">
        <f ca="1">IF(ISERROR($S285),"",OFFSET('Smelter Reference List'!$G$4,$S285-4,0))</f>
        <v/>
      </c>
      <c r="I285" s="295" t="str">
        <f ca="1">IF(ISERROR($S285),"",OFFSET('Smelter Reference List'!$H$4,$S285-4,0))</f>
        <v/>
      </c>
      <c r="J285" s="295" t="str">
        <f ca="1">IF(ISERROR($S285),"",OFFSET('Smelter Reference List'!$I$4,$S285-4,0))</f>
        <v/>
      </c>
      <c r="K285" s="296"/>
      <c r="L285" s="296"/>
      <c r="M285" s="296"/>
      <c r="N285" s="296"/>
      <c r="O285" s="296"/>
      <c r="P285" s="296"/>
      <c r="Q285" s="297"/>
      <c r="R285" s="227"/>
      <c r="S285" s="228" t="e">
        <f>IF(C285="",NA(),MATCH($B285&amp;$C285,'Smelter Reference List'!$J:$J,0))</f>
        <v>#N/A</v>
      </c>
      <c r="T285" s="229"/>
      <c r="U285" s="229">
        <f t="shared" ca="1" si="10"/>
        <v>0</v>
      </c>
      <c r="V285" s="229"/>
      <c r="W285" s="229"/>
      <c r="Y285" s="223" t="str">
        <f t="shared" si="11"/>
        <v/>
      </c>
    </row>
    <row r="286" spans="1:25" s="223" customFormat="1" ht="20.25">
      <c r="A286" s="292"/>
      <c r="B286" s="293" t="str">
        <f>IF(LEN(A286)=0,"",INDEX('Smelter Reference List'!$A:$A,MATCH($A286,'Smelter Reference List'!$E:$E,0)))</f>
        <v/>
      </c>
      <c r="C286" s="299" t="str">
        <f>IF(LEN(A286)=0,"",INDEX('Smelter Reference List'!$C:$C,MATCH($A286,'Smelter Reference List'!$E:$E,0)))</f>
        <v/>
      </c>
      <c r="D286" s="293" t="str">
        <f ca="1">IF(ISERROR($S286),"",OFFSET('Smelter Reference List'!$C$4,$S286-4,0)&amp;"")</f>
        <v/>
      </c>
      <c r="E286" s="293" t="str">
        <f ca="1">IF(ISERROR($S286),"",OFFSET('Smelter Reference List'!$D$4,$S286-4,0)&amp;"")</f>
        <v/>
      </c>
      <c r="F286" s="293" t="str">
        <f ca="1">IF(ISERROR($S286),"",OFFSET('Smelter Reference List'!$E$4,$S286-4,0))</f>
        <v/>
      </c>
      <c r="G286" s="293" t="str">
        <f ca="1">IF(C286=$U$4,"Enter smelter details", IF(ISERROR($S286),"",OFFSET('Smelter Reference List'!$F$4,$S286-4,0)))</f>
        <v/>
      </c>
      <c r="H286" s="294" t="str">
        <f ca="1">IF(ISERROR($S286),"",OFFSET('Smelter Reference List'!$G$4,$S286-4,0))</f>
        <v/>
      </c>
      <c r="I286" s="295" t="str">
        <f ca="1">IF(ISERROR($S286),"",OFFSET('Smelter Reference List'!$H$4,$S286-4,0))</f>
        <v/>
      </c>
      <c r="J286" s="295" t="str">
        <f ca="1">IF(ISERROR($S286),"",OFFSET('Smelter Reference List'!$I$4,$S286-4,0))</f>
        <v/>
      </c>
      <c r="K286" s="296"/>
      <c r="L286" s="296"/>
      <c r="M286" s="296"/>
      <c r="N286" s="296"/>
      <c r="O286" s="296"/>
      <c r="P286" s="296"/>
      <c r="Q286" s="297"/>
      <c r="R286" s="227"/>
      <c r="S286" s="228" t="e">
        <f>IF(C286="",NA(),MATCH($B286&amp;$C286,'Smelter Reference List'!$J:$J,0))</f>
        <v>#N/A</v>
      </c>
      <c r="T286" s="229"/>
      <c r="U286" s="229">
        <f t="shared" ca="1" si="10"/>
        <v>0</v>
      </c>
      <c r="V286" s="229"/>
      <c r="W286" s="229"/>
      <c r="Y286" s="223" t="str">
        <f t="shared" si="11"/>
        <v/>
      </c>
    </row>
    <row r="287" spans="1:25" s="223" customFormat="1" ht="20.25">
      <c r="A287" s="292"/>
      <c r="B287" s="293" t="str">
        <f>IF(LEN(A287)=0,"",INDEX('Smelter Reference List'!$A:$A,MATCH($A287,'Smelter Reference List'!$E:$E,0)))</f>
        <v/>
      </c>
      <c r="C287" s="299" t="str">
        <f>IF(LEN(A287)=0,"",INDEX('Smelter Reference List'!$C:$C,MATCH($A287,'Smelter Reference List'!$E:$E,0)))</f>
        <v/>
      </c>
      <c r="D287" s="293" t="str">
        <f ca="1">IF(ISERROR($S287),"",OFFSET('Smelter Reference List'!$C$4,$S287-4,0)&amp;"")</f>
        <v/>
      </c>
      <c r="E287" s="293" t="str">
        <f ca="1">IF(ISERROR($S287),"",OFFSET('Smelter Reference List'!$D$4,$S287-4,0)&amp;"")</f>
        <v/>
      </c>
      <c r="F287" s="293" t="str">
        <f ca="1">IF(ISERROR($S287),"",OFFSET('Smelter Reference List'!$E$4,$S287-4,0))</f>
        <v/>
      </c>
      <c r="G287" s="293" t="str">
        <f ca="1">IF(C287=$U$4,"Enter smelter details", IF(ISERROR($S287),"",OFFSET('Smelter Reference List'!$F$4,$S287-4,0)))</f>
        <v/>
      </c>
      <c r="H287" s="294" t="str">
        <f ca="1">IF(ISERROR($S287),"",OFFSET('Smelter Reference List'!$G$4,$S287-4,0))</f>
        <v/>
      </c>
      <c r="I287" s="295" t="str">
        <f ca="1">IF(ISERROR($S287),"",OFFSET('Smelter Reference List'!$H$4,$S287-4,0))</f>
        <v/>
      </c>
      <c r="J287" s="295" t="str">
        <f ca="1">IF(ISERROR($S287),"",OFFSET('Smelter Reference List'!$I$4,$S287-4,0))</f>
        <v/>
      </c>
      <c r="K287" s="296"/>
      <c r="L287" s="296"/>
      <c r="M287" s="296"/>
      <c r="N287" s="296"/>
      <c r="O287" s="296"/>
      <c r="P287" s="296"/>
      <c r="Q287" s="297"/>
      <c r="R287" s="227"/>
      <c r="S287" s="228" t="e">
        <f>IF(C287="",NA(),MATCH($B287&amp;$C287,'Smelter Reference List'!$J:$J,0))</f>
        <v>#N/A</v>
      </c>
      <c r="T287" s="229"/>
      <c r="U287" s="229">
        <f t="shared" ca="1" si="10"/>
        <v>0</v>
      </c>
      <c r="V287" s="229"/>
      <c r="W287" s="229"/>
      <c r="Y287" s="223" t="str">
        <f t="shared" si="11"/>
        <v/>
      </c>
    </row>
    <row r="288" spans="1:25" s="223" customFormat="1" ht="20.25">
      <c r="A288" s="292"/>
      <c r="B288" s="293" t="str">
        <f>IF(LEN(A288)=0,"",INDEX('Smelter Reference List'!$A:$A,MATCH($A288,'Smelter Reference List'!$E:$E,0)))</f>
        <v/>
      </c>
      <c r="C288" s="299" t="str">
        <f>IF(LEN(A288)=0,"",INDEX('Smelter Reference List'!$C:$C,MATCH($A288,'Smelter Reference List'!$E:$E,0)))</f>
        <v/>
      </c>
      <c r="D288" s="293" t="str">
        <f ca="1">IF(ISERROR($S288),"",OFFSET('Smelter Reference List'!$C$4,$S288-4,0)&amp;"")</f>
        <v/>
      </c>
      <c r="E288" s="293" t="str">
        <f ca="1">IF(ISERROR($S288),"",OFFSET('Smelter Reference List'!$D$4,$S288-4,0)&amp;"")</f>
        <v/>
      </c>
      <c r="F288" s="293" t="str">
        <f ca="1">IF(ISERROR($S288),"",OFFSET('Smelter Reference List'!$E$4,$S288-4,0))</f>
        <v/>
      </c>
      <c r="G288" s="293" t="str">
        <f ca="1">IF(C288=$U$4,"Enter smelter details", IF(ISERROR($S288),"",OFFSET('Smelter Reference List'!$F$4,$S288-4,0)))</f>
        <v/>
      </c>
      <c r="H288" s="294" t="str">
        <f ca="1">IF(ISERROR($S288),"",OFFSET('Smelter Reference List'!$G$4,$S288-4,0))</f>
        <v/>
      </c>
      <c r="I288" s="295" t="str">
        <f ca="1">IF(ISERROR($S288),"",OFFSET('Smelter Reference List'!$H$4,$S288-4,0))</f>
        <v/>
      </c>
      <c r="J288" s="295" t="str">
        <f ca="1">IF(ISERROR($S288),"",OFFSET('Smelter Reference List'!$I$4,$S288-4,0))</f>
        <v/>
      </c>
      <c r="K288" s="296"/>
      <c r="L288" s="296"/>
      <c r="M288" s="296"/>
      <c r="N288" s="296"/>
      <c r="O288" s="296"/>
      <c r="P288" s="296"/>
      <c r="Q288" s="297"/>
      <c r="R288" s="227"/>
      <c r="S288" s="228" t="e">
        <f>IF(C288="",NA(),MATCH($B288&amp;$C288,'Smelter Reference List'!$J:$J,0))</f>
        <v>#N/A</v>
      </c>
      <c r="T288" s="229"/>
      <c r="U288" s="229">
        <f t="shared" ca="1" si="10"/>
        <v>0</v>
      </c>
      <c r="V288" s="229"/>
      <c r="W288" s="229"/>
      <c r="Y288" s="223" t="str">
        <f t="shared" si="11"/>
        <v/>
      </c>
    </row>
    <row r="289" spans="1:25" s="223" customFormat="1" ht="20.25">
      <c r="A289" s="292"/>
      <c r="B289" s="293" t="str">
        <f>IF(LEN(A289)=0,"",INDEX('Smelter Reference List'!$A:$A,MATCH($A289,'Smelter Reference List'!$E:$E,0)))</f>
        <v/>
      </c>
      <c r="C289" s="299" t="str">
        <f>IF(LEN(A289)=0,"",INDEX('Smelter Reference List'!$C:$C,MATCH($A289,'Smelter Reference List'!$E:$E,0)))</f>
        <v/>
      </c>
      <c r="D289" s="293" t="str">
        <f ca="1">IF(ISERROR($S289),"",OFFSET('Smelter Reference List'!$C$4,$S289-4,0)&amp;"")</f>
        <v/>
      </c>
      <c r="E289" s="293" t="str">
        <f ca="1">IF(ISERROR($S289),"",OFFSET('Smelter Reference List'!$D$4,$S289-4,0)&amp;"")</f>
        <v/>
      </c>
      <c r="F289" s="293" t="str">
        <f ca="1">IF(ISERROR($S289),"",OFFSET('Smelter Reference List'!$E$4,$S289-4,0))</f>
        <v/>
      </c>
      <c r="G289" s="293" t="str">
        <f ca="1">IF(C289=$U$4,"Enter smelter details", IF(ISERROR($S289),"",OFFSET('Smelter Reference List'!$F$4,$S289-4,0)))</f>
        <v/>
      </c>
      <c r="H289" s="294" t="str">
        <f ca="1">IF(ISERROR($S289),"",OFFSET('Smelter Reference List'!$G$4,$S289-4,0))</f>
        <v/>
      </c>
      <c r="I289" s="295" t="str">
        <f ca="1">IF(ISERROR($S289),"",OFFSET('Smelter Reference List'!$H$4,$S289-4,0))</f>
        <v/>
      </c>
      <c r="J289" s="295" t="str">
        <f ca="1">IF(ISERROR($S289),"",OFFSET('Smelter Reference List'!$I$4,$S289-4,0))</f>
        <v/>
      </c>
      <c r="K289" s="296"/>
      <c r="L289" s="296"/>
      <c r="M289" s="296"/>
      <c r="N289" s="296"/>
      <c r="O289" s="296"/>
      <c r="P289" s="296"/>
      <c r="Q289" s="297"/>
      <c r="R289" s="227"/>
      <c r="S289" s="228" t="e">
        <f>IF(C289="",NA(),MATCH($B289&amp;$C289,'Smelter Reference List'!$J:$J,0))</f>
        <v>#N/A</v>
      </c>
      <c r="T289" s="229"/>
      <c r="U289" s="229">
        <f t="shared" ca="1" si="10"/>
        <v>0</v>
      </c>
      <c r="V289" s="229"/>
      <c r="W289" s="229"/>
      <c r="Y289" s="223" t="str">
        <f t="shared" si="11"/>
        <v/>
      </c>
    </row>
    <row r="290" spans="1:25" s="223" customFormat="1" ht="20.25">
      <c r="A290" s="292"/>
      <c r="B290" s="293" t="str">
        <f>IF(LEN(A290)=0,"",INDEX('Smelter Reference List'!$A:$A,MATCH($A290,'Smelter Reference List'!$E:$E,0)))</f>
        <v/>
      </c>
      <c r="C290" s="299" t="str">
        <f>IF(LEN(A290)=0,"",INDEX('Smelter Reference List'!$C:$C,MATCH($A290,'Smelter Reference List'!$E:$E,0)))</f>
        <v/>
      </c>
      <c r="D290" s="293" t="str">
        <f ca="1">IF(ISERROR($S290),"",OFFSET('Smelter Reference List'!$C$4,$S290-4,0)&amp;"")</f>
        <v/>
      </c>
      <c r="E290" s="293" t="str">
        <f ca="1">IF(ISERROR($S290),"",OFFSET('Smelter Reference List'!$D$4,$S290-4,0)&amp;"")</f>
        <v/>
      </c>
      <c r="F290" s="293" t="str">
        <f ca="1">IF(ISERROR($S290),"",OFFSET('Smelter Reference List'!$E$4,$S290-4,0))</f>
        <v/>
      </c>
      <c r="G290" s="293" t="str">
        <f ca="1">IF(C290=$U$4,"Enter smelter details", IF(ISERROR($S290),"",OFFSET('Smelter Reference List'!$F$4,$S290-4,0)))</f>
        <v/>
      </c>
      <c r="H290" s="294" t="str">
        <f ca="1">IF(ISERROR($S290),"",OFFSET('Smelter Reference List'!$G$4,$S290-4,0))</f>
        <v/>
      </c>
      <c r="I290" s="295" t="str">
        <f ca="1">IF(ISERROR($S290),"",OFFSET('Smelter Reference List'!$H$4,$S290-4,0))</f>
        <v/>
      </c>
      <c r="J290" s="295" t="str">
        <f ca="1">IF(ISERROR($S290),"",OFFSET('Smelter Reference List'!$I$4,$S290-4,0))</f>
        <v/>
      </c>
      <c r="K290" s="296"/>
      <c r="L290" s="296"/>
      <c r="M290" s="296"/>
      <c r="N290" s="296"/>
      <c r="O290" s="296"/>
      <c r="P290" s="296"/>
      <c r="Q290" s="297"/>
      <c r="R290" s="227"/>
      <c r="S290" s="228" t="e">
        <f>IF(C290="",NA(),MATCH($B290&amp;$C290,'Smelter Reference List'!$J:$J,0))</f>
        <v>#N/A</v>
      </c>
      <c r="T290" s="229"/>
      <c r="U290" s="229">
        <f t="shared" ca="1" si="10"/>
        <v>0</v>
      </c>
      <c r="V290" s="229"/>
      <c r="W290" s="229"/>
      <c r="Y290" s="223" t="str">
        <f t="shared" si="11"/>
        <v/>
      </c>
    </row>
    <row r="291" spans="1:25" s="223" customFormat="1" ht="20.25">
      <c r="A291" s="292"/>
      <c r="B291" s="293" t="str">
        <f>IF(LEN(A291)=0,"",INDEX('Smelter Reference List'!$A:$A,MATCH($A291,'Smelter Reference List'!$E:$E,0)))</f>
        <v/>
      </c>
      <c r="C291" s="299" t="str">
        <f>IF(LEN(A291)=0,"",INDEX('Smelter Reference List'!$C:$C,MATCH($A291,'Smelter Reference List'!$E:$E,0)))</f>
        <v/>
      </c>
      <c r="D291" s="293" t="str">
        <f ca="1">IF(ISERROR($S291),"",OFFSET('Smelter Reference List'!$C$4,$S291-4,0)&amp;"")</f>
        <v/>
      </c>
      <c r="E291" s="293" t="str">
        <f ca="1">IF(ISERROR($S291),"",OFFSET('Smelter Reference List'!$D$4,$S291-4,0)&amp;"")</f>
        <v/>
      </c>
      <c r="F291" s="293" t="str">
        <f ca="1">IF(ISERROR($S291),"",OFFSET('Smelter Reference List'!$E$4,$S291-4,0))</f>
        <v/>
      </c>
      <c r="G291" s="293" t="str">
        <f ca="1">IF(C291=$U$4,"Enter smelter details", IF(ISERROR($S291),"",OFFSET('Smelter Reference List'!$F$4,$S291-4,0)))</f>
        <v/>
      </c>
      <c r="H291" s="294" t="str">
        <f ca="1">IF(ISERROR($S291),"",OFFSET('Smelter Reference List'!$G$4,$S291-4,0))</f>
        <v/>
      </c>
      <c r="I291" s="295" t="str">
        <f ca="1">IF(ISERROR($S291),"",OFFSET('Smelter Reference List'!$H$4,$S291-4,0))</f>
        <v/>
      </c>
      <c r="J291" s="295" t="str">
        <f ca="1">IF(ISERROR($S291),"",OFFSET('Smelter Reference List'!$I$4,$S291-4,0))</f>
        <v/>
      </c>
      <c r="K291" s="296"/>
      <c r="L291" s="296"/>
      <c r="M291" s="296"/>
      <c r="N291" s="296"/>
      <c r="O291" s="296"/>
      <c r="P291" s="296"/>
      <c r="Q291" s="297"/>
      <c r="R291" s="227"/>
      <c r="S291" s="228" t="e">
        <f>IF(C291="",NA(),MATCH($B291&amp;$C291,'Smelter Reference List'!$J:$J,0))</f>
        <v>#N/A</v>
      </c>
      <c r="T291" s="229"/>
      <c r="U291" s="229">
        <f t="shared" ca="1" si="10"/>
        <v>0</v>
      </c>
      <c r="V291" s="229"/>
      <c r="W291" s="229"/>
      <c r="Y291" s="223" t="str">
        <f t="shared" si="11"/>
        <v/>
      </c>
    </row>
    <row r="292" spans="1:25" s="223" customFormat="1" ht="20.25">
      <c r="A292" s="292"/>
      <c r="B292" s="293" t="str">
        <f>IF(LEN(A292)=0,"",INDEX('Smelter Reference List'!$A:$A,MATCH($A292,'Smelter Reference List'!$E:$E,0)))</f>
        <v/>
      </c>
      <c r="C292" s="299" t="str">
        <f>IF(LEN(A292)=0,"",INDEX('Smelter Reference List'!$C:$C,MATCH($A292,'Smelter Reference List'!$E:$E,0)))</f>
        <v/>
      </c>
      <c r="D292" s="293" t="str">
        <f ca="1">IF(ISERROR($S292),"",OFFSET('Smelter Reference List'!$C$4,$S292-4,0)&amp;"")</f>
        <v/>
      </c>
      <c r="E292" s="293" t="str">
        <f ca="1">IF(ISERROR($S292),"",OFFSET('Smelter Reference List'!$D$4,$S292-4,0)&amp;"")</f>
        <v/>
      </c>
      <c r="F292" s="293" t="str">
        <f ca="1">IF(ISERROR($S292),"",OFFSET('Smelter Reference List'!$E$4,$S292-4,0))</f>
        <v/>
      </c>
      <c r="G292" s="293" t="str">
        <f ca="1">IF(C292=$U$4,"Enter smelter details", IF(ISERROR($S292),"",OFFSET('Smelter Reference List'!$F$4,$S292-4,0)))</f>
        <v/>
      </c>
      <c r="H292" s="294" t="str">
        <f ca="1">IF(ISERROR($S292),"",OFFSET('Smelter Reference List'!$G$4,$S292-4,0))</f>
        <v/>
      </c>
      <c r="I292" s="295" t="str">
        <f ca="1">IF(ISERROR($S292),"",OFFSET('Smelter Reference List'!$H$4,$S292-4,0))</f>
        <v/>
      </c>
      <c r="J292" s="295" t="str">
        <f ca="1">IF(ISERROR($S292),"",OFFSET('Smelter Reference List'!$I$4,$S292-4,0))</f>
        <v/>
      </c>
      <c r="K292" s="296"/>
      <c r="L292" s="296"/>
      <c r="M292" s="296"/>
      <c r="N292" s="296"/>
      <c r="O292" s="296"/>
      <c r="P292" s="296"/>
      <c r="Q292" s="297"/>
      <c r="R292" s="227"/>
      <c r="S292" s="228" t="e">
        <f>IF(C292="",NA(),MATCH($B292&amp;$C292,'Smelter Reference List'!$J:$J,0))</f>
        <v>#N/A</v>
      </c>
      <c r="T292" s="229"/>
      <c r="U292" s="229">
        <f t="shared" ca="1" si="10"/>
        <v>0</v>
      </c>
      <c r="V292" s="229"/>
      <c r="W292" s="229"/>
      <c r="Y292" s="223" t="str">
        <f t="shared" si="11"/>
        <v/>
      </c>
    </row>
    <row r="293" spans="1:25" s="223" customFormat="1" ht="20.25">
      <c r="A293" s="292"/>
      <c r="B293" s="293" t="str">
        <f>IF(LEN(A293)=0,"",INDEX('Smelter Reference List'!$A:$A,MATCH($A293,'Smelter Reference List'!$E:$E,0)))</f>
        <v/>
      </c>
      <c r="C293" s="299" t="str">
        <f>IF(LEN(A293)=0,"",INDEX('Smelter Reference List'!$C:$C,MATCH($A293,'Smelter Reference List'!$E:$E,0)))</f>
        <v/>
      </c>
      <c r="D293" s="293" t="str">
        <f ca="1">IF(ISERROR($S293),"",OFFSET('Smelter Reference List'!$C$4,$S293-4,0)&amp;"")</f>
        <v/>
      </c>
      <c r="E293" s="293" t="str">
        <f ca="1">IF(ISERROR($S293),"",OFFSET('Smelter Reference List'!$D$4,$S293-4,0)&amp;"")</f>
        <v/>
      </c>
      <c r="F293" s="293" t="str">
        <f ca="1">IF(ISERROR($S293),"",OFFSET('Smelter Reference List'!$E$4,$S293-4,0))</f>
        <v/>
      </c>
      <c r="G293" s="293" t="str">
        <f ca="1">IF(C293=$U$4,"Enter smelter details", IF(ISERROR($S293),"",OFFSET('Smelter Reference List'!$F$4,$S293-4,0)))</f>
        <v/>
      </c>
      <c r="H293" s="294" t="str">
        <f ca="1">IF(ISERROR($S293),"",OFFSET('Smelter Reference List'!$G$4,$S293-4,0))</f>
        <v/>
      </c>
      <c r="I293" s="295" t="str">
        <f ca="1">IF(ISERROR($S293),"",OFFSET('Smelter Reference List'!$H$4,$S293-4,0))</f>
        <v/>
      </c>
      <c r="J293" s="295" t="str">
        <f ca="1">IF(ISERROR($S293),"",OFFSET('Smelter Reference List'!$I$4,$S293-4,0))</f>
        <v/>
      </c>
      <c r="K293" s="296"/>
      <c r="L293" s="296"/>
      <c r="M293" s="296"/>
      <c r="N293" s="296"/>
      <c r="O293" s="296"/>
      <c r="P293" s="296"/>
      <c r="Q293" s="297"/>
      <c r="R293" s="227"/>
      <c r="S293" s="228" t="e">
        <f>IF(C293="",NA(),MATCH($B293&amp;$C293,'Smelter Reference List'!$J:$J,0))</f>
        <v>#N/A</v>
      </c>
      <c r="T293" s="229"/>
      <c r="U293" s="229">
        <f t="shared" ca="1" si="10"/>
        <v>0</v>
      </c>
      <c r="V293" s="229"/>
      <c r="W293" s="229"/>
      <c r="Y293" s="223" t="str">
        <f t="shared" si="11"/>
        <v/>
      </c>
    </row>
    <row r="294" spans="1:25" s="223" customFormat="1" ht="20.25">
      <c r="A294" s="292"/>
      <c r="B294" s="293" t="str">
        <f>IF(LEN(A294)=0,"",INDEX('Smelter Reference List'!$A:$A,MATCH($A294,'Smelter Reference List'!$E:$E,0)))</f>
        <v/>
      </c>
      <c r="C294" s="299" t="str">
        <f>IF(LEN(A294)=0,"",INDEX('Smelter Reference List'!$C:$C,MATCH($A294,'Smelter Reference List'!$E:$E,0)))</f>
        <v/>
      </c>
      <c r="D294" s="293" t="str">
        <f ca="1">IF(ISERROR($S294),"",OFFSET('Smelter Reference List'!$C$4,$S294-4,0)&amp;"")</f>
        <v/>
      </c>
      <c r="E294" s="293" t="str">
        <f ca="1">IF(ISERROR($S294),"",OFFSET('Smelter Reference List'!$D$4,$S294-4,0)&amp;"")</f>
        <v/>
      </c>
      <c r="F294" s="293" t="str">
        <f ca="1">IF(ISERROR($S294),"",OFFSET('Smelter Reference List'!$E$4,$S294-4,0))</f>
        <v/>
      </c>
      <c r="G294" s="293" t="str">
        <f ca="1">IF(C294=$U$4,"Enter smelter details", IF(ISERROR($S294),"",OFFSET('Smelter Reference List'!$F$4,$S294-4,0)))</f>
        <v/>
      </c>
      <c r="H294" s="294" t="str">
        <f ca="1">IF(ISERROR($S294),"",OFFSET('Smelter Reference List'!$G$4,$S294-4,0))</f>
        <v/>
      </c>
      <c r="I294" s="295" t="str">
        <f ca="1">IF(ISERROR($S294),"",OFFSET('Smelter Reference List'!$H$4,$S294-4,0))</f>
        <v/>
      </c>
      <c r="J294" s="295" t="str">
        <f ca="1">IF(ISERROR($S294),"",OFFSET('Smelter Reference List'!$I$4,$S294-4,0))</f>
        <v/>
      </c>
      <c r="K294" s="296"/>
      <c r="L294" s="296"/>
      <c r="M294" s="296"/>
      <c r="N294" s="296"/>
      <c r="O294" s="296"/>
      <c r="P294" s="296"/>
      <c r="Q294" s="297"/>
      <c r="R294" s="227"/>
      <c r="S294" s="228" t="e">
        <f>IF(C294="",NA(),MATCH($B294&amp;$C294,'Smelter Reference List'!$J:$J,0))</f>
        <v>#N/A</v>
      </c>
      <c r="T294" s="229"/>
      <c r="U294" s="229">
        <f t="shared" ca="1" si="10"/>
        <v>0</v>
      </c>
      <c r="V294" s="229"/>
      <c r="W294" s="229"/>
      <c r="Y294" s="223" t="str">
        <f t="shared" si="11"/>
        <v/>
      </c>
    </row>
    <row r="295" spans="1:25" s="223" customFormat="1" ht="20.25">
      <c r="A295" s="292"/>
      <c r="B295" s="293" t="str">
        <f>IF(LEN(A295)=0,"",INDEX('Smelter Reference List'!$A:$A,MATCH($A295,'Smelter Reference List'!$E:$E,0)))</f>
        <v/>
      </c>
      <c r="C295" s="299" t="str">
        <f>IF(LEN(A295)=0,"",INDEX('Smelter Reference List'!$C:$C,MATCH($A295,'Smelter Reference List'!$E:$E,0)))</f>
        <v/>
      </c>
      <c r="D295" s="293" t="str">
        <f ca="1">IF(ISERROR($S295),"",OFFSET('Smelter Reference List'!$C$4,$S295-4,0)&amp;"")</f>
        <v/>
      </c>
      <c r="E295" s="293" t="str">
        <f ca="1">IF(ISERROR($S295),"",OFFSET('Smelter Reference List'!$D$4,$S295-4,0)&amp;"")</f>
        <v/>
      </c>
      <c r="F295" s="293" t="str">
        <f ca="1">IF(ISERROR($S295),"",OFFSET('Smelter Reference List'!$E$4,$S295-4,0))</f>
        <v/>
      </c>
      <c r="G295" s="293" t="str">
        <f ca="1">IF(C295=$U$4,"Enter smelter details", IF(ISERROR($S295),"",OFFSET('Smelter Reference List'!$F$4,$S295-4,0)))</f>
        <v/>
      </c>
      <c r="H295" s="294" t="str">
        <f ca="1">IF(ISERROR($S295),"",OFFSET('Smelter Reference List'!$G$4,$S295-4,0))</f>
        <v/>
      </c>
      <c r="I295" s="295" t="str">
        <f ca="1">IF(ISERROR($S295),"",OFFSET('Smelter Reference List'!$H$4,$S295-4,0))</f>
        <v/>
      </c>
      <c r="J295" s="295" t="str">
        <f ca="1">IF(ISERROR($S295),"",OFFSET('Smelter Reference List'!$I$4,$S295-4,0))</f>
        <v/>
      </c>
      <c r="K295" s="296"/>
      <c r="L295" s="296"/>
      <c r="M295" s="296"/>
      <c r="N295" s="296"/>
      <c r="O295" s="296"/>
      <c r="P295" s="296"/>
      <c r="Q295" s="297"/>
      <c r="R295" s="227"/>
      <c r="S295" s="228" t="e">
        <f>IF(C295="",NA(),MATCH($B295&amp;$C295,'Smelter Reference List'!$J:$J,0))</f>
        <v>#N/A</v>
      </c>
      <c r="T295" s="229"/>
      <c r="U295" s="229">
        <f t="shared" ca="1" si="10"/>
        <v>0</v>
      </c>
      <c r="V295" s="229"/>
      <c r="W295" s="229"/>
      <c r="Y295" s="223" t="str">
        <f t="shared" si="11"/>
        <v/>
      </c>
    </row>
    <row r="296" spans="1:25" s="223" customFormat="1" ht="20.25">
      <c r="A296" s="292"/>
      <c r="B296" s="293" t="str">
        <f>IF(LEN(A296)=0,"",INDEX('Smelter Reference List'!$A:$A,MATCH($A296,'Smelter Reference List'!$E:$E,0)))</f>
        <v/>
      </c>
      <c r="C296" s="299" t="str">
        <f>IF(LEN(A296)=0,"",INDEX('Smelter Reference List'!$C:$C,MATCH($A296,'Smelter Reference List'!$E:$E,0)))</f>
        <v/>
      </c>
      <c r="D296" s="293" t="str">
        <f ca="1">IF(ISERROR($S296),"",OFFSET('Smelter Reference List'!$C$4,$S296-4,0)&amp;"")</f>
        <v/>
      </c>
      <c r="E296" s="293" t="str">
        <f ca="1">IF(ISERROR($S296),"",OFFSET('Smelter Reference List'!$D$4,$S296-4,0)&amp;"")</f>
        <v/>
      </c>
      <c r="F296" s="293" t="str">
        <f ca="1">IF(ISERROR($S296),"",OFFSET('Smelter Reference List'!$E$4,$S296-4,0))</f>
        <v/>
      </c>
      <c r="G296" s="293" t="str">
        <f ca="1">IF(C296=$U$4,"Enter smelter details", IF(ISERROR($S296),"",OFFSET('Smelter Reference List'!$F$4,$S296-4,0)))</f>
        <v/>
      </c>
      <c r="H296" s="294" t="str">
        <f ca="1">IF(ISERROR($S296),"",OFFSET('Smelter Reference List'!$G$4,$S296-4,0))</f>
        <v/>
      </c>
      <c r="I296" s="295" t="str">
        <f ca="1">IF(ISERROR($S296),"",OFFSET('Smelter Reference List'!$H$4,$S296-4,0))</f>
        <v/>
      </c>
      <c r="J296" s="295" t="str">
        <f ca="1">IF(ISERROR($S296),"",OFFSET('Smelter Reference List'!$I$4,$S296-4,0))</f>
        <v/>
      </c>
      <c r="K296" s="296"/>
      <c r="L296" s="296"/>
      <c r="M296" s="296"/>
      <c r="N296" s="296"/>
      <c r="O296" s="296"/>
      <c r="P296" s="296"/>
      <c r="Q296" s="297"/>
      <c r="R296" s="227"/>
      <c r="S296" s="228" t="e">
        <f>IF(C296="",NA(),MATCH($B296&amp;$C296,'Smelter Reference List'!$J:$J,0))</f>
        <v>#N/A</v>
      </c>
      <c r="T296" s="229"/>
      <c r="U296" s="229">
        <f t="shared" ca="1" si="10"/>
        <v>0</v>
      </c>
      <c r="V296" s="229"/>
      <c r="W296" s="229"/>
      <c r="Y296" s="223" t="str">
        <f t="shared" si="11"/>
        <v/>
      </c>
    </row>
    <row r="297" spans="1:25" s="223" customFormat="1" ht="20.25">
      <c r="A297" s="292"/>
      <c r="B297" s="293" t="str">
        <f>IF(LEN(A297)=0,"",INDEX('Smelter Reference List'!$A:$A,MATCH($A297,'Smelter Reference List'!$E:$E,0)))</f>
        <v/>
      </c>
      <c r="C297" s="299" t="str">
        <f>IF(LEN(A297)=0,"",INDEX('Smelter Reference List'!$C:$C,MATCH($A297,'Smelter Reference List'!$E:$E,0)))</f>
        <v/>
      </c>
      <c r="D297" s="293" t="str">
        <f ca="1">IF(ISERROR($S297),"",OFFSET('Smelter Reference List'!$C$4,$S297-4,0)&amp;"")</f>
        <v/>
      </c>
      <c r="E297" s="293" t="str">
        <f ca="1">IF(ISERROR($S297),"",OFFSET('Smelter Reference List'!$D$4,$S297-4,0)&amp;"")</f>
        <v/>
      </c>
      <c r="F297" s="293" t="str">
        <f ca="1">IF(ISERROR($S297),"",OFFSET('Smelter Reference List'!$E$4,$S297-4,0))</f>
        <v/>
      </c>
      <c r="G297" s="293" t="str">
        <f ca="1">IF(C297=$U$4,"Enter smelter details", IF(ISERROR($S297),"",OFFSET('Smelter Reference List'!$F$4,$S297-4,0)))</f>
        <v/>
      </c>
      <c r="H297" s="294" t="str">
        <f ca="1">IF(ISERROR($S297),"",OFFSET('Smelter Reference List'!$G$4,$S297-4,0))</f>
        <v/>
      </c>
      <c r="I297" s="295" t="str">
        <f ca="1">IF(ISERROR($S297),"",OFFSET('Smelter Reference List'!$H$4,$S297-4,0))</f>
        <v/>
      </c>
      <c r="J297" s="295" t="str">
        <f ca="1">IF(ISERROR($S297),"",OFFSET('Smelter Reference List'!$I$4,$S297-4,0))</f>
        <v/>
      </c>
      <c r="K297" s="296"/>
      <c r="L297" s="296"/>
      <c r="M297" s="296"/>
      <c r="N297" s="296"/>
      <c r="O297" s="296"/>
      <c r="P297" s="296"/>
      <c r="Q297" s="297"/>
      <c r="R297" s="227"/>
      <c r="S297" s="228" t="e">
        <f>IF(C297="",NA(),MATCH($B297&amp;$C297,'Smelter Reference List'!$J:$J,0))</f>
        <v>#N/A</v>
      </c>
      <c r="T297" s="229"/>
      <c r="U297" s="229">
        <f t="shared" ca="1" si="10"/>
        <v>0</v>
      </c>
      <c r="V297" s="229"/>
      <c r="W297" s="229"/>
      <c r="Y297" s="223" t="str">
        <f t="shared" si="11"/>
        <v/>
      </c>
    </row>
    <row r="298" spans="1:25" s="223" customFormat="1" ht="20.25">
      <c r="A298" s="292"/>
      <c r="B298" s="293" t="str">
        <f>IF(LEN(A298)=0,"",INDEX('Smelter Reference List'!$A:$A,MATCH($A298,'Smelter Reference List'!$E:$E,0)))</f>
        <v/>
      </c>
      <c r="C298" s="299" t="str">
        <f>IF(LEN(A298)=0,"",INDEX('Smelter Reference List'!$C:$C,MATCH($A298,'Smelter Reference List'!$E:$E,0)))</f>
        <v/>
      </c>
      <c r="D298" s="293" t="str">
        <f ca="1">IF(ISERROR($S298),"",OFFSET('Smelter Reference List'!$C$4,$S298-4,0)&amp;"")</f>
        <v/>
      </c>
      <c r="E298" s="293" t="str">
        <f ca="1">IF(ISERROR($S298),"",OFFSET('Smelter Reference List'!$D$4,$S298-4,0)&amp;"")</f>
        <v/>
      </c>
      <c r="F298" s="293" t="str">
        <f ca="1">IF(ISERROR($S298),"",OFFSET('Smelter Reference List'!$E$4,$S298-4,0))</f>
        <v/>
      </c>
      <c r="G298" s="293" t="str">
        <f ca="1">IF(C298=$U$4,"Enter smelter details", IF(ISERROR($S298),"",OFFSET('Smelter Reference List'!$F$4,$S298-4,0)))</f>
        <v/>
      </c>
      <c r="H298" s="294" t="str">
        <f ca="1">IF(ISERROR($S298),"",OFFSET('Smelter Reference List'!$G$4,$S298-4,0))</f>
        <v/>
      </c>
      <c r="I298" s="295" t="str">
        <f ca="1">IF(ISERROR($S298),"",OFFSET('Smelter Reference List'!$H$4,$S298-4,0))</f>
        <v/>
      </c>
      <c r="J298" s="295" t="str">
        <f ca="1">IF(ISERROR($S298),"",OFFSET('Smelter Reference List'!$I$4,$S298-4,0))</f>
        <v/>
      </c>
      <c r="K298" s="296"/>
      <c r="L298" s="296"/>
      <c r="M298" s="296"/>
      <c r="N298" s="296"/>
      <c r="O298" s="296"/>
      <c r="P298" s="296"/>
      <c r="Q298" s="297"/>
      <c r="R298" s="227"/>
      <c r="S298" s="228" t="e">
        <f>IF(C298="",NA(),MATCH($B298&amp;$C298,'Smelter Reference List'!$J:$J,0))</f>
        <v>#N/A</v>
      </c>
      <c r="T298" s="229"/>
      <c r="U298" s="229">
        <f t="shared" ca="1" si="10"/>
        <v>0</v>
      </c>
      <c r="V298" s="229"/>
      <c r="W298" s="229"/>
      <c r="Y298" s="223" t="str">
        <f t="shared" si="11"/>
        <v/>
      </c>
    </row>
    <row r="299" spans="1:25" s="223" customFormat="1" ht="20.25">
      <c r="A299" s="292"/>
      <c r="B299" s="293" t="str">
        <f>IF(LEN(A299)=0,"",INDEX('Smelter Reference List'!$A:$A,MATCH($A299,'Smelter Reference List'!$E:$E,0)))</f>
        <v/>
      </c>
      <c r="C299" s="299" t="str">
        <f>IF(LEN(A299)=0,"",INDEX('Smelter Reference List'!$C:$C,MATCH($A299,'Smelter Reference List'!$E:$E,0)))</f>
        <v/>
      </c>
      <c r="D299" s="293" t="str">
        <f ca="1">IF(ISERROR($S299),"",OFFSET('Smelter Reference List'!$C$4,$S299-4,0)&amp;"")</f>
        <v/>
      </c>
      <c r="E299" s="293" t="str">
        <f ca="1">IF(ISERROR($S299),"",OFFSET('Smelter Reference List'!$D$4,$S299-4,0)&amp;"")</f>
        <v/>
      </c>
      <c r="F299" s="293" t="str">
        <f ca="1">IF(ISERROR($S299),"",OFFSET('Smelter Reference List'!$E$4,$S299-4,0))</f>
        <v/>
      </c>
      <c r="G299" s="293" t="str">
        <f ca="1">IF(C299=$U$4,"Enter smelter details", IF(ISERROR($S299),"",OFFSET('Smelter Reference List'!$F$4,$S299-4,0)))</f>
        <v/>
      </c>
      <c r="H299" s="294" t="str">
        <f ca="1">IF(ISERROR($S299),"",OFFSET('Smelter Reference List'!$G$4,$S299-4,0))</f>
        <v/>
      </c>
      <c r="I299" s="295" t="str">
        <f ca="1">IF(ISERROR($S299),"",OFFSET('Smelter Reference List'!$H$4,$S299-4,0))</f>
        <v/>
      </c>
      <c r="J299" s="295" t="str">
        <f ca="1">IF(ISERROR($S299),"",OFFSET('Smelter Reference List'!$I$4,$S299-4,0))</f>
        <v/>
      </c>
      <c r="K299" s="296"/>
      <c r="L299" s="296"/>
      <c r="M299" s="296"/>
      <c r="N299" s="296"/>
      <c r="O299" s="296"/>
      <c r="P299" s="296"/>
      <c r="Q299" s="297"/>
      <c r="R299" s="227"/>
      <c r="S299" s="228" t="e">
        <f>IF(C299="",NA(),MATCH($B299&amp;$C299,'Smelter Reference List'!$J:$J,0))</f>
        <v>#N/A</v>
      </c>
      <c r="T299" s="229"/>
      <c r="U299" s="229">
        <f t="shared" ca="1" si="10"/>
        <v>0</v>
      </c>
      <c r="V299" s="229"/>
      <c r="W299" s="229"/>
      <c r="Y299" s="223" t="str">
        <f t="shared" si="11"/>
        <v/>
      </c>
    </row>
    <row r="300" spans="1:25" s="223" customFormat="1" ht="20.25">
      <c r="A300" s="292"/>
      <c r="B300" s="293" t="str">
        <f>IF(LEN(A300)=0,"",INDEX('Smelter Reference List'!$A:$A,MATCH($A300,'Smelter Reference List'!$E:$E,0)))</f>
        <v/>
      </c>
      <c r="C300" s="299" t="str">
        <f>IF(LEN(A300)=0,"",INDEX('Smelter Reference List'!$C:$C,MATCH($A300,'Smelter Reference List'!$E:$E,0)))</f>
        <v/>
      </c>
      <c r="D300" s="293" t="str">
        <f ca="1">IF(ISERROR($S300),"",OFFSET('Smelter Reference List'!$C$4,$S300-4,0)&amp;"")</f>
        <v/>
      </c>
      <c r="E300" s="293" t="str">
        <f ca="1">IF(ISERROR($S300),"",OFFSET('Smelter Reference List'!$D$4,$S300-4,0)&amp;"")</f>
        <v/>
      </c>
      <c r="F300" s="293" t="str">
        <f ca="1">IF(ISERROR($S300),"",OFFSET('Smelter Reference List'!$E$4,$S300-4,0))</f>
        <v/>
      </c>
      <c r="G300" s="293" t="str">
        <f ca="1">IF(C300=$U$4,"Enter smelter details", IF(ISERROR($S300),"",OFFSET('Smelter Reference List'!$F$4,$S300-4,0)))</f>
        <v/>
      </c>
      <c r="H300" s="294" t="str">
        <f ca="1">IF(ISERROR($S300),"",OFFSET('Smelter Reference List'!$G$4,$S300-4,0))</f>
        <v/>
      </c>
      <c r="I300" s="295" t="str">
        <f ca="1">IF(ISERROR($S300),"",OFFSET('Smelter Reference List'!$H$4,$S300-4,0))</f>
        <v/>
      </c>
      <c r="J300" s="295" t="str">
        <f ca="1">IF(ISERROR($S300),"",OFFSET('Smelter Reference List'!$I$4,$S300-4,0))</f>
        <v/>
      </c>
      <c r="K300" s="296"/>
      <c r="L300" s="296"/>
      <c r="M300" s="296"/>
      <c r="N300" s="296"/>
      <c r="O300" s="296"/>
      <c r="P300" s="296"/>
      <c r="Q300" s="297"/>
      <c r="R300" s="227"/>
      <c r="S300" s="228" t="e">
        <f>IF(C300="",NA(),MATCH($B300&amp;$C300,'Smelter Reference List'!$J:$J,0))</f>
        <v>#N/A</v>
      </c>
      <c r="T300" s="229"/>
      <c r="U300" s="229">
        <f t="shared" ca="1" si="10"/>
        <v>0</v>
      </c>
      <c r="V300" s="229"/>
      <c r="W300" s="229"/>
      <c r="Y300" s="223" t="str">
        <f t="shared" si="11"/>
        <v/>
      </c>
    </row>
    <row r="301" spans="1:25" s="223" customFormat="1" ht="20.25">
      <c r="A301" s="292"/>
      <c r="B301" s="293" t="str">
        <f>IF(LEN(A301)=0,"",INDEX('Smelter Reference List'!$A:$A,MATCH($A301,'Smelter Reference List'!$E:$E,0)))</f>
        <v/>
      </c>
      <c r="C301" s="299" t="str">
        <f>IF(LEN(A301)=0,"",INDEX('Smelter Reference List'!$C:$C,MATCH($A301,'Smelter Reference List'!$E:$E,0)))</f>
        <v/>
      </c>
      <c r="D301" s="293" t="str">
        <f ca="1">IF(ISERROR($S301),"",OFFSET('Smelter Reference List'!$C$4,$S301-4,0)&amp;"")</f>
        <v/>
      </c>
      <c r="E301" s="293" t="str">
        <f ca="1">IF(ISERROR($S301),"",OFFSET('Smelter Reference List'!$D$4,$S301-4,0)&amp;"")</f>
        <v/>
      </c>
      <c r="F301" s="293" t="str">
        <f ca="1">IF(ISERROR($S301),"",OFFSET('Smelter Reference List'!$E$4,$S301-4,0))</f>
        <v/>
      </c>
      <c r="G301" s="293" t="str">
        <f ca="1">IF(C301=$U$4,"Enter smelter details", IF(ISERROR($S301),"",OFFSET('Smelter Reference List'!$F$4,$S301-4,0)))</f>
        <v/>
      </c>
      <c r="H301" s="294" t="str">
        <f ca="1">IF(ISERROR($S301),"",OFFSET('Smelter Reference List'!$G$4,$S301-4,0))</f>
        <v/>
      </c>
      <c r="I301" s="295" t="str">
        <f ca="1">IF(ISERROR($S301),"",OFFSET('Smelter Reference List'!$H$4,$S301-4,0))</f>
        <v/>
      </c>
      <c r="J301" s="295" t="str">
        <f ca="1">IF(ISERROR($S301),"",OFFSET('Smelter Reference List'!$I$4,$S301-4,0))</f>
        <v/>
      </c>
      <c r="K301" s="296"/>
      <c r="L301" s="296"/>
      <c r="M301" s="296"/>
      <c r="N301" s="296"/>
      <c r="O301" s="296"/>
      <c r="P301" s="296"/>
      <c r="Q301" s="297"/>
      <c r="R301" s="227"/>
      <c r="S301" s="228" t="e">
        <f>IF(C301="",NA(),MATCH($B301&amp;$C301,'Smelter Reference List'!$J:$J,0))</f>
        <v>#N/A</v>
      </c>
      <c r="T301" s="229"/>
      <c r="U301" s="229">
        <f t="shared" ca="1" si="10"/>
        <v>0</v>
      </c>
      <c r="V301" s="229"/>
      <c r="W301" s="229"/>
      <c r="Y301" s="223" t="str">
        <f t="shared" si="11"/>
        <v/>
      </c>
    </row>
    <row r="302" spans="1:25" s="223" customFormat="1" ht="20.25">
      <c r="A302" s="292"/>
      <c r="B302" s="293" t="str">
        <f>IF(LEN(A302)=0,"",INDEX('Smelter Reference List'!$A:$A,MATCH($A302,'Smelter Reference List'!$E:$E,0)))</f>
        <v/>
      </c>
      <c r="C302" s="299" t="str">
        <f>IF(LEN(A302)=0,"",INDEX('Smelter Reference List'!$C:$C,MATCH($A302,'Smelter Reference List'!$E:$E,0)))</f>
        <v/>
      </c>
      <c r="D302" s="293" t="str">
        <f ca="1">IF(ISERROR($S302),"",OFFSET('Smelter Reference List'!$C$4,$S302-4,0)&amp;"")</f>
        <v/>
      </c>
      <c r="E302" s="293" t="str">
        <f ca="1">IF(ISERROR($S302),"",OFFSET('Smelter Reference List'!$D$4,$S302-4,0)&amp;"")</f>
        <v/>
      </c>
      <c r="F302" s="293" t="str">
        <f ca="1">IF(ISERROR($S302),"",OFFSET('Smelter Reference List'!$E$4,$S302-4,0))</f>
        <v/>
      </c>
      <c r="G302" s="293" t="str">
        <f ca="1">IF(C302=$U$4,"Enter smelter details", IF(ISERROR($S302),"",OFFSET('Smelter Reference List'!$F$4,$S302-4,0)))</f>
        <v/>
      </c>
      <c r="H302" s="294" t="str">
        <f ca="1">IF(ISERROR($S302),"",OFFSET('Smelter Reference List'!$G$4,$S302-4,0))</f>
        <v/>
      </c>
      <c r="I302" s="295" t="str">
        <f ca="1">IF(ISERROR($S302),"",OFFSET('Smelter Reference List'!$H$4,$S302-4,0))</f>
        <v/>
      </c>
      <c r="J302" s="295" t="str">
        <f ca="1">IF(ISERROR($S302),"",OFFSET('Smelter Reference List'!$I$4,$S302-4,0))</f>
        <v/>
      </c>
      <c r="K302" s="296"/>
      <c r="L302" s="296"/>
      <c r="M302" s="296"/>
      <c r="N302" s="296"/>
      <c r="O302" s="296"/>
      <c r="P302" s="296"/>
      <c r="Q302" s="297"/>
      <c r="R302" s="227"/>
      <c r="S302" s="228" t="e">
        <f>IF(C302="",NA(),MATCH($B302&amp;$C302,'Smelter Reference List'!$J:$J,0))</f>
        <v>#N/A</v>
      </c>
      <c r="T302" s="229"/>
      <c r="U302" s="229">
        <f t="shared" ca="1" si="10"/>
        <v>0</v>
      </c>
      <c r="V302" s="229"/>
      <c r="W302" s="229"/>
      <c r="Y302" s="223" t="str">
        <f t="shared" si="11"/>
        <v/>
      </c>
    </row>
    <row r="303" spans="1:25" s="223" customFormat="1" ht="20.25">
      <c r="A303" s="292"/>
      <c r="B303" s="293" t="str">
        <f>IF(LEN(A303)=0,"",INDEX('Smelter Reference List'!$A:$A,MATCH($A303,'Smelter Reference List'!$E:$E,0)))</f>
        <v/>
      </c>
      <c r="C303" s="299" t="str">
        <f>IF(LEN(A303)=0,"",INDEX('Smelter Reference List'!$C:$C,MATCH($A303,'Smelter Reference List'!$E:$E,0)))</f>
        <v/>
      </c>
      <c r="D303" s="293" t="str">
        <f ca="1">IF(ISERROR($S303),"",OFFSET('Smelter Reference List'!$C$4,$S303-4,0)&amp;"")</f>
        <v/>
      </c>
      <c r="E303" s="293" t="str">
        <f ca="1">IF(ISERROR($S303),"",OFFSET('Smelter Reference List'!$D$4,$S303-4,0)&amp;"")</f>
        <v/>
      </c>
      <c r="F303" s="293" t="str">
        <f ca="1">IF(ISERROR($S303),"",OFFSET('Smelter Reference List'!$E$4,$S303-4,0))</f>
        <v/>
      </c>
      <c r="G303" s="293" t="str">
        <f ca="1">IF(C303=$U$4,"Enter smelter details", IF(ISERROR($S303),"",OFFSET('Smelter Reference List'!$F$4,$S303-4,0)))</f>
        <v/>
      </c>
      <c r="H303" s="294" t="str">
        <f ca="1">IF(ISERROR($S303),"",OFFSET('Smelter Reference List'!$G$4,$S303-4,0))</f>
        <v/>
      </c>
      <c r="I303" s="295" t="str">
        <f ca="1">IF(ISERROR($S303),"",OFFSET('Smelter Reference List'!$H$4,$S303-4,0))</f>
        <v/>
      </c>
      <c r="J303" s="295" t="str">
        <f ca="1">IF(ISERROR($S303),"",OFFSET('Smelter Reference List'!$I$4,$S303-4,0))</f>
        <v/>
      </c>
      <c r="K303" s="296"/>
      <c r="L303" s="296"/>
      <c r="M303" s="296"/>
      <c r="N303" s="296"/>
      <c r="O303" s="296"/>
      <c r="P303" s="296"/>
      <c r="Q303" s="297"/>
      <c r="R303" s="227"/>
      <c r="S303" s="228" t="e">
        <f>IF(C303="",NA(),MATCH($B303&amp;$C303,'Smelter Reference List'!$J:$J,0))</f>
        <v>#N/A</v>
      </c>
      <c r="T303" s="229"/>
      <c r="U303" s="229">
        <f t="shared" ca="1" si="10"/>
        <v>0</v>
      </c>
      <c r="V303" s="229"/>
      <c r="W303" s="229"/>
      <c r="Y303" s="223" t="str">
        <f t="shared" si="11"/>
        <v/>
      </c>
    </row>
    <row r="304" spans="1:25" s="223" customFormat="1" ht="20.25">
      <c r="A304" s="292"/>
      <c r="B304" s="293" t="str">
        <f>IF(LEN(A304)=0,"",INDEX('Smelter Reference List'!$A:$A,MATCH($A304,'Smelter Reference List'!$E:$E,0)))</f>
        <v/>
      </c>
      <c r="C304" s="299" t="str">
        <f>IF(LEN(A304)=0,"",INDEX('Smelter Reference List'!$C:$C,MATCH($A304,'Smelter Reference List'!$E:$E,0)))</f>
        <v/>
      </c>
      <c r="D304" s="293" t="str">
        <f ca="1">IF(ISERROR($S304),"",OFFSET('Smelter Reference List'!$C$4,$S304-4,0)&amp;"")</f>
        <v/>
      </c>
      <c r="E304" s="293" t="str">
        <f ca="1">IF(ISERROR($S304),"",OFFSET('Smelter Reference List'!$D$4,$S304-4,0)&amp;"")</f>
        <v/>
      </c>
      <c r="F304" s="293" t="str">
        <f ca="1">IF(ISERROR($S304),"",OFFSET('Smelter Reference List'!$E$4,$S304-4,0))</f>
        <v/>
      </c>
      <c r="G304" s="293" t="str">
        <f ca="1">IF(C304=$U$4,"Enter smelter details", IF(ISERROR($S304),"",OFFSET('Smelter Reference List'!$F$4,$S304-4,0)))</f>
        <v/>
      </c>
      <c r="H304" s="294" t="str">
        <f ca="1">IF(ISERROR($S304),"",OFFSET('Smelter Reference List'!$G$4,$S304-4,0))</f>
        <v/>
      </c>
      <c r="I304" s="295" t="str">
        <f ca="1">IF(ISERROR($S304),"",OFFSET('Smelter Reference List'!$H$4,$S304-4,0))</f>
        <v/>
      </c>
      <c r="J304" s="295" t="str">
        <f ca="1">IF(ISERROR($S304),"",OFFSET('Smelter Reference List'!$I$4,$S304-4,0))</f>
        <v/>
      </c>
      <c r="K304" s="296"/>
      <c r="L304" s="296"/>
      <c r="M304" s="296"/>
      <c r="N304" s="296"/>
      <c r="O304" s="296"/>
      <c r="P304" s="296"/>
      <c r="Q304" s="297"/>
      <c r="R304" s="227"/>
      <c r="S304" s="228" t="e">
        <f>IF(C304="",NA(),MATCH($B304&amp;$C304,'Smelter Reference List'!$J:$J,0))</f>
        <v>#N/A</v>
      </c>
      <c r="T304" s="229"/>
      <c r="U304" s="229">
        <f t="shared" ca="1" si="10"/>
        <v>0</v>
      </c>
      <c r="V304" s="229"/>
      <c r="W304" s="229"/>
      <c r="Y304" s="223" t="str">
        <f t="shared" si="11"/>
        <v/>
      </c>
    </row>
    <row r="305" spans="1:25" s="223" customFormat="1" ht="20.25">
      <c r="A305" s="292"/>
      <c r="B305" s="293" t="str">
        <f>IF(LEN(A305)=0,"",INDEX('Smelter Reference List'!$A:$A,MATCH($A305,'Smelter Reference List'!$E:$E,0)))</f>
        <v/>
      </c>
      <c r="C305" s="299" t="str">
        <f>IF(LEN(A305)=0,"",INDEX('Smelter Reference List'!$C:$C,MATCH($A305,'Smelter Reference List'!$E:$E,0)))</f>
        <v/>
      </c>
      <c r="D305" s="293" t="str">
        <f ca="1">IF(ISERROR($S305),"",OFFSET('Smelter Reference List'!$C$4,$S305-4,0)&amp;"")</f>
        <v/>
      </c>
      <c r="E305" s="293" t="str">
        <f ca="1">IF(ISERROR($S305),"",OFFSET('Smelter Reference List'!$D$4,$S305-4,0)&amp;"")</f>
        <v/>
      </c>
      <c r="F305" s="293" t="str">
        <f ca="1">IF(ISERROR($S305),"",OFFSET('Smelter Reference List'!$E$4,$S305-4,0))</f>
        <v/>
      </c>
      <c r="G305" s="293" t="str">
        <f ca="1">IF(C305=$U$4,"Enter smelter details", IF(ISERROR($S305),"",OFFSET('Smelter Reference List'!$F$4,$S305-4,0)))</f>
        <v/>
      </c>
      <c r="H305" s="294" t="str">
        <f ca="1">IF(ISERROR($S305),"",OFFSET('Smelter Reference List'!$G$4,$S305-4,0))</f>
        <v/>
      </c>
      <c r="I305" s="295" t="str">
        <f ca="1">IF(ISERROR($S305),"",OFFSET('Smelter Reference List'!$H$4,$S305-4,0))</f>
        <v/>
      </c>
      <c r="J305" s="295" t="str">
        <f ca="1">IF(ISERROR($S305),"",OFFSET('Smelter Reference List'!$I$4,$S305-4,0))</f>
        <v/>
      </c>
      <c r="K305" s="296"/>
      <c r="L305" s="296"/>
      <c r="M305" s="296"/>
      <c r="N305" s="296"/>
      <c r="O305" s="296"/>
      <c r="P305" s="296"/>
      <c r="Q305" s="297"/>
      <c r="R305" s="227"/>
      <c r="S305" s="228" t="e">
        <f>IF(C305="",NA(),MATCH($B305&amp;$C305,'Smelter Reference List'!$J:$J,0))</f>
        <v>#N/A</v>
      </c>
      <c r="T305" s="229"/>
      <c r="U305" s="229">
        <f t="shared" ca="1" si="10"/>
        <v>0</v>
      </c>
      <c r="V305" s="229"/>
      <c r="W305" s="229"/>
      <c r="Y305" s="223" t="str">
        <f t="shared" si="11"/>
        <v/>
      </c>
    </row>
    <row r="306" spans="1:25" s="223" customFormat="1" ht="20.25">
      <c r="A306" s="292"/>
      <c r="B306" s="293" t="str">
        <f>IF(LEN(A306)=0,"",INDEX('Smelter Reference List'!$A:$A,MATCH($A306,'Smelter Reference List'!$E:$E,0)))</f>
        <v/>
      </c>
      <c r="C306" s="299" t="str">
        <f>IF(LEN(A306)=0,"",INDEX('Smelter Reference List'!$C:$C,MATCH($A306,'Smelter Reference List'!$E:$E,0)))</f>
        <v/>
      </c>
      <c r="D306" s="293" t="str">
        <f ca="1">IF(ISERROR($S306),"",OFFSET('Smelter Reference List'!$C$4,$S306-4,0)&amp;"")</f>
        <v/>
      </c>
      <c r="E306" s="293" t="str">
        <f ca="1">IF(ISERROR($S306),"",OFFSET('Smelter Reference List'!$D$4,$S306-4,0)&amp;"")</f>
        <v/>
      </c>
      <c r="F306" s="293" t="str">
        <f ca="1">IF(ISERROR($S306),"",OFFSET('Smelter Reference List'!$E$4,$S306-4,0))</f>
        <v/>
      </c>
      <c r="G306" s="293" t="str">
        <f ca="1">IF(C306=$U$4,"Enter smelter details", IF(ISERROR($S306),"",OFFSET('Smelter Reference List'!$F$4,$S306-4,0)))</f>
        <v/>
      </c>
      <c r="H306" s="294" t="str">
        <f ca="1">IF(ISERROR($S306),"",OFFSET('Smelter Reference List'!$G$4,$S306-4,0))</f>
        <v/>
      </c>
      <c r="I306" s="295" t="str">
        <f ca="1">IF(ISERROR($S306),"",OFFSET('Smelter Reference List'!$H$4,$S306-4,0))</f>
        <v/>
      </c>
      <c r="J306" s="295" t="str">
        <f ca="1">IF(ISERROR($S306),"",OFFSET('Smelter Reference List'!$I$4,$S306-4,0))</f>
        <v/>
      </c>
      <c r="K306" s="296"/>
      <c r="L306" s="296"/>
      <c r="M306" s="296"/>
      <c r="N306" s="296"/>
      <c r="O306" s="296"/>
      <c r="P306" s="296"/>
      <c r="Q306" s="297"/>
      <c r="R306" s="227"/>
      <c r="S306" s="228" t="e">
        <f>IF(C306="",NA(),MATCH($B306&amp;$C306,'Smelter Reference List'!$J:$J,0))</f>
        <v>#N/A</v>
      </c>
      <c r="T306" s="229"/>
      <c r="U306" s="229">
        <f t="shared" ca="1" si="10"/>
        <v>0</v>
      </c>
      <c r="V306" s="229"/>
      <c r="W306" s="229"/>
      <c r="Y306" s="223" t="str">
        <f t="shared" si="11"/>
        <v/>
      </c>
    </row>
    <row r="307" spans="1:25" s="223" customFormat="1" ht="20.25">
      <c r="A307" s="292"/>
      <c r="B307" s="293" t="str">
        <f>IF(LEN(A307)=0,"",INDEX('Smelter Reference List'!$A:$A,MATCH($A307,'Smelter Reference List'!$E:$E,0)))</f>
        <v/>
      </c>
      <c r="C307" s="299" t="str">
        <f>IF(LEN(A307)=0,"",INDEX('Smelter Reference List'!$C:$C,MATCH($A307,'Smelter Reference List'!$E:$E,0)))</f>
        <v/>
      </c>
      <c r="D307" s="293" t="str">
        <f ca="1">IF(ISERROR($S307),"",OFFSET('Smelter Reference List'!$C$4,$S307-4,0)&amp;"")</f>
        <v/>
      </c>
      <c r="E307" s="293" t="str">
        <f ca="1">IF(ISERROR($S307),"",OFFSET('Smelter Reference List'!$D$4,$S307-4,0)&amp;"")</f>
        <v/>
      </c>
      <c r="F307" s="293" t="str">
        <f ca="1">IF(ISERROR($S307),"",OFFSET('Smelter Reference List'!$E$4,$S307-4,0))</f>
        <v/>
      </c>
      <c r="G307" s="293" t="str">
        <f ca="1">IF(C307=$U$4,"Enter smelter details", IF(ISERROR($S307),"",OFFSET('Smelter Reference List'!$F$4,$S307-4,0)))</f>
        <v/>
      </c>
      <c r="H307" s="294" t="str">
        <f ca="1">IF(ISERROR($S307),"",OFFSET('Smelter Reference List'!$G$4,$S307-4,0))</f>
        <v/>
      </c>
      <c r="I307" s="295" t="str">
        <f ca="1">IF(ISERROR($S307),"",OFFSET('Smelter Reference List'!$H$4,$S307-4,0))</f>
        <v/>
      </c>
      <c r="J307" s="295" t="str">
        <f ca="1">IF(ISERROR($S307),"",OFFSET('Smelter Reference List'!$I$4,$S307-4,0))</f>
        <v/>
      </c>
      <c r="K307" s="296"/>
      <c r="L307" s="296"/>
      <c r="M307" s="296"/>
      <c r="N307" s="296"/>
      <c r="O307" s="296"/>
      <c r="P307" s="296"/>
      <c r="Q307" s="297"/>
      <c r="R307" s="227"/>
      <c r="S307" s="228" t="e">
        <f>IF(C307="",NA(),MATCH($B307&amp;$C307,'Smelter Reference List'!$J:$J,0))</f>
        <v>#N/A</v>
      </c>
      <c r="T307" s="229"/>
      <c r="U307" s="229">
        <f t="shared" ca="1" si="10"/>
        <v>0</v>
      </c>
      <c r="V307" s="229"/>
      <c r="W307" s="229"/>
      <c r="Y307" s="223" t="str">
        <f t="shared" si="11"/>
        <v/>
      </c>
    </row>
    <row r="308" spans="1:25" s="223" customFormat="1" ht="20.25">
      <c r="A308" s="292"/>
      <c r="B308" s="293" t="str">
        <f>IF(LEN(A308)=0,"",INDEX('Smelter Reference List'!$A:$A,MATCH($A308,'Smelter Reference List'!$E:$E,0)))</f>
        <v/>
      </c>
      <c r="C308" s="299" t="str">
        <f>IF(LEN(A308)=0,"",INDEX('Smelter Reference List'!$C:$C,MATCH($A308,'Smelter Reference List'!$E:$E,0)))</f>
        <v/>
      </c>
      <c r="D308" s="293" t="str">
        <f ca="1">IF(ISERROR($S308),"",OFFSET('Smelter Reference List'!$C$4,$S308-4,0)&amp;"")</f>
        <v/>
      </c>
      <c r="E308" s="293" t="str">
        <f ca="1">IF(ISERROR($S308),"",OFFSET('Smelter Reference List'!$D$4,$S308-4,0)&amp;"")</f>
        <v/>
      </c>
      <c r="F308" s="293" t="str">
        <f ca="1">IF(ISERROR($S308),"",OFFSET('Smelter Reference List'!$E$4,$S308-4,0))</f>
        <v/>
      </c>
      <c r="G308" s="293" t="str">
        <f ca="1">IF(C308=$U$4,"Enter smelter details", IF(ISERROR($S308),"",OFFSET('Smelter Reference List'!$F$4,$S308-4,0)))</f>
        <v/>
      </c>
      <c r="H308" s="294" t="str">
        <f ca="1">IF(ISERROR($S308),"",OFFSET('Smelter Reference List'!$G$4,$S308-4,0))</f>
        <v/>
      </c>
      <c r="I308" s="295" t="str">
        <f ca="1">IF(ISERROR($S308),"",OFFSET('Smelter Reference List'!$H$4,$S308-4,0))</f>
        <v/>
      </c>
      <c r="J308" s="295" t="str">
        <f ca="1">IF(ISERROR($S308),"",OFFSET('Smelter Reference List'!$I$4,$S308-4,0))</f>
        <v/>
      </c>
      <c r="K308" s="296"/>
      <c r="L308" s="296"/>
      <c r="M308" s="296"/>
      <c r="N308" s="296"/>
      <c r="O308" s="296"/>
      <c r="P308" s="296"/>
      <c r="Q308" s="297"/>
      <c r="R308" s="227"/>
      <c r="S308" s="228" t="e">
        <f>IF(C308="",NA(),MATCH($B308&amp;$C308,'Smelter Reference List'!$J:$J,0))</f>
        <v>#N/A</v>
      </c>
      <c r="T308" s="229"/>
      <c r="U308" s="229">
        <f t="shared" ca="1" si="10"/>
        <v>0</v>
      </c>
      <c r="V308" s="229"/>
      <c r="W308" s="229"/>
      <c r="Y308" s="223" t="str">
        <f t="shared" si="11"/>
        <v/>
      </c>
    </row>
    <row r="309" spans="1:25" s="223" customFormat="1" ht="20.25">
      <c r="A309" s="292"/>
      <c r="B309" s="293" t="str">
        <f>IF(LEN(A309)=0,"",INDEX('Smelter Reference List'!$A:$A,MATCH($A309,'Smelter Reference List'!$E:$E,0)))</f>
        <v/>
      </c>
      <c r="C309" s="299" t="str">
        <f>IF(LEN(A309)=0,"",INDEX('Smelter Reference List'!$C:$C,MATCH($A309,'Smelter Reference List'!$E:$E,0)))</f>
        <v/>
      </c>
      <c r="D309" s="293" t="str">
        <f ca="1">IF(ISERROR($S309),"",OFFSET('Smelter Reference List'!$C$4,$S309-4,0)&amp;"")</f>
        <v/>
      </c>
      <c r="E309" s="293" t="str">
        <f ca="1">IF(ISERROR($S309),"",OFFSET('Smelter Reference List'!$D$4,$S309-4,0)&amp;"")</f>
        <v/>
      </c>
      <c r="F309" s="293" t="str">
        <f ca="1">IF(ISERROR($S309),"",OFFSET('Smelter Reference List'!$E$4,$S309-4,0))</f>
        <v/>
      </c>
      <c r="G309" s="293" t="str">
        <f ca="1">IF(C309=$U$4,"Enter smelter details", IF(ISERROR($S309),"",OFFSET('Smelter Reference List'!$F$4,$S309-4,0)))</f>
        <v/>
      </c>
      <c r="H309" s="294" t="str">
        <f ca="1">IF(ISERROR($S309),"",OFFSET('Smelter Reference List'!$G$4,$S309-4,0))</f>
        <v/>
      </c>
      <c r="I309" s="295" t="str">
        <f ca="1">IF(ISERROR($S309),"",OFFSET('Smelter Reference List'!$H$4,$S309-4,0))</f>
        <v/>
      </c>
      <c r="J309" s="295" t="str">
        <f ca="1">IF(ISERROR($S309),"",OFFSET('Smelter Reference List'!$I$4,$S309-4,0))</f>
        <v/>
      </c>
      <c r="K309" s="296"/>
      <c r="L309" s="296"/>
      <c r="M309" s="296"/>
      <c r="N309" s="296"/>
      <c r="O309" s="296"/>
      <c r="P309" s="296"/>
      <c r="Q309" s="297"/>
      <c r="R309" s="227"/>
      <c r="S309" s="228" t="e">
        <f>IF(C309="",NA(),MATCH($B309&amp;$C309,'Smelter Reference List'!$J:$J,0))</f>
        <v>#N/A</v>
      </c>
      <c r="T309" s="229"/>
      <c r="U309" s="229">
        <f t="shared" ca="1" si="10"/>
        <v>0</v>
      </c>
      <c r="V309" s="229"/>
      <c r="W309" s="229"/>
      <c r="Y309" s="223" t="str">
        <f t="shared" si="11"/>
        <v/>
      </c>
    </row>
    <row r="310" spans="1:25" s="223" customFormat="1" ht="20.25">
      <c r="A310" s="292"/>
      <c r="B310" s="293" t="str">
        <f>IF(LEN(A310)=0,"",INDEX('Smelter Reference List'!$A:$A,MATCH($A310,'Smelter Reference List'!$E:$E,0)))</f>
        <v/>
      </c>
      <c r="C310" s="299" t="str">
        <f>IF(LEN(A310)=0,"",INDEX('Smelter Reference List'!$C:$C,MATCH($A310,'Smelter Reference List'!$E:$E,0)))</f>
        <v/>
      </c>
      <c r="D310" s="293" t="str">
        <f ca="1">IF(ISERROR($S310),"",OFFSET('Smelter Reference List'!$C$4,$S310-4,0)&amp;"")</f>
        <v/>
      </c>
      <c r="E310" s="293" t="str">
        <f ca="1">IF(ISERROR($S310),"",OFFSET('Smelter Reference List'!$D$4,$S310-4,0)&amp;"")</f>
        <v/>
      </c>
      <c r="F310" s="293" t="str">
        <f ca="1">IF(ISERROR($S310),"",OFFSET('Smelter Reference List'!$E$4,$S310-4,0))</f>
        <v/>
      </c>
      <c r="G310" s="293" t="str">
        <f ca="1">IF(C310=$U$4,"Enter smelter details", IF(ISERROR($S310),"",OFFSET('Smelter Reference List'!$F$4,$S310-4,0)))</f>
        <v/>
      </c>
      <c r="H310" s="294" t="str">
        <f ca="1">IF(ISERROR($S310),"",OFFSET('Smelter Reference List'!$G$4,$S310-4,0))</f>
        <v/>
      </c>
      <c r="I310" s="295" t="str">
        <f ca="1">IF(ISERROR($S310),"",OFFSET('Smelter Reference List'!$H$4,$S310-4,0))</f>
        <v/>
      </c>
      <c r="J310" s="295" t="str">
        <f ca="1">IF(ISERROR($S310),"",OFFSET('Smelter Reference List'!$I$4,$S310-4,0))</f>
        <v/>
      </c>
      <c r="K310" s="296"/>
      <c r="L310" s="296"/>
      <c r="M310" s="296"/>
      <c r="N310" s="296"/>
      <c r="O310" s="296"/>
      <c r="P310" s="296"/>
      <c r="Q310" s="297"/>
      <c r="R310" s="227"/>
      <c r="S310" s="228" t="e">
        <f>IF(C310="",NA(),MATCH($B310&amp;$C310,'Smelter Reference List'!$J:$J,0))</f>
        <v>#N/A</v>
      </c>
      <c r="T310" s="229"/>
      <c r="U310" s="229">
        <f t="shared" ca="1" si="10"/>
        <v>0</v>
      </c>
      <c r="V310" s="229"/>
      <c r="W310" s="229"/>
      <c r="Y310" s="223" t="str">
        <f t="shared" si="11"/>
        <v/>
      </c>
    </row>
    <row r="311" spans="1:25" s="223" customFormat="1" ht="20.25">
      <c r="A311" s="292"/>
      <c r="B311" s="293" t="str">
        <f>IF(LEN(A311)=0,"",INDEX('Smelter Reference List'!$A:$A,MATCH($A311,'Smelter Reference List'!$E:$E,0)))</f>
        <v/>
      </c>
      <c r="C311" s="299" t="str">
        <f>IF(LEN(A311)=0,"",INDEX('Smelter Reference List'!$C:$C,MATCH($A311,'Smelter Reference List'!$E:$E,0)))</f>
        <v/>
      </c>
      <c r="D311" s="293" t="str">
        <f ca="1">IF(ISERROR($S311),"",OFFSET('Smelter Reference List'!$C$4,$S311-4,0)&amp;"")</f>
        <v/>
      </c>
      <c r="E311" s="293" t="str">
        <f ca="1">IF(ISERROR($S311),"",OFFSET('Smelter Reference List'!$D$4,$S311-4,0)&amp;"")</f>
        <v/>
      </c>
      <c r="F311" s="293" t="str">
        <f ca="1">IF(ISERROR($S311),"",OFFSET('Smelter Reference List'!$E$4,$S311-4,0))</f>
        <v/>
      </c>
      <c r="G311" s="293" t="str">
        <f ca="1">IF(C311=$U$4,"Enter smelter details", IF(ISERROR($S311),"",OFFSET('Smelter Reference List'!$F$4,$S311-4,0)))</f>
        <v/>
      </c>
      <c r="H311" s="294" t="str">
        <f ca="1">IF(ISERROR($S311),"",OFFSET('Smelter Reference List'!$G$4,$S311-4,0))</f>
        <v/>
      </c>
      <c r="I311" s="295" t="str">
        <f ca="1">IF(ISERROR($S311),"",OFFSET('Smelter Reference List'!$H$4,$S311-4,0))</f>
        <v/>
      </c>
      <c r="J311" s="295" t="str">
        <f ca="1">IF(ISERROR($S311),"",OFFSET('Smelter Reference List'!$I$4,$S311-4,0))</f>
        <v/>
      </c>
      <c r="K311" s="296"/>
      <c r="L311" s="296"/>
      <c r="M311" s="296"/>
      <c r="N311" s="296"/>
      <c r="O311" s="296"/>
      <c r="P311" s="296"/>
      <c r="Q311" s="297"/>
      <c r="R311" s="227"/>
      <c r="S311" s="228" t="e">
        <f>IF(C311="",NA(),MATCH($B311&amp;$C311,'Smelter Reference List'!$J:$J,0))</f>
        <v>#N/A</v>
      </c>
      <c r="T311" s="229"/>
      <c r="U311" s="229">
        <f t="shared" ca="1" si="10"/>
        <v>0</v>
      </c>
      <c r="V311" s="229"/>
      <c r="W311" s="229"/>
      <c r="Y311" s="223" t="str">
        <f t="shared" si="11"/>
        <v/>
      </c>
    </row>
    <row r="312" spans="1:25" s="223" customFormat="1" ht="20.25">
      <c r="A312" s="292"/>
      <c r="B312" s="293" t="str">
        <f>IF(LEN(A312)=0,"",INDEX('Smelter Reference List'!$A:$A,MATCH($A312,'Smelter Reference List'!$E:$E,0)))</f>
        <v/>
      </c>
      <c r="C312" s="299" t="str">
        <f>IF(LEN(A312)=0,"",INDEX('Smelter Reference List'!$C:$C,MATCH($A312,'Smelter Reference List'!$E:$E,0)))</f>
        <v/>
      </c>
      <c r="D312" s="293" t="str">
        <f ca="1">IF(ISERROR($S312),"",OFFSET('Smelter Reference List'!$C$4,$S312-4,0)&amp;"")</f>
        <v/>
      </c>
      <c r="E312" s="293" t="str">
        <f ca="1">IF(ISERROR($S312),"",OFFSET('Smelter Reference List'!$D$4,$S312-4,0)&amp;"")</f>
        <v/>
      </c>
      <c r="F312" s="293" t="str">
        <f ca="1">IF(ISERROR($S312),"",OFFSET('Smelter Reference List'!$E$4,$S312-4,0))</f>
        <v/>
      </c>
      <c r="G312" s="293" t="str">
        <f ca="1">IF(C312=$U$4,"Enter smelter details", IF(ISERROR($S312),"",OFFSET('Smelter Reference List'!$F$4,$S312-4,0)))</f>
        <v/>
      </c>
      <c r="H312" s="294" t="str">
        <f ca="1">IF(ISERROR($S312),"",OFFSET('Smelter Reference List'!$G$4,$S312-4,0))</f>
        <v/>
      </c>
      <c r="I312" s="295" t="str">
        <f ca="1">IF(ISERROR($S312),"",OFFSET('Smelter Reference List'!$H$4,$S312-4,0))</f>
        <v/>
      </c>
      <c r="J312" s="295" t="str">
        <f ca="1">IF(ISERROR($S312),"",OFFSET('Smelter Reference List'!$I$4,$S312-4,0))</f>
        <v/>
      </c>
      <c r="K312" s="296"/>
      <c r="L312" s="296"/>
      <c r="M312" s="296"/>
      <c r="N312" s="296"/>
      <c r="O312" s="296"/>
      <c r="P312" s="296"/>
      <c r="Q312" s="297"/>
      <c r="R312" s="227"/>
      <c r="S312" s="228" t="e">
        <f>IF(C312="",NA(),MATCH($B312&amp;$C312,'Smelter Reference List'!$J:$J,0))</f>
        <v>#N/A</v>
      </c>
      <c r="T312" s="229"/>
      <c r="U312" s="229">
        <f t="shared" ca="1" si="10"/>
        <v>0</v>
      </c>
      <c r="V312" s="229"/>
      <c r="W312" s="229"/>
      <c r="Y312" s="223" t="str">
        <f t="shared" si="11"/>
        <v/>
      </c>
    </row>
    <row r="313" spans="1:25" s="223" customFormat="1" ht="20.25">
      <c r="A313" s="292"/>
      <c r="B313" s="293" t="str">
        <f>IF(LEN(A313)=0,"",INDEX('Smelter Reference List'!$A:$A,MATCH($A313,'Smelter Reference List'!$E:$E,0)))</f>
        <v/>
      </c>
      <c r="C313" s="299" t="str">
        <f>IF(LEN(A313)=0,"",INDEX('Smelter Reference List'!$C:$C,MATCH($A313,'Smelter Reference List'!$E:$E,0)))</f>
        <v/>
      </c>
      <c r="D313" s="293" t="str">
        <f ca="1">IF(ISERROR($S313),"",OFFSET('Smelter Reference List'!$C$4,$S313-4,0)&amp;"")</f>
        <v/>
      </c>
      <c r="E313" s="293" t="str">
        <f ca="1">IF(ISERROR($S313),"",OFFSET('Smelter Reference List'!$D$4,$S313-4,0)&amp;"")</f>
        <v/>
      </c>
      <c r="F313" s="293" t="str">
        <f ca="1">IF(ISERROR($S313),"",OFFSET('Smelter Reference List'!$E$4,$S313-4,0))</f>
        <v/>
      </c>
      <c r="G313" s="293" t="str">
        <f ca="1">IF(C313=$U$4,"Enter smelter details", IF(ISERROR($S313),"",OFFSET('Smelter Reference List'!$F$4,$S313-4,0)))</f>
        <v/>
      </c>
      <c r="H313" s="294" t="str">
        <f ca="1">IF(ISERROR($S313),"",OFFSET('Smelter Reference List'!$G$4,$S313-4,0))</f>
        <v/>
      </c>
      <c r="I313" s="295" t="str">
        <f ca="1">IF(ISERROR($S313),"",OFFSET('Smelter Reference List'!$H$4,$S313-4,0))</f>
        <v/>
      </c>
      <c r="J313" s="295" t="str">
        <f ca="1">IF(ISERROR($S313),"",OFFSET('Smelter Reference List'!$I$4,$S313-4,0))</f>
        <v/>
      </c>
      <c r="K313" s="296"/>
      <c r="L313" s="296"/>
      <c r="M313" s="296"/>
      <c r="N313" s="296"/>
      <c r="O313" s="296"/>
      <c r="P313" s="296"/>
      <c r="Q313" s="297"/>
      <c r="R313" s="227"/>
      <c r="S313" s="228" t="e">
        <f>IF(C313="",NA(),MATCH($B313&amp;$C313,'Smelter Reference List'!$J:$J,0))</f>
        <v>#N/A</v>
      </c>
      <c r="T313" s="229"/>
      <c r="U313" s="229">
        <f t="shared" ref="U313:U376" ca="1" si="12">IF(AND(C313="Smelter not listed",OR(LEN(D313)=0,LEN(E313)=0)),1,0)</f>
        <v>0</v>
      </c>
      <c r="V313" s="229"/>
      <c r="W313" s="229"/>
      <c r="Y313" s="223" t="str">
        <f t="shared" ref="Y313:Y376" si="13">B313&amp;C313</f>
        <v/>
      </c>
    </row>
    <row r="314" spans="1:25" s="223" customFormat="1" ht="20.25">
      <c r="A314" s="292"/>
      <c r="B314" s="293" t="str">
        <f>IF(LEN(A314)=0,"",INDEX('Smelter Reference List'!$A:$A,MATCH($A314,'Smelter Reference List'!$E:$E,0)))</f>
        <v/>
      </c>
      <c r="C314" s="299" t="str">
        <f>IF(LEN(A314)=0,"",INDEX('Smelter Reference List'!$C:$C,MATCH($A314,'Smelter Reference List'!$E:$E,0)))</f>
        <v/>
      </c>
      <c r="D314" s="293" t="str">
        <f ca="1">IF(ISERROR($S314),"",OFFSET('Smelter Reference List'!$C$4,$S314-4,0)&amp;"")</f>
        <v/>
      </c>
      <c r="E314" s="293" t="str">
        <f ca="1">IF(ISERROR($S314),"",OFFSET('Smelter Reference List'!$D$4,$S314-4,0)&amp;"")</f>
        <v/>
      </c>
      <c r="F314" s="293" t="str">
        <f ca="1">IF(ISERROR($S314),"",OFFSET('Smelter Reference List'!$E$4,$S314-4,0))</f>
        <v/>
      </c>
      <c r="G314" s="293" t="str">
        <f ca="1">IF(C314=$U$4,"Enter smelter details", IF(ISERROR($S314),"",OFFSET('Smelter Reference List'!$F$4,$S314-4,0)))</f>
        <v/>
      </c>
      <c r="H314" s="294" t="str">
        <f ca="1">IF(ISERROR($S314),"",OFFSET('Smelter Reference List'!$G$4,$S314-4,0))</f>
        <v/>
      </c>
      <c r="I314" s="295" t="str">
        <f ca="1">IF(ISERROR($S314),"",OFFSET('Smelter Reference List'!$H$4,$S314-4,0))</f>
        <v/>
      </c>
      <c r="J314" s="295" t="str">
        <f ca="1">IF(ISERROR($S314),"",OFFSET('Smelter Reference List'!$I$4,$S314-4,0))</f>
        <v/>
      </c>
      <c r="K314" s="296"/>
      <c r="L314" s="296"/>
      <c r="M314" s="296"/>
      <c r="N314" s="296"/>
      <c r="O314" s="296"/>
      <c r="P314" s="296"/>
      <c r="Q314" s="297"/>
      <c r="R314" s="227"/>
      <c r="S314" s="228" t="e">
        <f>IF(C314="",NA(),MATCH($B314&amp;$C314,'Smelter Reference List'!$J:$J,0))</f>
        <v>#N/A</v>
      </c>
      <c r="T314" s="229"/>
      <c r="U314" s="229">
        <f t="shared" ca="1" si="12"/>
        <v>0</v>
      </c>
      <c r="V314" s="229"/>
      <c r="W314" s="229"/>
      <c r="Y314" s="223" t="str">
        <f t="shared" si="13"/>
        <v/>
      </c>
    </row>
    <row r="315" spans="1:25" s="223" customFormat="1" ht="20.25">
      <c r="A315" s="292"/>
      <c r="B315" s="293" t="str">
        <f>IF(LEN(A315)=0,"",INDEX('Smelter Reference List'!$A:$A,MATCH($A315,'Smelter Reference List'!$E:$E,0)))</f>
        <v/>
      </c>
      <c r="C315" s="299" t="str">
        <f>IF(LEN(A315)=0,"",INDEX('Smelter Reference List'!$C:$C,MATCH($A315,'Smelter Reference List'!$E:$E,0)))</f>
        <v/>
      </c>
      <c r="D315" s="293" t="str">
        <f ca="1">IF(ISERROR($S315),"",OFFSET('Smelter Reference List'!$C$4,$S315-4,0)&amp;"")</f>
        <v/>
      </c>
      <c r="E315" s="293" t="str">
        <f ca="1">IF(ISERROR($S315),"",OFFSET('Smelter Reference List'!$D$4,$S315-4,0)&amp;"")</f>
        <v/>
      </c>
      <c r="F315" s="293" t="str">
        <f ca="1">IF(ISERROR($S315),"",OFFSET('Smelter Reference List'!$E$4,$S315-4,0))</f>
        <v/>
      </c>
      <c r="G315" s="293" t="str">
        <f ca="1">IF(C315=$U$4,"Enter smelter details", IF(ISERROR($S315),"",OFFSET('Smelter Reference List'!$F$4,$S315-4,0)))</f>
        <v/>
      </c>
      <c r="H315" s="294" t="str">
        <f ca="1">IF(ISERROR($S315),"",OFFSET('Smelter Reference List'!$G$4,$S315-4,0))</f>
        <v/>
      </c>
      <c r="I315" s="295" t="str">
        <f ca="1">IF(ISERROR($S315),"",OFFSET('Smelter Reference List'!$H$4,$S315-4,0))</f>
        <v/>
      </c>
      <c r="J315" s="295" t="str">
        <f ca="1">IF(ISERROR($S315),"",OFFSET('Smelter Reference List'!$I$4,$S315-4,0))</f>
        <v/>
      </c>
      <c r="K315" s="296"/>
      <c r="L315" s="296"/>
      <c r="M315" s="296"/>
      <c r="N315" s="296"/>
      <c r="O315" s="296"/>
      <c r="P315" s="296"/>
      <c r="Q315" s="297"/>
      <c r="R315" s="227"/>
      <c r="S315" s="228" t="e">
        <f>IF(C315="",NA(),MATCH($B315&amp;$C315,'Smelter Reference List'!$J:$J,0))</f>
        <v>#N/A</v>
      </c>
      <c r="T315" s="229"/>
      <c r="U315" s="229">
        <f t="shared" ca="1" si="12"/>
        <v>0</v>
      </c>
      <c r="V315" s="229"/>
      <c r="W315" s="229"/>
      <c r="Y315" s="223" t="str">
        <f t="shared" si="13"/>
        <v/>
      </c>
    </row>
    <row r="316" spans="1:25" s="223" customFormat="1" ht="20.25">
      <c r="A316" s="292"/>
      <c r="B316" s="293" t="str">
        <f>IF(LEN(A316)=0,"",INDEX('Smelter Reference List'!$A:$A,MATCH($A316,'Smelter Reference List'!$E:$E,0)))</f>
        <v/>
      </c>
      <c r="C316" s="299" t="str">
        <f>IF(LEN(A316)=0,"",INDEX('Smelter Reference List'!$C:$C,MATCH($A316,'Smelter Reference List'!$E:$E,0)))</f>
        <v/>
      </c>
      <c r="D316" s="293" t="str">
        <f ca="1">IF(ISERROR($S316),"",OFFSET('Smelter Reference List'!$C$4,$S316-4,0)&amp;"")</f>
        <v/>
      </c>
      <c r="E316" s="293" t="str">
        <f ca="1">IF(ISERROR($S316),"",OFFSET('Smelter Reference List'!$D$4,$S316-4,0)&amp;"")</f>
        <v/>
      </c>
      <c r="F316" s="293" t="str">
        <f ca="1">IF(ISERROR($S316),"",OFFSET('Smelter Reference List'!$E$4,$S316-4,0))</f>
        <v/>
      </c>
      <c r="G316" s="293" t="str">
        <f ca="1">IF(C316=$U$4,"Enter smelter details", IF(ISERROR($S316),"",OFFSET('Smelter Reference List'!$F$4,$S316-4,0)))</f>
        <v/>
      </c>
      <c r="H316" s="294" t="str">
        <f ca="1">IF(ISERROR($S316),"",OFFSET('Smelter Reference List'!$G$4,$S316-4,0))</f>
        <v/>
      </c>
      <c r="I316" s="295" t="str">
        <f ca="1">IF(ISERROR($S316),"",OFFSET('Smelter Reference List'!$H$4,$S316-4,0))</f>
        <v/>
      </c>
      <c r="J316" s="295" t="str">
        <f ca="1">IF(ISERROR($S316),"",OFFSET('Smelter Reference List'!$I$4,$S316-4,0))</f>
        <v/>
      </c>
      <c r="K316" s="296"/>
      <c r="L316" s="296"/>
      <c r="M316" s="296"/>
      <c r="N316" s="296"/>
      <c r="O316" s="296"/>
      <c r="P316" s="296"/>
      <c r="Q316" s="297"/>
      <c r="R316" s="227"/>
      <c r="S316" s="228" t="e">
        <f>IF(C316="",NA(),MATCH($B316&amp;$C316,'Smelter Reference List'!$J:$J,0))</f>
        <v>#N/A</v>
      </c>
      <c r="T316" s="229"/>
      <c r="U316" s="229">
        <f t="shared" ca="1" si="12"/>
        <v>0</v>
      </c>
      <c r="V316" s="229"/>
      <c r="W316" s="229"/>
      <c r="Y316" s="223" t="str">
        <f t="shared" si="13"/>
        <v/>
      </c>
    </row>
    <row r="317" spans="1:25" s="223" customFormat="1" ht="20.25">
      <c r="A317" s="292"/>
      <c r="B317" s="293" t="str">
        <f>IF(LEN(A317)=0,"",INDEX('Smelter Reference List'!$A:$A,MATCH($A317,'Smelter Reference List'!$E:$E,0)))</f>
        <v/>
      </c>
      <c r="C317" s="299" t="str">
        <f>IF(LEN(A317)=0,"",INDEX('Smelter Reference List'!$C:$C,MATCH($A317,'Smelter Reference List'!$E:$E,0)))</f>
        <v/>
      </c>
      <c r="D317" s="293" t="str">
        <f ca="1">IF(ISERROR($S317),"",OFFSET('Smelter Reference List'!$C$4,$S317-4,0)&amp;"")</f>
        <v/>
      </c>
      <c r="E317" s="293" t="str">
        <f ca="1">IF(ISERROR($S317),"",OFFSET('Smelter Reference List'!$D$4,$S317-4,0)&amp;"")</f>
        <v/>
      </c>
      <c r="F317" s="293" t="str">
        <f ca="1">IF(ISERROR($S317),"",OFFSET('Smelter Reference List'!$E$4,$S317-4,0))</f>
        <v/>
      </c>
      <c r="G317" s="293" t="str">
        <f ca="1">IF(C317=$U$4,"Enter smelter details", IF(ISERROR($S317),"",OFFSET('Smelter Reference List'!$F$4,$S317-4,0)))</f>
        <v/>
      </c>
      <c r="H317" s="294" t="str">
        <f ca="1">IF(ISERROR($S317),"",OFFSET('Smelter Reference List'!$G$4,$S317-4,0))</f>
        <v/>
      </c>
      <c r="I317" s="295" t="str">
        <f ca="1">IF(ISERROR($S317),"",OFFSET('Smelter Reference List'!$H$4,$S317-4,0))</f>
        <v/>
      </c>
      <c r="J317" s="295" t="str">
        <f ca="1">IF(ISERROR($S317),"",OFFSET('Smelter Reference List'!$I$4,$S317-4,0))</f>
        <v/>
      </c>
      <c r="K317" s="296"/>
      <c r="L317" s="296"/>
      <c r="M317" s="296"/>
      <c r="N317" s="296"/>
      <c r="O317" s="296"/>
      <c r="P317" s="296"/>
      <c r="Q317" s="297"/>
      <c r="R317" s="227"/>
      <c r="S317" s="228" t="e">
        <f>IF(C317="",NA(),MATCH($B317&amp;$C317,'Smelter Reference List'!$J:$J,0))</f>
        <v>#N/A</v>
      </c>
      <c r="T317" s="229"/>
      <c r="U317" s="229">
        <f t="shared" ca="1" si="12"/>
        <v>0</v>
      </c>
      <c r="V317" s="229"/>
      <c r="W317" s="229"/>
      <c r="Y317" s="223" t="str">
        <f t="shared" si="13"/>
        <v/>
      </c>
    </row>
    <row r="318" spans="1:25" s="223" customFormat="1" ht="20.25">
      <c r="A318" s="292"/>
      <c r="B318" s="293" t="str">
        <f>IF(LEN(A318)=0,"",INDEX('Smelter Reference List'!$A:$A,MATCH($A318,'Smelter Reference List'!$E:$E,0)))</f>
        <v/>
      </c>
      <c r="C318" s="299" t="str">
        <f>IF(LEN(A318)=0,"",INDEX('Smelter Reference List'!$C:$C,MATCH($A318,'Smelter Reference List'!$E:$E,0)))</f>
        <v/>
      </c>
      <c r="D318" s="293" t="str">
        <f ca="1">IF(ISERROR($S318),"",OFFSET('Smelter Reference List'!$C$4,$S318-4,0)&amp;"")</f>
        <v/>
      </c>
      <c r="E318" s="293" t="str">
        <f ca="1">IF(ISERROR($S318),"",OFFSET('Smelter Reference List'!$D$4,$S318-4,0)&amp;"")</f>
        <v/>
      </c>
      <c r="F318" s="293" t="str">
        <f ca="1">IF(ISERROR($S318),"",OFFSET('Smelter Reference List'!$E$4,$S318-4,0))</f>
        <v/>
      </c>
      <c r="G318" s="293" t="str">
        <f ca="1">IF(C318=$U$4,"Enter smelter details", IF(ISERROR($S318),"",OFFSET('Smelter Reference List'!$F$4,$S318-4,0)))</f>
        <v/>
      </c>
      <c r="H318" s="294" t="str">
        <f ca="1">IF(ISERROR($S318),"",OFFSET('Smelter Reference List'!$G$4,$S318-4,0))</f>
        <v/>
      </c>
      <c r="I318" s="295" t="str">
        <f ca="1">IF(ISERROR($S318),"",OFFSET('Smelter Reference List'!$H$4,$S318-4,0))</f>
        <v/>
      </c>
      <c r="J318" s="295" t="str">
        <f ca="1">IF(ISERROR($S318),"",OFFSET('Smelter Reference List'!$I$4,$S318-4,0))</f>
        <v/>
      </c>
      <c r="K318" s="296"/>
      <c r="L318" s="296"/>
      <c r="M318" s="296"/>
      <c r="N318" s="296"/>
      <c r="O318" s="296"/>
      <c r="P318" s="296"/>
      <c r="Q318" s="297"/>
      <c r="R318" s="227"/>
      <c r="S318" s="228" t="e">
        <f>IF(C318="",NA(),MATCH($B318&amp;$C318,'Smelter Reference List'!$J:$J,0))</f>
        <v>#N/A</v>
      </c>
      <c r="T318" s="229"/>
      <c r="U318" s="229">
        <f t="shared" ca="1" si="12"/>
        <v>0</v>
      </c>
      <c r="V318" s="229"/>
      <c r="W318" s="229"/>
      <c r="Y318" s="223" t="str">
        <f t="shared" si="13"/>
        <v/>
      </c>
    </row>
    <row r="319" spans="1:25" s="223" customFormat="1" ht="20.25">
      <c r="A319" s="292"/>
      <c r="B319" s="293" t="str">
        <f>IF(LEN(A319)=0,"",INDEX('Smelter Reference List'!$A:$A,MATCH($A319,'Smelter Reference List'!$E:$E,0)))</f>
        <v/>
      </c>
      <c r="C319" s="299" t="str">
        <f>IF(LEN(A319)=0,"",INDEX('Smelter Reference List'!$C:$C,MATCH($A319,'Smelter Reference List'!$E:$E,0)))</f>
        <v/>
      </c>
      <c r="D319" s="293" t="str">
        <f ca="1">IF(ISERROR($S319),"",OFFSET('Smelter Reference List'!$C$4,$S319-4,0)&amp;"")</f>
        <v/>
      </c>
      <c r="E319" s="293" t="str">
        <f ca="1">IF(ISERROR($S319),"",OFFSET('Smelter Reference List'!$D$4,$S319-4,0)&amp;"")</f>
        <v/>
      </c>
      <c r="F319" s="293" t="str">
        <f ca="1">IF(ISERROR($S319),"",OFFSET('Smelter Reference List'!$E$4,$S319-4,0))</f>
        <v/>
      </c>
      <c r="G319" s="293" t="str">
        <f ca="1">IF(C319=$U$4,"Enter smelter details", IF(ISERROR($S319),"",OFFSET('Smelter Reference List'!$F$4,$S319-4,0)))</f>
        <v/>
      </c>
      <c r="H319" s="294" t="str">
        <f ca="1">IF(ISERROR($S319),"",OFFSET('Smelter Reference List'!$G$4,$S319-4,0))</f>
        <v/>
      </c>
      <c r="I319" s="295" t="str">
        <f ca="1">IF(ISERROR($S319),"",OFFSET('Smelter Reference List'!$H$4,$S319-4,0))</f>
        <v/>
      </c>
      <c r="J319" s="295" t="str">
        <f ca="1">IF(ISERROR($S319),"",OFFSET('Smelter Reference List'!$I$4,$S319-4,0))</f>
        <v/>
      </c>
      <c r="K319" s="296"/>
      <c r="L319" s="296"/>
      <c r="M319" s="296"/>
      <c r="N319" s="296"/>
      <c r="O319" s="296"/>
      <c r="P319" s="296"/>
      <c r="Q319" s="297"/>
      <c r="R319" s="227"/>
      <c r="S319" s="228" t="e">
        <f>IF(C319="",NA(),MATCH($B319&amp;$C319,'Smelter Reference List'!$J:$J,0))</f>
        <v>#N/A</v>
      </c>
      <c r="T319" s="229"/>
      <c r="U319" s="229">
        <f t="shared" ca="1" si="12"/>
        <v>0</v>
      </c>
      <c r="V319" s="229"/>
      <c r="W319" s="229"/>
      <c r="Y319" s="223" t="str">
        <f t="shared" si="13"/>
        <v/>
      </c>
    </row>
    <row r="320" spans="1:25" s="223" customFormat="1" ht="20.25">
      <c r="A320" s="292"/>
      <c r="B320" s="293" t="str">
        <f>IF(LEN(A320)=0,"",INDEX('Smelter Reference List'!$A:$A,MATCH($A320,'Smelter Reference List'!$E:$E,0)))</f>
        <v/>
      </c>
      <c r="C320" s="299" t="str">
        <f>IF(LEN(A320)=0,"",INDEX('Smelter Reference List'!$C:$C,MATCH($A320,'Smelter Reference List'!$E:$E,0)))</f>
        <v/>
      </c>
      <c r="D320" s="293" t="str">
        <f ca="1">IF(ISERROR($S320),"",OFFSET('Smelter Reference List'!$C$4,$S320-4,0)&amp;"")</f>
        <v/>
      </c>
      <c r="E320" s="293" t="str">
        <f ca="1">IF(ISERROR($S320),"",OFFSET('Smelter Reference List'!$D$4,$S320-4,0)&amp;"")</f>
        <v/>
      </c>
      <c r="F320" s="293" t="str">
        <f ca="1">IF(ISERROR($S320),"",OFFSET('Smelter Reference List'!$E$4,$S320-4,0))</f>
        <v/>
      </c>
      <c r="G320" s="293" t="str">
        <f ca="1">IF(C320=$U$4,"Enter smelter details", IF(ISERROR($S320),"",OFFSET('Smelter Reference List'!$F$4,$S320-4,0)))</f>
        <v/>
      </c>
      <c r="H320" s="294" t="str">
        <f ca="1">IF(ISERROR($S320),"",OFFSET('Smelter Reference List'!$G$4,$S320-4,0))</f>
        <v/>
      </c>
      <c r="I320" s="295" t="str">
        <f ca="1">IF(ISERROR($S320),"",OFFSET('Smelter Reference List'!$H$4,$S320-4,0))</f>
        <v/>
      </c>
      <c r="J320" s="295" t="str">
        <f ca="1">IF(ISERROR($S320),"",OFFSET('Smelter Reference List'!$I$4,$S320-4,0))</f>
        <v/>
      </c>
      <c r="K320" s="296"/>
      <c r="L320" s="296"/>
      <c r="M320" s="296"/>
      <c r="N320" s="296"/>
      <c r="O320" s="296"/>
      <c r="P320" s="296"/>
      <c r="Q320" s="297"/>
      <c r="R320" s="227"/>
      <c r="S320" s="228" t="e">
        <f>IF(C320="",NA(),MATCH($B320&amp;$C320,'Smelter Reference List'!$J:$J,0))</f>
        <v>#N/A</v>
      </c>
      <c r="T320" s="229"/>
      <c r="U320" s="229">
        <f t="shared" ca="1" si="12"/>
        <v>0</v>
      </c>
      <c r="V320" s="229"/>
      <c r="W320" s="229"/>
      <c r="Y320" s="223" t="str">
        <f t="shared" si="13"/>
        <v/>
      </c>
    </row>
    <row r="321" spans="1:25" s="223" customFormat="1" ht="20.25">
      <c r="A321" s="292"/>
      <c r="B321" s="293" t="str">
        <f>IF(LEN(A321)=0,"",INDEX('Smelter Reference List'!$A:$A,MATCH($A321,'Smelter Reference List'!$E:$E,0)))</f>
        <v/>
      </c>
      <c r="C321" s="299" t="str">
        <f>IF(LEN(A321)=0,"",INDEX('Smelter Reference List'!$C:$C,MATCH($A321,'Smelter Reference List'!$E:$E,0)))</f>
        <v/>
      </c>
      <c r="D321" s="293" t="str">
        <f ca="1">IF(ISERROR($S321),"",OFFSET('Smelter Reference List'!$C$4,$S321-4,0)&amp;"")</f>
        <v/>
      </c>
      <c r="E321" s="293" t="str">
        <f ca="1">IF(ISERROR($S321),"",OFFSET('Smelter Reference List'!$D$4,$S321-4,0)&amp;"")</f>
        <v/>
      </c>
      <c r="F321" s="293" t="str">
        <f ca="1">IF(ISERROR($S321),"",OFFSET('Smelter Reference List'!$E$4,$S321-4,0))</f>
        <v/>
      </c>
      <c r="G321" s="293" t="str">
        <f ca="1">IF(C321=$U$4,"Enter smelter details", IF(ISERROR($S321),"",OFFSET('Smelter Reference List'!$F$4,$S321-4,0)))</f>
        <v/>
      </c>
      <c r="H321" s="294" t="str">
        <f ca="1">IF(ISERROR($S321),"",OFFSET('Smelter Reference List'!$G$4,$S321-4,0))</f>
        <v/>
      </c>
      <c r="I321" s="295" t="str">
        <f ca="1">IF(ISERROR($S321),"",OFFSET('Smelter Reference List'!$H$4,$S321-4,0))</f>
        <v/>
      </c>
      <c r="J321" s="295" t="str">
        <f ca="1">IF(ISERROR($S321),"",OFFSET('Smelter Reference List'!$I$4,$S321-4,0))</f>
        <v/>
      </c>
      <c r="K321" s="296"/>
      <c r="L321" s="296"/>
      <c r="M321" s="296"/>
      <c r="N321" s="296"/>
      <c r="O321" s="296"/>
      <c r="P321" s="296"/>
      <c r="Q321" s="297"/>
      <c r="R321" s="227"/>
      <c r="S321" s="228" t="e">
        <f>IF(C321="",NA(),MATCH($B321&amp;$C321,'Smelter Reference List'!$J:$J,0))</f>
        <v>#N/A</v>
      </c>
      <c r="T321" s="229"/>
      <c r="U321" s="229">
        <f t="shared" ca="1" si="12"/>
        <v>0</v>
      </c>
      <c r="V321" s="229"/>
      <c r="W321" s="229"/>
      <c r="Y321" s="223" t="str">
        <f t="shared" si="13"/>
        <v/>
      </c>
    </row>
    <row r="322" spans="1:25" s="223" customFormat="1" ht="20.25">
      <c r="A322" s="292"/>
      <c r="B322" s="293" t="str">
        <f>IF(LEN(A322)=0,"",INDEX('Smelter Reference List'!$A:$A,MATCH($A322,'Smelter Reference List'!$E:$E,0)))</f>
        <v/>
      </c>
      <c r="C322" s="299" t="str">
        <f>IF(LEN(A322)=0,"",INDEX('Smelter Reference List'!$C:$C,MATCH($A322,'Smelter Reference List'!$E:$E,0)))</f>
        <v/>
      </c>
      <c r="D322" s="293" t="str">
        <f ca="1">IF(ISERROR($S322),"",OFFSET('Smelter Reference List'!$C$4,$S322-4,0)&amp;"")</f>
        <v/>
      </c>
      <c r="E322" s="293" t="str">
        <f ca="1">IF(ISERROR($S322),"",OFFSET('Smelter Reference List'!$D$4,$S322-4,0)&amp;"")</f>
        <v/>
      </c>
      <c r="F322" s="293" t="str">
        <f ca="1">IF(ISERROR($S322),"",OFFSET('Smelter Reference List'!$E$4,$S322-4,0))</f>
        <v/>
      </c>
      <c r="G322" s="293" t="str">
        <f ca="1">IF(C322=$U$4,"Enter smelter details", IF(ISERROR($S322),"",OFFSET('Smelter Reference List'!$F$4,$S322-4,0)))</f>
        <v/>
      </c>
      <c r="H322" s="294" t="str">
        <f ca="1">IF(ISERROR($S322),"",OFFSET('Smelter Reference List'!$G$4,$S322-4,0))</f>
        <v/>
      </c>
      <c r="I322" s="295" t="str">
        <f ca="1">IF(ISERROR($S322),"",OFFSET('Smelter Reference List'!$H$4,$S322-4,0))</f>
        <v/>
      </c>
      <c r="J322" s="295" t="str">
        <f ca="1">IF(ISERROR($S322),"",OFFSET('Smelter Reference List'!$I$4,$S322-4,0))</f>
        <v/>
      </c>
      <c r="K322" s="296"/>
      <c r="L322" s="296"/>
      <c r="M322" s="296"/>
      <c r="N322" s="296"/>
      <c r="O322" s="296"/>
      <c r="P322" s="296"/>
      <c r="Q322" s="297"/>
      <c r="R322" s="227"/>
      <c r="S322" s="228" t="e">
        <f>IF(C322="",NA(),MATCH($B322&amp;$C322,'Smelter Reference List'!$J:$J,0))</f>
        <v>#N/A</v>
      </c>
      <c r="T322" s="229"/>
      <c r="U322" s="229">
        <f t="shared" ca="1" si="12"/>
        <v>0</v>
      </c>
      <c r="V322" s="229"/>
      <c r="W322" s="229"/>
      <c r="Y322" s="223" t="str">
        <f t="shared" si="13"/>
        <v/>
      </c>
    </row>
    <row r="323" spans="1:25" s="223" customFormat="1" ht="20.25">
      <c r="A323" s="292"/>
      <c r="B323" s="293" t="str">
        <f>IF(LEN(A323)=0,"",INDEX('Smelter Reference List'!$A:$A,MATCH($A323,'Smelter Reference List'!$E:$E,0)))</f>
        <v/>
      </c>
      <c r="C323" s="299" t="str">
        <f>IF(LEN(A323)=0,"",INDEX('Smelter Reference List'!$C:$C,MATCH($A323,'Smelter Reference List'!$E:$E,0)))</f>
        <v/>
      </c>
      <c r="D323" s="293" t="str">
        <f ca="1">IF(ISERROR($S323),"",OFFSET('Smelter Reference List'!$C$4,$S323-4,0)&amp;"")</f>
        <v/>
      </c>
      <c r="E323" s="293" t="str">
        <f ca="1">IF(ISERROR($S323),"",OFFSET('Smelter Reference List'!$D$4,$S323-4,0)&amp;"")</f>
        <v/>
      </c>
      <c r="F323" s="293" t="str">
        <f ca="1">IF(ISERROR($S323),"",OFFSET('Smelter Reference List'!$E$4,$S323-4,0))</f>
        <v/>
      </c>
      <c r="G323" s="293" t="str">
        <f ca="1">IF(C323=$U$4,"Enter smelter details", IF(ISERROR($S323),"",OFFSET('Smelter Reference List'!$F$4,$S323-4,0)))</f>
        <v/>
      </c>
      <c r="H323" s="294" t="str">
        <f ca="1">IF(ISERROR($S323),"",OFFSET('Smelter Reference List'!$G$4,$S323-4,0))</f>
        <v/>
      </c>
      <c r="I323" s="295" t="str">
        <f ca="1">IF(ISERROR($S323),"",OFFSET('Smelter Reference List'!$H$4,$S323-4,0))</f>
        <v/>
      </c>
      <c r="J323" s="295" t="str">
        <f ca="1">IF(ISERROR($S323),"",OFFSET('Smelter Reference List'!$I$4,$S323-4,0))</f>
        <v/>
      </c>
      <c r="K323" s="296"/>
      <c r="L323" s="296"/>
      <c r="M323" s="296"/>
      <c r="N323" s="296"/>
      <c r="O323" s="296"/>
      <c r="P323" s="296"/>
      <c r="Q323" s="297"/>
      <c r="R323" s="227"/>
      <c r="S323" s="228" t="e">
        <f>IF(C323="",NA(),MATCH($B323&amp;$C323,'Smelter Reference List'!$J:$J,0))</f>
        <v>#N/A</v>
      </c>
      <c r="T323" s="229"/>
      <c r="U323" s="229">
        <f t="shared" ca="1" si="12"/>
        <v>0</v>
      </c>
      <c r="V323" s="229"/>
      <c r="W323" s="229"/>
      <c r="Y323" s="223" t="str">
        <f t="shared" si="13"/>
        <v/>
      </c>
    </row>
    <row r="324" spans="1:25" s="223" customFormat="1" ht="20.25">
      <c r="A324" s="292"/>
      <c r="B324" s="293" t="str">
        <f>IF(LEN(A324)=0,"",INDEX('Smelter Reference List'!$A:$A,MATCH($A324,'Smelter Reference List'!$E:$E,0)))</f>
        <v/>
      </c>
      <c r="C324" s="299" t="str">
        <f>IF(LEN(A324)=0,"",INDEX('Smelter Reference List'!$C:$C,MATCH($A324,'Smelter Reference List'!$E:$E,0)))</f>
        <v/>
      </c>
      <c r="D324" s="293" t="str">
        <f ca="1">IF(ISERROR($S324),"",OFFSET('Smelter Reference List'!$C$4,$S324-4,0)&amp;"")</f>
        <v/>
      </c>
      <c r="E324" s="293" t="str">
        <f ca="1">IF(ISERROR($S324),"",OFFSET('Smelter Reference List'!$D$4,$S324-4,0)&amp;"")</f>
        <v/>
      </c>
      <c r="F324" s="293" t="str">
        <f ca="1">IF(ISERROR($S324),"",OFFSET('Smelter Reference List'!$E$4,$S324-4,0))</f>
        <v/>
      </c>
      <c r="G324" s="293" t="str">
        <f ca="1">IF(C324=$U$4,"Enter smelter details", IF(ISERROR($S324),"",OFFSET('Smelter Reference List'!$F$4,$S324-4,0)))</f>
        <v/>
      </c>
      <c r="H324" s="294" t="str">
        <f ca="1">IF(ISERROR($S324),"",OFFSET('Smelter Reference List'!$G$4,$S324-4,0))</f>
        <v/>
      </c>
      <c r="I324" s="295" t="str">
        <f ca="1">IF(ISERROR($S324),"",OFFSET('Smelter Reference List'!$H$4,$S324-4,0))</f>
        <v/>
      </c>
      <c r="J324" s="295" t="str">
        <f ca="1">IF(ISERROR($S324),"",OFFSET('Smelter Reference List'!$I$4,$S324-4,0))</f>
        <v/>
      </c>
      <c r="K324" s="296"/>
      <c r="L324" s="296"/>
      <c r="M324" s="296"/>
      <c r="N324" s="296"/>
      <c r="O324" s="296"/>
      <c r="P324" s="296"/>
      <c r="Q324" s="297"/>
      <c r="R324" s="227"/>
      <c r="S324" s="228" t="e">
        <f>IF(C324="",NA(),MATCH($B324&amp;$C324,'Smelter Reference List'!$J:$J,0))</f>
        <v>#N/A</v>
      </c>
      <c r="T324" s="229"/>
      <c r="U324" s="229">
        <f t="shared" ca="1" si="12"/>
        <v>0</v>
      </c>
      <c r="V324" s="229"/>
      <c r="W324" s="229"/>
      <c r="Y324" s="223" t="str">
        <f t="shared" si="13"/>
        <v/>
      </c>
    </row>
    <row r="325" spans="1:25" s="223" customFormat="1" ht="20.25">
      <c r="A325" s="292"/>
      <c r="B325" s="293" t="str">
        <f>IF(LEN(A325)=0,"",INDEX('Smelter Reference List'!$A:$A,MATCH($A325,'Smelter Reference List'!$E:$E,0)))</f>
        <v/>
      </c>
      <c r="C325" s="299" t="str">
        <f>IF(LEN(A325)=0,"",INDEX('Smelter Reference List'!$C:$C,MATCH($A325,'Smelter Reference List'!$E:$E,0)))</f>
        <v/>
      </c>
      <c r="D325" s="293" t="str">
        <f ca="1">IF(ISERROR($S325),"",OFFSET('Smelter Reference List'!$C$4,$S325-4,0)&amp;"")</f>
        <v/>
      </c>
      <c r="E325" s="293" t="str">
        <f ca="1">IF(ISERROR($S325),"",OFFSET('Smelter Reference List'!$D$4,$S325-4,0)&amp;"")</f>
        <v/>
      </c>
      <c r="F325" s="293" t="str">
        <f ca="1">IF(ISERROR($S325),"",OFFSET('Smelter Reference List'!$E$4,$S325-4,0))</f>
        <v/>
      </c>
      <c r="G325" s="293" t="str">
        <f ca="1">IF(C325=$U$4,"Enter smelter details", IF(ISERROR($S325),"",OFFSET('Smelter Reference List'!$F$4,$S325-4,0)))</f>
        <v/>
      </c>
      <c r="H325" s="294" t="str">
        <f ca="1">IF(ISERROR($S325),"",OFFSET('Smelter Reference List'!$G$4,$S325-4,0))</f>
        <v/>
      </c>
      <c r="I325" s="295" t="str">
        <f ca="1">IF(ISERROR($S325),"",OFFSET('Smelter Reference List'!$H$4,$S325-4,0))</f>
        <v/>
      </c>
      <c r="J325" s="295" t="str">
        <f ca="1">IF(ISERROR($S325),"",OFFSET('Smelter Reference List'!$I$4,$S325-4,0))</f>
        <v/>
      </c>
      <c r="K325" s="296"/>
      <c r="L325" s="296"/>
      <c r="M325" s="296"/>
      <c r="N325" s="296"/>
      <c r="O325" s="296"/>
      <c r="P325" s="296"/>
      <c r="Q325" s="297"/>
      <c r="R325" s="227"/>
      <c r="S325" s="228" t="e">
        <f>IF(C325="",NA(),MATCH($B325&amp;$C325,'Smelter Reference List'!$J:$J,0))</f>
        <v>#N/A</v>
      </c>
      <c r="T325" s="229"/>
      <c r="U325" s="229">
        <f t="shared" ca="1" si="12"/>
        <v>0</v>
      </c>
      <c r="V325" s="229"/>
      <c r="W325" s="229"/>
      <c r="Y325" s="223" t="str">
        <f t="shared" si="13"/>
        <v/>
      </c>
    </row>
    <row r="326" spans="1:25" s="223" customFormat="1" ht="20.25">
      <c r="A326" s="292"/>
      <c r="B326" s="293" t="str">
        <f>IF(LEN(A326)=0,"",INDEX('Smelter Reference List'!$A:$A,MATCH($A326,'Smelter Reference List'!$E:$E,0)))</f>
        <v/>
      </c>
      <c r="C326" s="299" t="str">
        <f>IF(LEN(A326)=0,"",INDEX('Smelter Reference List'!$C:$C,MATCH($A326,'Smelter Reference List'!$E:$E,0)))</f>
        <v/>
      </c>
      <c r="D326" s="293" t="str">
        <f ca="1">IF(ISERROR($S326),"",OFFSET('Smelter Reference List'!$C$4,$S326-4,0)&amp;"")</f>
        <v/>
      </c>
      <c r="E326" s="293" t="str">
        <f ca="1">IF(ISERROR($S326),"",OFFSET('Smelter Reference List'!$D$4,$S326-4,0)&amp;"")</f>
        <v/>
      </c>
      <c r="F326" s="293" t="str">
        <f ca="1">IF(ISERROR($S326),"",OFFSET('Smelter Reference List'!$E$4,$S326-4,0))</f>
        <v/>
      </c>
      <c r="G326" s="293" t="str">
        <f ca="1">IF(C326=$U$4,"Enter smelter details", IF(ISERROR($S326),"",OFFSET('Smelter Reference List'!$F$4,$S326-4,0)))</f>
        <v/>
      </c>
      <c r="H326" s="294" t="str">
        <f ca="1">IF(ISERROR($S326),"",OFFSET('Smelter Reference List'!$G$4,$S326-4,0))</f>
        <v/>
      </c>
      <c r="I326" s="295" t="str">
        <f ca="1">IF(ISERROR($S326),"",OFFSET('Smelter Reference List'!$H$4,$S326-4,0))</f>
        <v/>
      </c>
      <c r="J326" s="295" t="str">
        <f ca="1">IF(ISERROR($S326),"",OFFSET('Smelter Reference List'!$I$4,$S326-4,0))</f>
        <v/>
      </c>
      <c r="K326" s="296"/>
      <c r="L326" s="296"/>
      <c r="M326" s="296"/>
      <c r="N326" s="296"/>
      <c r="O326" s="296"/>
      <c r="P326" s="296"/>
      <c r="Q326" s="297"/>
      <c r="R326" s="227"/>
      <c r="S326" s="228" t="e">
        <f>IF(C326="",NA(),MATCH($B326&amp;$C326,'Smelter Reference List'!$J:$J,0))</f>
        <v>#N/A</v>
      </c>
      <c r="T326" s="229"/>
      <c r="U326" s="229">
        <f t="shared" ca="1" si="12"/>
        <v>0</v>
      </c>
      <c r="V326" s="229"/>
      <c r="W326" s="229"/>
      <c r="Y326" s="223" t="str">
        <f t="shared" si="13"/>
        <v/>
      </c>
    </row>
    <row r="327" spans="1:25" s="223" customFormat="1" ht="20.25">
      <c r="A327" s="292"/>
      <c r="B327" s="293" t="str">
        <f>IF(LEN(A327)=0,"",INDEX('Smelter Reference List'!$A:$A,MATCH($A327,'Smelter Reference List'!$E:$E,0)))</f>
        <v/>
      </c>
      <c r="C327" s="299" t="str">
        <f>IF(LEN(A327)=0,"",INDEX('Smelter Reference List'!$C:$C,MATCH($A327,'Smelter Reference List'!$E:$E,0)))</f>
        <v/>
      </c>
      <c r="D327" s="293" t="str">
        <f ca="1">IF(ISERROR($S327),"",OFFSET('Smelter Reference List'!$C$4,$S327-4,0)&amp;"")</f>
        <v/>
      </c>
      <c r="E327" s="293" t="str">
        <f ca="1">IF(ISERROR($S327),"",OFFSET('Smelter Reference List'!$D$4,$S327-4,0)&amp;"")</f>
        <v/>
      </c>
      <c r="F327" s="293" t="str">
        <f ca="1">IF(ISERROR($S327),"",OFFSET('Smelter Reference List'!$E$4,$S327-4,0))</f>
        <v/>
      </c>
      <c r="G327" s="293" t="str">
        <f ca="1">IF(C327=$U$4,"Enter smelter details", IF(ISERROR($S327),"",OFFSET('Smelter Reference List'!$F$4,$S327-4,0)))</f>
        <v/>
      </c>
      <c r="H327" s="294" t="str">
        <f ca="1">IF(ISERROR($S327),"",OFFSET('Smelter Reference List'!$G$4,$S327-4,0))</f>
        <v/>
      </c>
      <c r="I327" s="295" t="str">
        <f ca="1">IF(ISERROR($S327),"",OFFSET('Smelter Reference List'!$H$4,$S327-4,0))</f>
        <v/>
      </c>
      <c r="J327" s="295" t="str">
        <f ca="1">IF(ISERROR($S327),"",OFFSET('Smelter Reference List'!$I$4,$S327-4,0))</f>
        <v/>
      </c>
      <c r="K327" s="296"/>
      <c r="L327" s="296"/>
      <c r="M327" s="296"/>
      <c r="N327" s="296"/>
      <c r="O327" s="296"/>
      <c r="P327" s="296"/>
      <c r="Q327" s="297"/>
      <c r="R327" s="227"/>
      <c r="S327" s="228" t="e">
        <f>IF(C327="",NA(),MATCH($B327&amp;$C327,'Smelter Reference List'!$J:$J,0))</f>
        <v>#N/A</v>
      </c>
      <c r="T327" s="229"/>
      <c r="U327" s="229">
        <f t="shared" ca="1" si="12"/>
        <v>0</v>
      </c>
      <c r="V327" s="229"/>
      <c r="W327" s="229"/>
      <c r="Y327" s="223" t="str">
        <f t="shared" si="13"/>
        <v/>
      </c>
    </row>
    <row r="328" spans="1:25" s="223" customFormat="1" ht="20.25">
      <c r="A328" s="292"/>
      <c r="B328" s="293" t="str">
        <f>IF(LEN(A328)=0,"",INDEX('Smelter Reference List'!$A:$A,MATCH($A328,'Smelter Reference List'!$E:$E,0)))</f>
        <v/>
      </c>
      <c r="C328" s="299" t="str">
        <f>IF(LEN(A328)=0,"",INDEX('Smelter Reference List'!$C:$C,MATCH($A328,'Smelter Reference List'!$E:$E,0)))</f>
        <v/>
      </c>
      <c r="D328" s="293" t="str">
        <f ca="1">IF(ISERROR($S328),"",OFFSET('Smelter Reference List'!$C$4,$S328-4,0)&amp;"")</f>
        <v/>
      </c>
      <c r="E328" s="293" t="str">
        <f ca="1">IF(ISERROR($S328),"",OFFSET('Smelter Reference List'!$D$4,$S328-4,0)&amp;"")</f>
        <v/>
      </c>
      <c r="F328" s="293" t="str">
        <f ca="1">IF(ISERROR($S328),"",OFFSET('Smelter Reference List'!$E$4,$S328-4,0))</f>
        <v/>
      </c>
      <c r="G328" s="293" t="str">
        <f ca="1">IF(C328=$U$4,"Enter smelter details", IF(ISERROR($S328),"",OFFSET('Smelter Reference List'!$F$4,$S328-4,0)))</f>
        <v/>
      </c>
      <c r="H328" s="294" t="str">
        <f ca="1">IF(ISERROR($S328),"",OFFSET('Smelter Reference List'!$G$4,$S328-4,0))</f>
        <v/>
      </c>
      <c r="I328" s="295" t="str">
        <f ca="1">IF(ISERROR($S328),"",OFFSET('Smelter Reference List'!$H$4,$S328-4,0))</f>
        <v/>
      </c>
      <c r="J328" s="295" t="str">
        <f ca="1">IF(ISERROR($S328),"",OFFSET('Smelter Reference List'!$I$4,$S328-4,0))</f>
        <v/>
      </c>
      <c r="K328" s="296"/>
      <c r="L328" s="296"/>
      <c r="M328" s="296"/>
      <c r="N328" s="296"/>
      <c r="O328" s="296"/>
      <c r="P328" s="296"/>
      <c r="Q328" s="297"/>
      <c r="R328" s="227"/>
      <c r="S328" s="228" t="e">
        <f>IF(C328="",NA(),MATCH($B328&amp;$C328,'Smelter Reference List'!$J:$J,0))</f>
        <v>#N/A</v>
      </c>
      <c r="T328" s="229"/>
      <c r="U328" s="229">
        <f t="shared" ca="1" si="12"/>
        <v>0</v>
      </c>
      <c r="V328" s="229"/>
      <c r="W328" s="229"/>
      <c r="Y328" s="223" t="str">
        <f t="shared" si="13"/>
        <v/>
      </c>
    </row>
    <row r="329" spans="1:25" s="223" customFormat="1" ht="20.25">
      <c r="A329" s="292"/>
      <c r="B329" s="293" t="str">
        <f>IF(LEN(A329)=0,"",INDEX('Smelter Reference List'!$A:$A,MATCH($A329,'Smelter Reference List'!$E:$E,0)))</f>
        <v/>
      </c>
      <c r="C329" s="299" t="str">
        <f>IF(LEN(A329)=0,"",INDEX('Smelter Reference List'!$C:$C,MATCH($A329,'Smelter Reference List'!$E:$E,0)))</f>
        <v/>
      </c>
      <c r="D329" s="293" t="str">
        <f ca="1">IF(ISERROR($S329),"",OFFSET('Smelter Reference List'!$C$4,$S329-4,0)&amp;"")</f>
        <v/>
      </c>
      <c r="E329" s="293" t="str">
        <f ca="1">IF(ISERROR($S329),"",OFFSET('Smelter Reference List'!$D$4,$S329-4,0)&amp;"")</f>
        <v/>
      </c>
      <c r="F329" s="293" t="str">
        <f ca="1">IF(ISERROR($S329),"",OFFSET('Smelter Reference List'!$E$4,$S329-4,0))</f>
        <v/>
      </c>
      <c r="G329" s="293" t="str">
        <f ca="1">IF(C329=$U$4,"Enter smelter details", IF(ISERROR($S329),"",OFFSET('Smelter Reference List'!$F$4,$S329-4,0)))</f>
        <v/>
      </c>
      <c r="H329" s="294" t="str">
        <f ca="1">IF(ISERROR($S329),"",OFFSET('Smelter Reference List'!$G$4,$S329-4,0))</f>
        <v/>
      </c>
      <c r="I329" s="295" t="str">
        <f ca="1">IF(ISERROR($S329),"",OFFSET('Smelter Reference List'!$H$4,$S329-4,0))</f>
        <v/>
      </c>
      <c r="J329" s="295" t="str">
        <f ca="1">IF(ISERROR($S329),"",OFFSET('Smelter Reference List'!$I$4,$S329-4,0))</f>
        <v/>
      </c>
      <c r="K329" s="296"/>
      <c r="L329" s="296"/>
      <c r="M329" s="296"/>
      <c r="N329" s="296"/>
      <c r="O329" s="296"/>
      <c r="P329" s="296"/>
      <c r="Q329" s="297"/>
      <c r="R329" s="227"/>
      <c r="S329" s="228" t="e">
        <f>IF(C329="",NA(),MATCH($B329&amp;$C329,'Smelter Reference List'!$J:$J,0))</f>
        <v>#N/A</v>
      </c>
      <c r="T329" s="229"/>
      <c r="U329" s="229">
        <f t="shared" ca="1" si="12"/>
        <v>0</v>
      </c>
      <c r="V329" s="229"/>
      <c r="W329" s="229"/>
      <c r="Y329" s="223" t="str">
        <f t="shared" si="13"/>
        <v/>
      </c>
    </row>
    <row r="330" spans="1:25" s="223" customFormat="1" ht="20.25">
      <c r="A330" s="292"/>
      <c r="B330" s="293" t="str">
        <f>IF(LEN(A330)=0,"",INDEX('Smelter Reference List'!$A:$A,MATCH($A330,'Smelter Reference List'!$E:$E,0)))</f>
        <v/>
      </c>
      <c r="C330" s="299" t="str">
        <f>IF(LEN(A330)=0,"",INDEX('Smelter Reference List'!$C:$C,MATCH($A330,'Smelter Reference List'!$E:$E,0)))</f>
        <v/>
      </c>
      <c r="D330" s="293" t="str">
        <f ca="1">IF(ISERROR($S330),"",OFFSET('Smelter Reference List'!$C$4,$S330-4,0)&amp;"")</f>
        <v/>
      </c>
      <c r="E330" s="293" t="str">
        <f ca="1">IF(ISERROR($S330),"",OFFSET('Smelter Reference List'!$D$4,$S330-4,0)&amp;"")</f>
        <v/>
      </c>
      <c r="F330" s="293" t="str">
        <f ca="1">IF(ISERROR($S330),"",OFFSET('Smelter Reference List'!$E$4,$S330-4,0))</f>
        <v/>
      </c>
      <c r="G330" s="293" t="str">
        <f ca="1">IF(C330=$U$4,"Enter smelter details", IF(ISERROR($S330),"",OFFSET('Smelter Reference List'!$F$4,$S330-4,0)))</f>
        <v/>
      </c>
      <c r="H330" s="294" t="str">
        <f ca="1">IF(ISERROR($S330),"",OFFSET('Smelter Reference List'!$G$4,$S330-4,0))</f>
        <v/>
      </c>
      <c r="I330" s="295" t="str">
        <f ca="1">IF(ISERROR($S330),"",OFFSET('Smelter Reference List'!$H$4,$S330-4,0))</f>
        <v/>
      </c>
      <c r="J330" s="295" t="str">
        <f ca="1">IF(ISERROR($S330),"",OFFSET('Smelter Reference List'!$I$4,$S330-4,0))</f>
        <v/>
      </c>
      <c r="K330" s="296"/>
      <c r="L330" s="296"/>
      <c r="M330" s="296"/>
      <c r="N330" s="296"/>
      <c r="O330" s="296"/>
      <c r="P330" s="296"/>
      <c r="Q330" s="297"/>
      <c r="R330" s="227"/>
      <c r="S330" s="228" t="e">
        <f>IF(C330="",NA(),MATCH($B330&amp;$C330,'Smelter Reference List'!$J:$J,0))</f>
        <v>#N/A</v>
      </c>
      <c r="T330" s="229"/>
      <c r="U330" s="229">
        <f t="shared" ca="1" si="12"/>
        <v>0</v>
      </c>
      <c r="V330" s="229"/>
      <c r="W330" s="229"/>
      <c r="Y330" s="223" t="str">
        <f t="shared" si="13"/>
        <v/>
      </c>
    </row>
    <row r="331" spans="1:25" s="223" customFormat="1" ht="20.25">
      <c r="A331" s="292"/>
      <c r="B331" s="293" t="str">
        <f>IF(LEN(A331)=0,"",INDEX('Smelter Reference List'!$A:$A,MATCH($A331,'Smelter Reference List'!$E:$E,0)))</f>
        <v/>
      </c>
      <c r="C331" s="299" t="str">
        <f>IF(LEN(A331)=0,"",INDEX('Smelter Reference List'!$C:$C,MATCH($A331,'Smelter Reference List'!$E:$E,0)))</f>
        <v/>
      </c>
      <c r="D331" s="293" t="str">
        <f ca="1">IF(ISERROR($S331),"",OFFSET('Smelter Reference List'!$C$4,$S331-4,0)&amp;"")</f>
        <v/>
      </c>
      <c r="E331" s="293" t="str">
        <f ca="1">IF(ISERROR($S331),"",OFFSET('Smelter Reference List'!$D$4,$S331-4,0)&amp;"")</f>
        <v/>
      </c>
      <c r="F331" s="293" t="str">
        <f ca="1">IF(ISERROR($S331),"",OFFSET('Smelter Reference List'!$E$4,$S331-4,0))</f>
        <v/>
      </c>
      <c r="G331" s="293" t="str">
        <f ca="1">IF(C331=$U$4,"Enter smelter details", IF(ISERROR($S331),"",OFFSET('Smelter Reference List'!$F$4,$S331-4,0)))</f>
        <v/>
      </c>
      <c r="H331" s="294" t="str">
        <f ca="1">IF(ISERROR($S331),"",OFFSET('Smelter Reference List'!$G$4,$S331-4,0))</f>
        <v/>
      </c>
      <c r="I331" s="295" t="str">
        <f ca="1">IF(ISERROR($S331),"",OFFSET('Smelter Reference List'!$H$4,$S331-4,0))</f>
        <v/>
      </c>
      <c r="J331" s="295" t="str">
        <f ca="1">IF(ISERROR($S331),"",OFFSET('Smelter Reference List'!$I$4,$S331-4,0))</f>
        <v/>
      </c>
      <c r="K331" s="296"/>
      <c r="L331" s="296"/>
      <c r="M331" s="296"/>
      <c r="N331" s="296"/>
      <c r="O331" s="296"/>
      <c r="P331" s="296"/>
      <c r="Q331" s="297"/>
      <c r="R331" s="227"/>
      <c r="S331" s="228" t="e">
        <f>IF(C331="",NA(),MATCH($B331&amp;$C331,'Smelter Reference List'!$J:$J,0))</f>
        <v>#N/A</v>
      </c>
      <c r="T331" s="229"/>
      <c r="U331" s="229">
        <f t="shared" ca="1" si="12"/>
        <v>0</v>
      </c>
      <c r="V331" s="229"/>
      <c r="W331" s="229"/>
      <c r="Y331" s="223" t="str">
        <f t="shared" si="13"/>
        <v/>
      </c>
    </row>
    <row r="332" spans="1:25" s="223" customFormat="1" ht="20.25">
      <c r="A332" s="292"/>
      <c r="B332" s="293" t="str">
        <f>IF(LEN(A332)=0,"",INDEX('Smelter Reference List'!$A:$A,MATCH($A332,'Smelter Reference List'!$E:$E,0)))</f>
        <v/>
      </c>
      <c r="C332" s="299" t="str">
        <f>IF(LEN(A332)=0,"",INDEX('Smelter Reference List'!$C:$C,MATCH($A332,'Smelter Reference List'!$E:$E,0)))</f>
        <v/>
      </c>
      <c r="D332" s="293" t="str">
        <f ca="1">IF(ISERROR($S332),"",OFFSET('Smelter Reference List'!$C$4,$S332-4,0)&amp;"")</f>
        <v/>
      </c>
      <c r="E332" s="293" t="str">
        <f ca="1">IF(ISERROR($S332),"",OFFSET('Smelter Reference List'!$D$4,$S332-4,0)&amp;"")</f>
        <v/>
      </c>
      <c r="F332" s="293" t="str">
        <f ca="1">IF(ISERROR($S332),"",OFFSET('Smelter Reference List'!$E$4,$S332-4,0))</f>
        <v/>
      </c>
      <c r="G332" s="293" t="str">
        <f ca="1">IF(C332=$U$4,"Enter smelter details", IF(ISERROR($S332),"",OFFSET('Smelter Reference List'!$F$4,$S332-4,0)))</f>
        <v/>
      </c>
      <c r="H332" s="294" t="str">
        <f ca="1">IF(ISERROR($S332),"",OFFSET('Smelter Reference List'!$G$4,$S332-4,0))</f>
        <v/>
      </c>
      <c r="I332" s="295" t="str">
        <f ca="1">IF(ISERROR($S332),"",OFFSET('Smelter Reference List'!$H$4,$S332-4,0))</f>
        <v/>
      </c>
      <c r="J332" s="295" t="str">
        <f ca="1">IF(ISERROR($S332),"",OFFSET('Smelter Reference List'!$I$4,$S332-4,0))</f>
        <v/>
      </c>
      <c r="K332" s="296"/>
      <c r="L332" s="296"/>
      <c r="M332" s="296"/>
      <c r="N332" s="296"/>
      <c r="O332" s="296"/>
      <c r="P332" s="296"/>
      <c r="Q332" s="297"/>
      <c r="R332" s="227"/>
      <c r="S332" s="228" t="e">
        <f>IF(C332="",NA(),MATCH($B332&amp;$C332,'Smelter Reference List'!$J:$J,0))</f>
        <v>#N/A</v>
      </c>
      <c r="T332" s="229"/>
      <c r="U332" s="229">
        <f t="shared" ca="1" si="12"/>
        <v>0</v>
      </c>
      <c r="V332" s="229"/>
      <c r="W332" s="229"/>
      <c r="Y332" s="223" t="str">
        <f t="shared" si="13"/>
        <v/>
      </c>
    </row>
    <row r="333" spans="1:25" s="223" customFormat="1" ht="20.25">
      <c r="A333" s="292"/>
      <c r="B333" s="293" t="str">
        <f>IF(LEN(A333)=0,"",INDEX('Smelter Reference List'!$A:$A,MATCH($A333,'Smelter Reference List'!$E:$E,0)))</f>
        <v/>
      </c>
      <c r="C333" s="299" t="str">
        <f>IF(LEN(A333)=0,"",INDEX('Smelter Reference List'!$C:$C,MATCH($A333,'Smelter Reference List'!$E:$E,0)))</f>
        <v/>
      </c>
      <c r="D333" s="293" t="str">
        <f ca="1">IF(ISERROR($S333),"",OFFSET('Smelter Reference List'!$C$4,$S333-4,0)&amp;"")</f>
        <v/>
      </c>
      <c r="E333" s="293" t="str">
        <f ca="1">IF(ISERROR($S333),"",OFFSET('Smelter Reference List'!$D$4,$S333-4,0)&amp;"")</f>
        <v/>
      </c>
      <c r="F333" s="293" t="str">
        <f ca="1">IF(ISERROR($S333),"",OFFSET('Smelter Reference List'!$E$4,$S333-4,0))</f>
        <v/>
      </c>
      <c r="G333" s="293" t="str">
        <f ca="1">IF(C333=$U$4,"Enter smelter details", IF(ISERROR($S333),"",OFFSET('Smelter Reference List'!$F$4,$S333-4,0)))</f>
        <v/>
      </c>
      <c r="H333" s="294" t="str">
        <f ca="1">IF(ISERROR($S333),"",OFFSET('Smelter Reference List'!$G$4,$S333-4,0))</f>
        <v/>
      </c>
      <c r="I333" s="295" t="str">
        <f ca="1">IF(ISERROR($S333),"",OFFSET('Smelter Reference List'!$H$4,$S333-4,0))</f>
        <v/>
      </c>
      <c r="J333" s="295" t="str">
        <f ca="1">IF(ISERROR($S333),"",OFFSET('Smelter Reference List'!$I$4,$S333-4,0))</f>
        <v/>
      </c>
      <c r="K333" s="296"/>
      <c r="L333" s="296"/>
      <c r="M333" s="296"/>
      <c r="N333" s="296"/>
      <c r="O333" s="296"/>
      <c r="P333" s="296"/>
      <c r="Q333" s="297"/>
      <c r="R333" s="227"/>
      <c r="S333" s="228" t="e">
        <f>IF(C333="",NA(),MATCH($B333&amp;$C333,'Smelter Reference List'!$J:$J,0))</f>
        <v>#N/A</v>
      </c>
      <c r="T333" s="229"/>
      <c r="U333" s="229">
        <f t="shared" ca="1" si="12"/>
        <v>0</v>
      </c>
      <c r="V333" s="229"/>
      <c r="W333" s="229"/>
      <c r="Y333" s="223" t="str">
        <f t="shared" si="13"/>
        <v/>
      </c>
    </row>
    <row r="334" spans="1:25" s="223" customFormat="1" ht="20.25">
      <c r="A334" s="292"/>
      <c r="B334" s="293" t="str">
        <f>IF(LEN(A334)=0,"",INDEX('Smelter Reference List'!$A:$A,MATCH($A334,'Smelter Reference List'!$E:$E,0)))</f>
        <v/>
      </c>
      <c r="C334" s="299" t="str">
        <f>IF(LEN(A334)=0,"",INDEX('Smelter Reference List'!$C:$C,MATCH($A334,'Smelter Reference List'!$E:$E,0)))</f>
        <v/>
      </c>
      <c r="D334" s="293" t="str">
        <f ca="1">IF(ISERROR($S334),"",OFFSET('Smelter Reference List'!$C$4,$S334-4,0)&amp;"")</f>
        <v/>
      </c>
      <c r="E334" s="293" t="str">
        <f ca="1">IF(ISERROR($S334),"",OFFSET('Smelter Reference List'!$D$4,$S334-4,0)&amp;"")</f>
        <v/>
      </c>
      <c r="F334" s="293" t="str">
        <f ca="1">IF(ISERROR($S334),"",OFFSET('Smelter Reference List'!$E$4,$S334-4,0))</f>
        <v/>
      </c>
      <c r="G334" s="293" t="str">
        <f ca="1">IF(C334=$U$4,"Enter smelter details", IF(ISERROR($S334),"",OFFSET('Smelter Reference List'!$F$4,$S334-4,0)))</f>
        <v/>
      </c>
      <c r="H334" s="294" t="str">
        <f ca="1">IF(ISERROR($S334),"",OFFSET('Smelter Reference List'!$G$4,$S334-4,0))</f>
        <v/>
      </c>
      <c r="I334" s="295" t="str">
        <f ca="1">IF(ISERROR($S334),"",OFFSET('Smelter Reference List'!$H$4,$S334-4,0))</f>
        <v/>
      </c>
      <c r="J334" s="295" t="str">
        <f ca="1">IF(ISERROR($S334),"",OFFSET('Smelter Reference List'!$I$4,$S334-4,0))</f>
        <v/>
      </c>
      <c r="K334" s="296"/>
      <c r="L334" s="296"/>
      <c r="M334" s="296"/>
      <c r="N334" s="296"/>
      <c r="O334" s="296"/>
      <c r="P334" s="296"/>
      <c r="Q334" s="297"/>
      <c r="R334" s="227"/>
      <c r="S334" s="228" t="e">
        <f>IF(C334="",NA(),MATCH($B334&amp;$C334,'Smelter Reference List'!$J:$J,0))</f>
        <v>#N/A</v>
      </c>
      <c r="T334" s="229"/>
      <c r="U334" s="229">
        <f t="shared" ca="1" si="12"/>
        <v>0</v>
      </c>
      <c r="V334" s="229"/>
      <c r="W334" s="229"/>
      <c r="Y334" s="223" t="str">
        <f t="shared" si="13"/>
        <v/>
      </c>
    </row>
    <row r="335" spans="1:25" s="223" customFormat="1" ht="20.25">
      <c r="A335" s="292"/>
      <c r="B335" s="293" t="str">
        <f>IF(LEN(A335)=0,"",INDEX('Smelter Reference List'!$A:$A,MATCH($A335,'Smelter Reference List'!$E:$E,0)))</f>
        <v/>
      </c>
      <c r="C335" s="299" t="str">
        <f>IF(LEN(A335)=0,"",INDEX('Smelter Reference List'!$C:$C,MATCH($A335,'Smelter Reference List'!$E:$E,0)))</f>
        <v/>
      </c>
      <c r="D335" s="293" t="str">
        <f ca="1">IF(ISERROR($S335),"",OFFSET('Smelter Reference List'!$C$4,$S335-4,0)&amp;"")</f>
        <v/>
      </c>
      <c r="E335" s="293" t="str">
        <f ca="1">IF(ISERROR($S335),"",OFFSET('Smelter Reference List'!$D$4,$S335-4,0)&amp;"")</f>
        <v/>
      </c>
      <c r="F335" s="293" t="str">
        <f ca="1">IF(ISERROR($S335),"",OFFSET('Smelter Reference List'!$E$4,$S335-4,0))</f>
        <v/>
      </c>
      <c r="G335" s="293" t="str">
        <f ca="1">IF(C335=$U$4,"Enter smelter details", IF(ISERROR($S335),"",OFFSET('Smelter Reference List'!$F$4,$S335-4,0)))</f>
        <v/>
      </c>
      <c r="H335" s="294" t="str">
        <f ca="1">IF(ISERROR($S335),"",OFFSET('Smelter Reference List'!$G$4,$S335-4,0))</f>
        <v/>
      </c>
      <c r="I335" s="295" t="str">
        <f ca="1">IF(ISERROR($S335),"",OFFSET('Smelter Reference List'!$H$4,$S335-4,0))</f>
        <v/>
      </c>
      <c r="J335" s="295" t="str">
        <f ca="1">IF(ISERROR($S335),"",OFFSET('Smelter Reference List'!$I$4,$S335-4,0))</f>
        <v/>
      </c>
      <c r="K335" s="296"/>
      <c r="L335" s="296"/>
      <c r="M335" s="296"/>
      <c r="N335" s="296"/>
      <c r="O335" s="296"/>
      <c r="P335" s="296"/>
      <c r="Q335" s="297"/>
      <c r="R335" s="227"/>
      <c r="S335" s="228" t="e">
        <f>IF(C335="",NA(),MATCH($B335&amp;$C335,'Smelter Reference List'!$J:$J,0))</f>
        <v>#N/A</v>
      </c>
      <c r="T335" s="229"/>
      <c r="U335" s="229">
        <f t="shared" ca="1" si="12"/>
        <v>0</v>
      </c>
      <c r="V335" s="229"/>
      <c r="W335" s="229"/>
      <c r="Y335" s="223" t="str">
        <f t="shared" si="13"/>
        <v/>
      </c>
    </row>
    <row r="336" spans="1:25" s="223" customFormat="1" ht="20.25">
      <c r="A336" s="292"/>
      <c r="B336" s="293" t="str">
        <f>IF(LEN(A336)=0,"",INDEX('Smelter Reference List'!$A:$A,MATCH($A336,'Smelter Reference List'!$E:$E,0)))</f>
        <v/>
      </c>
      <c r="C336" s="299" t="str">
        <f>IF(LEN(A336)=0,"",INDEX('Smelter Reference List'!$C:$C,MATCH($A336,'Smelter Reference List'!$E:$E,0)))</f>
        <v/>
      </c>
      <c r="D336" s="293" t="str">
        <f ca="1">IF(ISERROR($S336),"",OFFSET('Smelter Reference List'!$C$4,$S336-4,0)&amp;"")</f>
        <v/>
      </c>
      <c r="E336" s="293" t="str">
        <f ca="1">IF(ISERROR($S336),"",OFFSET('Smelter Reference List'!$D$4,$S336-4,0)&amp;"")</f>
        <v/>
      </c>
      <c r="F336" s="293" t="str">
        <f ca="1">IF(ISERROR($S336),"",OFFSET('Smelter Reference List'!$E$4,$S336-4,0))</f>
        <v/>
      </c>
      <c r="G336" s="293" t="str">
        <f ca="1">IF(C336=$U$4,"Enter smelter details", IF(ISERROR($S336),"",OFFSET('Smelter Reference List'!$F$4,$S336-4,0)))</f>
        <v/>
      </c>
      <c r="H336" s="294" t="str">
        <f ca="1">IF(ISERROR($S336),"",OFFSET('Smelter Reference List'!$G$4,$S336-4,0))</f>
        <v/>
      </c>
      <c r="I336" s="295" t="str">
        <f ca="1">IF(ISERROR($S336),"",OFFSET('Smelter Reference List'!$H$4,$S336-4,0))</f>
        <v/>
      </c>
      <c r="J336" s="295" t="str">
        <f ca="1">IF(ISERROR($S336),"",OFFSET('Smelter Reference List'!$I$4,$S336-4,0))</f>
        <v/>
      </c>
      <c r="K336" s="296"/>
      <c r="L336" s="296"/>
      <c r="M336" s="296"/>
      <c r="N336" s="296"/>
      <c r="O336" s="296"/>
      <c r="P336" s="296"/>
      <c r="Q336" s="297"/>
      <c r="R336" s="227"/>
      <c r="S336" s="228" t="e">
        <f>IF(C336="",NA(),MATCH($B336&amp;$C336,'Smelter Reference List'!$J:$J,0))</f>
        <v>#N/A</v>
      </c>
      <c r="T336" s="229"/>
      <c r="U336" s="229">
        <f t="shared" ca="1" si="12"/>
        <v>0</v>
      </c>
      <c r="V336" s="229"/>
      <c r="W336" s="229"/>
      <c r="Y336" s="223" t="str">
        <f t="shared" si="13"/>
        <v/>
      </c>
    </row>
    <row r="337" spans="1:25" s="223" customFormat="1" ht="20.25">
      <c r="A337" s="292"/>
      <c r="B337" s="293" t="str">
        <f>IF(LEN(A337)=0,"",INDEX('Smelter Reference List'!$A:$A,MATCH($A337,'Smelter Reference List'!$E:$E,0)))</f>
        <v/>
      </c>
      <c r="C337" s="299" t="str">
        <f>IF(LEN(A337)=0,"",INDEX('Smelter Reference List'!$C:$C,MATCH($A337,'Smelter Reference List'!$E:$E,0)))</f>
        <v/>
      </c>
      <c r="D337" s="293" t="str">
        <f ca="1">IF(ISERROR($S337),"",OFFSET('Smelter Reference List'!$C$4,$S337-4,0)&amp;"")</f>
        <v/>
      </c>
      <c r="E337" s="293" t="str">
        <f ca="1">IF(ISERROR($S337),"",OFFSET('Smelter Reference List'!$D$4,$S337-4,0)&amp;"")</f>
        <v/>
      </c>
      <c r="F337" s="293" t="str">
        <f ca="1">IF(ISERROR($S337),"",OFFSET('Smelter Reference List'!$E$4,$S337-4,0))</f>
        <v/>
      </c>
      <c r="G337" s="293" t="str">
        <f ca="1">IF(C337=$U$4,"Enter smelter details", IF(ISERROR($S337),"",OFFSET('Smelter Reference List'!$F$4,$S337-4,0)))</f>
        <v/>
      </c>
      <c r="H337" s="294" t="str">
        <f ca="1">IF(ISERROR($S337),"",OFFSET('Smelter Reference List'!$G$4,$S337-4,0))</f>
        <v/>
      </c>
      <c r="I337" s="295" t="str">
        <f ca="1">IF(ISERROR($S337),"",OFFSET('Smelter Reference List'!$H$4,$S337-4,0))</f>
        <v/>
      </c>
      <c r="J337" s="295" t="str">
        <f ca="1">IF(ISERROR($S337),"",OFFSET('Smelter Reference List'!$I$4,$S337-4,0))</f>
        <v/>
      </c>
      <c r="K337" s="296"/>
      <c r="L337" s="296"/>
      <c r="M337" s="296"/>
      <c r="N337" s="296"/>
      <c r="O337" s="296"/>
      <c r="P337" s="296"/>
      <c r="Q337" s="297"/>
      <c r="R337" s="227"/>
      <c r="S337" s="228" t="e">
        <f>IF(C337="",NA(),MATCH($B337&amp;$C337,'Smelter Reference List'!$J:$J,0))</f>
        <v>#N/A</v>
      </c>
      <c r="T337" s="229"/>
      <c r="U337" s="229">
        <f t="shared" ca="1" si="12"/>
        <v>0</v>
      </c>
      <c r="V337" s="229"/>
      <c r="W337" s="229"/>
      <c r="Y337" s="223" t="str">
        <f t="shared" si="13"/>
        <v/>
      </c>
    </row>
    <row r="338" spans="1:25" s="223" customFormat="1" ht="20.25">
      <c r="A338" s="292"/>
      <c r="B338" s="293" t="str">
        <f>IF(LEN(A338)=0,"",INDEX('Smelter Reference List'!$A:$A,MATCH($A338,'Smelter Reference List'!$E:$E,0)))</f>
        <v/>
      </c>
      <c r="C338" s="299" t="str">
        <f>IF(LEN(A338)=0,"",INDEX('Smelter Reference List'!$C:$C,MATCH($A338,'Smelter Reference List'!$E:$E,0)))</f>
        <v/>
      </c>
      <c r="D338" s="293" t="str">
        <f ca="1">IF(ISERROR($S338),"",OFFSET('Smelter Reference List'!$C$4,$S338-4,0)&amp;"")</f>
        <v/>
      </c>
      <c r="E338" s="293" t="str">
        <f ca="1">IF(ISERROR($S338),"",OFFSET('Smelter Reference List'!$D$4,$S338-4,0)&amp;"")</f>
        <v/>
      </c>
      <c r="F338" s="293" t="str">
        <f ca="1">IF(ISERROR($S338),"",OFFSET('Smelter Reference List'!$E$4,$S338-4,0))</f>
        <v/>
      </c>
      <c r="G338" s="293" t="str">
        <f ca="1">IF(C338=$U$4,"Enter smelter details", IF(ISERROR($S338),"",OFFSET('Smelter Reference List'!$F$4,$S338-4,0)))</f>
        <v/>
      </c>
      <c r="H338" s="294" t="str">
        <f ca="1">IF(ISERROR($S338),"",OFFSET('Smelter Reference List'!$G$4,$S338-4,0))</f>
        <v/>
      </c>
      <c r="I338" s="295" t="str">
        <f ca="1">IF(ISERROR($S338),"",OFFSET('Smelter Reference List'!$H$4,$S338-4,0))</f>
        <v/>
      </c>
      <c r="J338" s="295" t="str">
        <f ca="1">IF(ISERROR($S338),"",OFFSET('Smelter Reference List'!$I$4,$S338-4,0))</f>
        <v/>
      </c>
      <c r="K338" s="296"/>
      <c r="L338" s="296"/>
      <c r="M338" s="296"/>
      <c r="N338" s="296"/>
      <c r="O338" s="296"/>
      <c r="P338" s="296"/>
      <c r="Q338" s="297"/>
      <c r="R338" s="227"/>
      <c r="S338" s="228" t="e">
        <f>IF(C338="",NA(),MATCH($B338&amp;$C338,'Smelter Reference List'!$J:$J,0))</f>
        <v>#N/A</v>
      </c>
      <c r="T338" s="229"/>
      <c r="U338" s="229">
        <f t="shared" ca="1" si="12"/>
        <v>0</v>
      </c>
      <c r="V338" s="229"/>
      <c r="W338" s="229"/>
      <c r="Y338" s="223" t="str">
        <f t="shared" si="13"/>
        <v/>
      </c>
    </row>
    <row r="339" spans="1:25" s="223" customFormat="1" ht="20.25">
      <c r="A339" s="292"/>
      <c r="B339" s="293" t="str">
        <f>IF(LEN(A339)=0,"",INDEX('Smelter Reference List'!$A:$A,MATCH($A339,'Smelter Reference List'!$E:$E,0)))</f>
        <v/>
      </c>
      <c r="C339" s="299" t="str">
        <f>IF(LEN(A339)=0,"",INDEX('Smelter Reference List'!$C:$C,MATCH($A339,'Smelter Reference List'!$E:$E,0)))</f>
        <v/>
      </c>
      <c r="D339" s="293" t="str">
        <f ca="1">IF(ISERROR($S339),"",OFFSET('Smelter Reference List'!$C$4,$S339-4,0)&amp;"")</f>
        <v/>
      </c>
      <c r="E339" s="293" t="str">
        <f ca="1">IF(ISERROR($S339),"",OFFSET('Smelter Reference List'!$D$4,$S339-4,0)&amp;"")</f>
        <v/>
      </c>
      <c r="F339" s="293" t="str">
        <f ca="1">IF(ISERROR($S339),"",OFFSET('Smelter Reference List'!$E$4,$S339-4,0))</f>
        <v/>
      </c>
      <c r="G339" s="293" t="str">
        <f ca="1">IF(C339=$U$4,"Enter smelter details", IF(ISERROR($S339),"",OFFSET('Smelter Reference List'!$F$4,$S339-4,0)))</f>
        <v/>
      </c>
      <c r="H339" s="294" t="str">
        <f ca="1">IF(ISERROR($S339),"",OFFSET('Smelter Reference List'!$G$4,$S339-4,0))</f>
        <v/>
      </c>
      <c r="I339" s="295" t="str">
        <f ca="1">IF(ISERROR($S339),"",OFFSET('Smelter Reference List'!$H$4,$S339-4,0))</f>
        <v/>
      </c>
      <c r="J339" s="295" t="str">
        <f ca="1">IF(ISERROR($S339),"",OFFSET('Smelter Reference List'!$I$4,$S339-4,0))</f>
        <v/>
      </c>
      <c r="K339" s="296"/>
      <c r="L339" s="296"/>
      <c r="M339" s="296"/>
      <c r="N339" s="296"/>
      <c r="O339" s="296"/>
      <c r="P339" s="296"/>
      <c r="Q339" s="297"/>
      <c r="R339" s="227"/>
      <c r="S339" s="228" t="e">
        <f>IF(C339="",NA(),MATCH($B339&amp;$C339,'Smelter Reference List'!$J:$J,0))</f>
        <v>#N/A</v>
      </c>
      <c r="T339" s="229"/>
      <c r="U339" s="229">
        <f t="shared" ca="1" si="12"/>
        <v>0</v>
      </c>
      <c r="V339" s="229"/>
      <c r="W339" s="229"/>
      <c r="Y339" s="223" t="str">
        <f t="shared" si="13"/>
        <v/>
      </c>
    </row>
    <row r="340" spans="1:25" s="223" customFormat="1" ht="20.25">
      <c r="A340" s="292"/>
      <c r="B340" s="293" t="str">
        <f>IF(LEN(A340)=0,"",INDEX('Smelter Reference List'!$A:$A,MATCH($A340,'Smelter Reference List'!$E:$E,0)))</f>
        <v/>
      </c>
      <c r="C340" s="299" t="str">
        <f>IF(LEN(A340)=0,"",INDEX('Smelter Reference List'!$C:$C,MATCH($A340,'Smelter Reference List'!$E:$E,0)))</f>
        <v/>
      </c>
      <c r="D340" s="293" t="str">
        <f ca="1">IF(ISERROR($S340),"",OFFSET('Smelter Reference List'!$C$4,$S340-4,0)&amp;"")</f>
        <v/>
      </c>
      <c r="E340" s="293" t="str">
        <f ca="1">IF(ISERROR($S340),"",OFFSET('Smelter Reference List'!$D$4,$S340-4,0)&amp;"")</f>
        <v/>
      </c>
      <c r="F340" s="293" t="str">
        <f ca="1">IF(ISERROR($S340),"",OFFSET('Smelter Reference List'!$E$4,$S340-4,0))</f>
        <v/>
      </c>
      <c r="G340" s="293" t="str">
        <f ca="1">IF(C340=$U$4,"Enter smelter details", IF(ISERROR($S340),"",OFFSET('Smelter Reference List'!$F$4,$S340-4,0)))</f>
        <v/>
      </c>
      <c r="H340" s="294" t="str">
        <f ca="1">IF(ISERROR($S340),"",OFFSET('Smelter Reference List'!$G$4,$S340-4,0))</f>
        <v/>
      </c>
      <c r="I340" s="295" t="str">
        <f ca="1">IF(ISERROR($S340),"",OFFSET('Smelter Reference List'!$H$4,$S340-4,0))</f>
        <v/>
      </c>
      <c r="J340" s="295" t="str">
        <f ca="1">IF(ISERROR($S340),"",OFFSET('Smelter Reference List'!$I$4,$S340-4,0))</f>
        <v/>
      </c>
      <c r="K340" s="296"/>
      <c r="L340" s="296"/>
      <c r="M340" s="296"/>
      <c r="N340" s="296"/>
      <c r="O340" s="296"/>
      <c r="P340" s="296"/>
      <c r="Q340" s="297"/>
      <c r="R340" s="227"/>
      <c r="S340" s="228" t="e">
        <f>IF(C340="",NA(),MATCH($B340&amp;$C340,'Smelter Reference List'!$J:$J,0))</f>
        <v>#N/A</v>
      </c>
      <c r="T340" s="229"/>
      <c r="U340" s="229">
        <f t="shared" ca="1" si="12"/>
        <v>0</v>
      </c>
      <c r="V340" s="229"/>
      <c r="W340" s="229"/>
      <c r="Y340" s="223" t="str">
        <f t="shared" si="13"/>
        <v/>
      </c>
    </row>
    <row r="341" spans="1:25" s="223" customFormat="1" ht="20.25">
      <c r="A341" s="292"/>
      <c r="B341" s="293" t="str">
        <f>IF(LEN(A341)=0,"",INDEX('Smelter Reference List'!$A:$A,MATCH($A341,'Smelter Reference List'!$E:$E,0)))</f>
        <v/>
      </c>
      <c r="C341" s="299" t="str">
        <f>IF(LEN(A341)=0,"",INDEX('Smelter Reference List'!$C:$C,MATCH($A341,'Smelter Reference List'!$E:$E,0)))</f>
        <v/>
      </c>
      <c r="D341" s="293" t="str">
        <f ca="1">IF(ISERROR($S341),"",OFFSET('Smelter Reference List'!$C$4,$S341-4,0)&amp;"")</f>
        <v/>
      </c>
      <c r="E341" s="293" t="str">
        <f ca="1">IF(ISERROR($S341),"",OFFSET('Smelter Reference List'!$D$4,$S341-4,0)&amp;"")</f>
        <v/>
      </c>
      <c r="F341" s="293" t="str">
        <f ca="1">IF(ISERROR($S341),"",OFFSET('Smelter Reference List'!$E$4,$S341-4,0))</f>
        <v/>
      </c>
      <c r="G341" s="293" t="str">
        <f ca="1">IF(C341=$U$4,"Enter smelter details", IF(ISERROR($S341),"",OFFSET('Smelter Reference List'!$F$4,$S341-4,0)))</f>
        <v/>
      </c>
      <c r="H341" s="294" t="str">
        <f ca="1">IF(ISERROR($S341),"",OFFSET('Smelter Reference List'!$G$4,$S341-4,0))</f>
        <v/>
      </c>
      <c r="I341" s="295" t="str">
        <f ca="1">IF(ISERROR($S341),"",OFFSET('Smelter Reference List'!$H$4,$S341-4,0))</f>
        <v/>
      </c>
      <c r="J341" s="295" t="str">
        <f ca="1">IF(ISERROR($S341),"",OFFSET('Smelter Reference List'!$I$4,$S341-4,0))</f>
        <v/>
      </c>
      <c r="K341" s="296"/>
      <c r="L341" s="296"/>
      <c r="M341" s="296"/>
      <c r="N341" s="296"/>
      <c r="O341" s="296"/>
      <c r="P341" s="296"/>
      <c r="Q341" s="297"/>
      <c r="R341" s="227"/>
      <c r="S341" s="228" t="e">
        <f>IF(C341="",NA(),MATCH($B341&amp;$C341,'Smelter Reference List'!$J:$J,0))</f>
        <v>#N/A</v>
      </c>
      <c r="T341" s="229"/>
      <c r="U341" s="229">
        <f t="shared" ca="1" si="12"/>
        <v>0</v>
      </c>
      <c r="V341" s="229"/>
      <c r="W341" s="229"/>
      <c r="Y341" s="223" t="str">
        <f t="shared" si="13"/>
        <v/>
      </c>
    </row>
    <row r="342" spans="1:25" s="223" customFormat="1" ht="20.25">
      <c r="A342" s="292"/>
      <c r="B342" s="293" t="str">
        <f>IF(LEN(A342)=0,"",INDEX('Smelter Reference List'!$A:$A,MATCH($A342,'Smelter Reference List'!$E:$E,0)))</f>
        <v/>
      </c>
      <c r="C342" s="299" t="str">
        <f>IF(LEN(A342)=0,"",INDEX('Smelter Reference List'!$C:$C,MATCH($A342,'Smelter Reference List'!$E:$E,0)))</f>
        <v/>
      </c>
      <c r="D342" s="293" t="str">
        <f ca="1">IF(ISERROR($S342),"",OFFSET('Smelter Reference List'!$C$4,$S342-4,0)&amp;"")</f>
        <v/>
      </c>
      <c r="E342" s="293" t="str">
        <f ca="1">IF(ISERROR($S342),"",OFFSET('Smelter Reference List'!$D$4,$S342-4,0)&amp;"")</f>
        <v/>
      </c>
      <c r="F342" s="293" t="str">
        <f ca="1">IF(ISERROR($S342),"",OFFSET('Smelter Reference List'!$E$4,$S342-4,0))</f>
        <v/>
      </c>
      <c r="G342" s="293" t="str">
        <f ca="1">IF(C342=$U$4,"Enter smelter details", IF(ISERROR($S342),"",OFFSET('Smelter Reference List'!$F$4,$S342-4,0)))</f>
        <v/>
      </c>
      <c r="H342" s="294" t="str">
        <f ca="1">IF(ISERROR($S342),"",OFFSET('Smelter Reference List'!$G$4,$S342-4,0))</f>
        <v/>
      </c>
      <c r="I342" s="295" t="str">
        <f ca="1">IF(ISERROR($S342),"",OFFSET('Smelter Reference List'!$H$4,$S342-4,0))</f>
        <v/>
      </c>
      <c r="J342" s="295" t="str">
        <f ca="1">IF(ISERROR($S342),"",OFFSET('Smelter Reference List'!$I$4,$S342-4,0))</f>
        <v/>
      </c>
      <c r="K342" s="296"/>
      <c r="L342" s="296"/>
      <c r="M342" s="296"/>
      <c r="N342" s="296"/>
      <c r="O342" s="296"/>
      <c r="P342" s="296"/>
      <c r="Q342" s="297"/>
      <c r="R342" s="227"/>
      <c r="S342" s="228" t="e">
        <f>IF(C342="",NA(),MATCH($B342&amp;$C342,'Smelter Reference List'!$J:$J,0))</f>
        <v>#N/A</v>
      </c>
      <c r="T342" s="229"/>
      <c r="U342" s="229">
        <f t="shared" ca="1" si="12"/>
        <v>0</v>
      </c>
      <c r="V342" s="229"/>
      <c r="W342" s="229"/>
      <c r="Y342" s="223" t="str">
        <f t="shared" si="13"/>
        <v/>
      </c>
    </row>
    <row r="343" spans="1:25" s="223" customFormat="1" ht="20.25">
      <c r="A343" s="292"/>
      <c r="B343" s="293" t="str">
        <f>IF(LEN(A343)=0,"",INDEX('Smelter Reference List'!$A:$A,MATCH($A343,'Smelter Reference List'!$E:$E,0)))</f>
        <v/>
      </c>
      <c r="C343" s="299" t="str">
        <f>IF(LEN(A343)=0,"",INDEX('Smelter Reference List'!$C:$C,MATCH($A343,'Smelter Reference List'!$E:$E,0)))</f>
        <v/>
      </c>
      <c r="D343" s="293" t="str">
        <f ca="1">IF(ISERROR($S343),"",OFFSET('Smelter Reference List'!$C$4,$S343-4,0)&amp;"")</f>
        <v/>
      </c>
      <c r="E343" s="293" t="str">
        <f ca="1">IF(ISERROR($S343),"",OFFSET('Smelter Reference List'!$D$4,$S343-4,0)&amp;"")</f>
        <v/>
      </c>
      <c r="F343" s="293" t="str">
        <f ca="1">IF(ISERROR($S343),"",OFFSET('Smelter Reference List'!$E$4,$S343-4,0))</f>
        <v/>
      </c>
      <c r="G343" s="293" t="str">
        <f ca="1">IF(C343=$U$4,"Enter smelter details", IF(ISERROR($S343),"",OFFSET('Smelter Reference List'!$F$4,$S343-4,0)))</f>
        <v/>
      </c>
      <c r="H343" s="294" t="str">
        <f ca="1">IF(ISERROR($S343),"",OFFSET('Smelter Reference List'!$G$4,$S343-4,0))</f>
        <v/>
      </c>
      <c r="I343" s="295" t="str">
        <f ca="1">IF(ISERROR($S343),"",OFFSET('Smelter Reference List'!$H$4,$S343-4,0))</f>
        <v/>
      </c>
      <c r="J343" s="295" t="str">
        <f ca="1">IF(ISERROR($S343),"",OFFSET('Smelter Reference List'!$I$4,$S343-4,0))</f>
        <v/>
      </c>
      <c r="K343" s="296"/>
      <c r="L343" s="296"/>
      <c r="M343" s="296"/>
      <c r="N343" s="296"/>
      <c r="O343" s="296"/>
      <c r="P343" s="296"/>
      <c r="Q343" s="297"/>
      <c r="R343" s="227"/>
      <c r="S343" s="228" t="e">
        <f>IF(C343="",NA(),MATCH($B343&amp;$C343,'Smelter Reference List'!$J:$J,0))</f>
        <v>#N/A</v>
      </c>
      <c r="T343" s="229"/>
      <c r="U343" s="229">
        <f t="shared" ca="1" si="12"/>
        <v>0</v>
      </c>
      <c r="V343" s="229"/>
      <c r="W343" s="229"/>
      <c r="Y343" s="223" t="str">
        <f t="shared" si="13"/>
        <v/>
      </c>
    </row>
    <row r="344" spans="1:25" s="223" customFormat="1" ht="20.25">
      <c r="A344" s="292"/>
      <c r="B344" s="293" t="str">
        <f>IF(LEN(A344)=0,"",INDEX('Smelter Reference List'!$A:$A,MATCH($A344,'Smelter Reference List'!$E:$E,0)))</f>
        <v/>
      </c>
      <c r="C344" s="299" t="str">
        <f>IF(LEN(A344)=0,"",INDEX('Smelter Reference List'!$C:$C,MATCH($A344,'Smelter Reference List'!$E:$E,0)))</f>
        <v/>
      </c>
      <c r="D344" s="293" t="str">
        <f ca="1">IF(ISERROR($S344),"",OFFSET('Smelter Reference List'!$C$4,$S344-4,0)&amp;"")</f>
        <v/>
      </c>
      <c r="E344" s="293" t="str">
        <f ca="1">IF(ISERROR($S344),"",OFFSET('Smelter Reference List'!$D$4,$S344-4,0)&amp;"")</f>
        <v/>
      </c>
      <c r="F344" s="293" t="str">
        <f ca="1">IF(ISERROR($S344),"",OFFSET('Smelter Reference List'!$E$4,$S344-4,0))</f>
        <v/>
      </c>
      <c r="G344" s="293" t="str">
        <f ca="1">IF(C344=$U$4,"Enter smelter details", IF(ISERROR($S344),"",OFFSET('Smelter Reference List'!$F$4,$S344-4,0)))</f>
        <v/>
      </c>
      <c r="H344" s="294" t="str">
        <f ca="1">IF(ISERROR($S344),"",OFFSET('Smelter Reference List'!$G$4,$S344-4,0))</f>
        <v/>
      </c>
      <c r="I344" s="295" t="str">
        <f ca="1">IF(ISERROR($S344),"",OFFSET('Smelter Reference List'!$H$4,$S344-4,0))</f>
        <v/>
      </c>
      <c r="J344" s="295" t="str">
        <f ca="1">IF(ISERROR($S344),"",OFFSET('Smelter Reference List'!$I$4,$S344-4,0))</f>
        <v/>
      </c>
      <c r="K344" s="296"/>
      <c r="L344" s="296"/>
      <c r="M344" s="296"/>
      <c r="N344" s="296"/>
      <c r="O344" s="296"/>
      <c r="P344" s="296"/>
      <c r="Q344" s="297"/>
      <c r="R344" s="227"/>
      <c r="S344" s="228" t="e">
        <f>IF(C344="",NA(),MATCH($B344&amp;$C344,'Smelter Reference List'!$J:$J,0))</f>
        <v>#N/A</v>
      </c>
      <c r="T344" s="229"/>
      <c r="U344" s="229">
        <f t="shared" ca="1" si="12"/>
        <v>0</v>
      </c>
      <c r="V344" s="229"/>
      <c r="W344" s="229"/>
      <c r="Y344" s="223" t="str">
        <f t="shared" si="13"/>
        <v/>
      </c>
    </row>
    <row r="345" spans="1:25" s="223" customFormat="1" ht="20.25">
      <c r="A345" s="292"/>
      <c r="B345" s="293" t="str">
        <f>IF(LEN(A345)=0,"",INDEX('Smelter Reference List'!$A:$A,MATCH($A345,'Smelter Reference List'!$E:$E,0)))</f>
        <v/>
      </c>
      <c r="C345" s="299" t="str">
        <f>IF(LEN(A345)=0,"",INDEX('Smelter Reference List'!$C:$C,MATCH($A345,'Smelter Reference List'!$E:$E,0)))</f>
        <v/>
      </c>
      <c r="D345" s="293" t="str">
        <f ca="1">IF(ISERROR($S345),"",OFFSET('Smelter Reference List'!$C$4,$S345-4,0)&amp;"")</f>
        <v/>
      </c>
      <c r="E345" s="293" t="str">
        <f ca="1">IF(ISERROR($S345),"",OFFSET('Smelter Reference List'!$D$4,$S345-4,0)&amp;"")</f>
        <v/>
      </c>
      <c r="F345" s="293" t="str">
        <f ca="1">IF(ISERROR($S345),"",OFFSET('Smelter Reference List'!$E$4,$S345-4,0))</f>
        <v/>
      </c>
      <c r="G345" s="293" t="str">
        <f ca="1">IF(C345=$U$4,"Enter smelter details", IF(ISERROR($S345),"",OFFSET('Smelter Reference List'!$F$4,$S345-4,0)))</f>
        <v/>
      </c>
      <c r="H345" s="294" t="str">
        <f ca="1">IF(ISERROR($S345),"",OFFSET('Smelter Reference List'!$G$4,$S345-4,0))</f>
        <v/>
      </c>
      <c r="I345" s="295" t="str">
        <f ca="1">IF(ISERROR($S345),"",OFFSET('Smelter Reference List'!$H$4,$S345-4,0))</f>
        <v/>
      </c>
      <c r="J345" s="295" t="str">
        <f ca="1">IF(ISERROR($S345),"",OFFSET('Smelter Reference List'!$I$4,$S345-4,0))</f>
        <v/>
      </c>
      <c r="K345" s="296"/>
      <c r="L345" s="296"/>
      <c r="M345" s="296"/>
      <c r="N345" s="296"/>
      <c r="O345" s="296"/>
      <c r="P345" s="296"/>
      <c r="Q345" s="297"/>
      <c r="R345" s="227"/>
      <c r="S345" s="228" t="e">
        <f>IF(C345="",NA(),MATCH($B345&amp;$C345,'Smelter Reference List'!$J:$J,0))</f>
        <v>#N/A</v>
      </c>
      <c r="T345" s="229"/>
      <c r="U345" s="229">
        <f t="shared" ca="1" si="12"/>
        <v>0</v>
      </c>
      <c r="V345" s="229"/>
      <c r="W345" s="229"/>
      <c r="Y345" s="223" t="str">
        <f t="shared" si="13"/>
        <v/>
      </c>
    </row>
    <row r="346" spans="1:25" s="223" customFormat="1" ht="20.25">
      <c r="A346" s="292"/>
      <c r="B346" s="293" t="str">
        <f>IF(LEN(A346)=0,"",INDEX('Smelter Reference List'!$A:$A,MATCH($A346,'Smelter Reference List'!$E:$E,0)))</f>
        <v/>
      </c>
      <c r="C346" s="299" t="str">
        <f>IF(LEN(A346)=0,"",INDEX('Smelter Reference List'!$C:$C,MATCH($A346,'Smelter Reference List'!$E:$E,0)))</f>
        <v/>
      </c>
      <c r="D346" s="293" t="str">
        <f ca="1">IF(ISERROR($S346),"",OFFSET('Smelter Reference List'!$C$4,$S346-4,0)&amp;"")</f>
        <v/>
      </c>
      <c r="E346" s="293" t="str">
        <f ca="1">IF(ISERROR($S346),"",OFFSET('Smelter Reference List'!$D$4,$S346-4,0)&amp;"")</f>
        <v/>
      </c>
      <c r="F346" s="293" t="str">
        <f ca="1">IF(ISERROR($S346),"",OFFSET('Smelter Reference List'!$E$4,$S346-4,0))</f>
        <v/>
      </c>
      <c r="G346" s="293" t="str">
        <f ca="1">IF(C346=$U$4,"Enter smelter details", IF(ISERROR($S346),"",OFFSET('Smelter Reference List'!$F$4,$S346-4,0)))</f>
        <v/>
      </c>
      <c r="H346" s="294" t="str">
        <f ca="1">IF(ISERROR($S346),"",OFFSET('Smelter Reference List'!$G$4,$S346-4,0))</f>
        <v/>
      </c>
      <c r="I346" s="295" t="str">
        <f ca="1">IF(ISERROR($S346),"",OFFSET('Smelter Reference List'!$H$4,$S346-4,0))</f>
        <v/>
      </c>
      <c r="J346" s="295" t="str">
        <f ca="1">IF(ISERROR($S346),"",OFFSET('Smelter Reference List'!$I$4,$S346-4,0))</f>
        <v/>
      </c>
      <c r="K346" s="296"/>
      <c r="L346" s="296"/>
      <c r="M346" s="296"/>
      <c r="N346" s="296"/>
      <c r="O346" s="296"/>
      <c r="P346" s="296"/>
      <c r="Q346" s="297"/>
      <c r="R346" s="227"/>
      <c r="S346" s="228" t="e">
        <f>IF(C346="",NA(),MATCH($B346&amp;$C346,'Smelter Reference List'!$J:$J,0))</f>
        <v>#N/A</v>
      </c>
      <c r="T346" s="229"/>
      <c r="U346" s="229">
        <f t="shared" ca="1" si="12"/>
        <v>0</v>
      </c>
      <c r="V346" s="229"/>
      <c r="W346" s="229"/>
      <c r="Y346" s="223" t="str">
        <f t="shared" si="13"/>
        <v/>
      </c>
    </row>
    <row r="347" spans="1:25" s="223" customFormat="1" ht="20.25">
      <c r="A347" s="292"/>
      <c r="B347" s="293" t="str">
        <f>IF(LEN(A347)=0,"",INDEX('Smelter Reference List'!$A:$A,MATCH($A347,'Smelter Reference List'!$E:$E,0)))</f>
        <v/>
      </c>
      <c r="C347" s="299" t="str">
        <f>IF(LEN(A347)=0,"",INDEX('Smelter Reference List'!$C:$C,MATCH($A347,'Smelter Reference List'!$E:$E,0)))</f>
        <v/>
      </c>
      <c r="D347" s="293" t="str">
        <f ca="1">IF(ISERROR($S347),"",OFFSET('Smelter Reference List'!$C$4,$S347-4,0)&amp;"")</f>
        <v/>
      </c>
      <c r="E347" s="293" t="str">
        <f ca="1">IF(ISERROR($S347),"",OFFSET('Smelter Reference List'!$D$4,$S347-4,0)&amp;"")</f>
        <v/>
      </c>
      <c r="F347" s="293" t="str">
        <f ca="1">IF(ISERROR($S347),"",OFFSET('Smelter Reference List'!$E$4,$S347-4,0))</f>
        <v/>
      </c>
      <c r="G347" s="293" t="str">
        <f ca="1">IF(C347=$U$4,"Enter smelter details", IF(ISERROR($S347),"",OFFSET('Smelter Reference List'!$F$4,$S347-4,0)))</f>
        <v/>
      </c>
      <c r="H347" s="294" t="str">
        <f ca="1">IF(ISERROR($S347),"",OFFSET('Smelter Reference List'!$G$4,$S347-4,0))</f>
        <v/>
      </c>
      <c r="I347" s="295" t="str">
        <f ca="1">IF(ISERROR($S347),"",OFFSET('Smelter Reference List'!$H$4,$S347-4,0))</f>
        <v/>
      </c>
      <c r="J347" s="295" t="str">
        <f ca="1">IF(ISERROR($S347),"",OFFSET('Smelter Reference List'!$I$4,$S347-4,0))</f>
        <v/>
      </c>
      <c r="K347" s="296"/>
      <c r="L347" s="296"/>
      <c r="M347" s="296"/>
      <c r="N347" s="296"/>
      <c r="O347" s="296"/>
      <c r="P347" s="296"/>
      <c r="Q347" s="297"/>
      <c r="R347" s="227"/>
      <c r="S347" s="228" t="e">
        <f>IF(C347="",NA(),MATCH($B347&amp;$C347,'Smelter Reference List'!$J:$J,0))</f>
        <v>#N/A</v>
      </c>
      <c r="T347" s="229"/>
      <c r="U347" s="229">
        <f t="shared" ca="1" si="12"/>
        <v>0</v>
      </c>
      <c r="V347" s="229"/>
      <c r="W347" s="229"/>
      <c r="Y347" s="223" t="str">
        <f t="shared" si="13"/>
        <v/>
      </c>
    </row>
    <row r="348" spans="1:25" s="223" customFormat="1" ht="20.25">
      <c r="A348" s="292"/>
      <c r="B348" s="293" t="str">
        <f>IF(LEN(A348)=0,"",INDEX('Smelter Reference List'!$A:$A,MATCH($A348,'Smelter Reference List'!$E:$E,0)))</f>
        <v/>
      </c>
      <c r="C348" s="299" t="str">
        <f>IF(LEN(A348)=0,"",INDEX('Smelter Reference List'!$C:$C,MATCH($A348,'Smelter Reference List'!$E:$E,0)))</f>
        <v/>
      </c>
      <c r="D348" s="293" t="str">
        <f ca="1">IF(ISERROR($S348),"",OFFSET('Smelter Reference List'!$C$4,$S348-4,0)&amp;"")</f>
        <v/>
      </c>
      <c r="E348" s="293" t="str">
        <f ca="1">IF(ISERROR($S348),"",OFFSET('Smelter Reference List'!$D$4,$S348-4,0)&amp;"")</f>
        <v/>
      </c>
      <c r="F348" s="293" t="str">
        <f ca="1">IF(ISERROR($S348),"",OFFSET('Smelter Reference List'!$E$4,$S348-4,0))</f>
        <v/>
      </c>
      <c r="G348" s="293" t="str">
        <f ca="1">IF(C348=$U$4,"Enter smelter details", IF(ISERROR($S348),"",OFFSET('Smelter Reference List'!$F$4,$S348-4,0)))</f>
        <v/>
      </c>
      <c r="H348" s="294" t="str">
        <f ca="1">IF(ISERROR($S348),"",OFFSET('Smelter Reference List'!$G$4,$S348-4,0))</f>
        <v/>
      </c>
      <c r="I348" s="295" t="str">
        <f ca="1">IF(ISERROR($S348),"",OFFSET('Smelter Reference List'!$H$4,$S348-4,0))</f>
        <v/>
      </c>
      <c r="J348" s="295" t="str">
        <f ca="1">IF(ISERROR($S348),"",OFFSET('Smelter Reference List'!$I$4,$S348-4,0))</f>
        <v/>
      </c>
      <c r="K348" s="296"/>
      <c r="L348" s="296"/>
      <c r="M348" s="296"/>
      <c r="N348" s="296"/>
      <c r="O348" s="296"/>
      <c r="P348" s="296"/>
      <c r="Q348" s="297"/>
      <c r="R348" s="227"/>
      <c r="S348" s="228" t="e">
        <f>IF(C348="",NA(),MATCH($B348&amp;$C348,'Smelter Reference List'!$J:$J,0))</f>
        <v>#N/A</v>
      </c>
      <c r="T348" s="229"/>
      <c r="U348" s="229">
        <f t="shared" ca="1" si="12"/>
        <v>0</v>
      </c>
      <c r="V348" s="229"/>
      <c r="W348" s="229"/>
      <c r="Y348" s="223" t="str">
        <f t="shared" si="13"/>
        <v/>
      </c>
    </row>
    <row r="349" spans="1:25" s="223" customFormat="1" ht="20.25">
      <c r="A349" s="292"/>
      <c r="B349" s="293" t="str">
        <f>IF(LEN(A349)=0,"",INDEX('Smelter Reference List'!$A:$A,MATCH($A349,'Smelter Reference List'!$E:$E,0)))</f>
        <v/>
      </c>
      <c r="C349" s="299" t="str">
        <f>IF(LEN(A349)=0,"",INDEX('Smelter Reference List'!$C:$C,MATCH($A349,'Smelter Reference List'!$E:$E,0)))</f>
        <v/>
      </c>
      <c r="D349" s="293" t="str">
        <f ca="1">IF(ISERROR($S349),"",OFFSET('Smelter Reference List'!$C$4,$S349-4,0)&amp;"")</f>
        <v/>
      </c>
      <c r="E349" s="293" t="str">
        <f ca="1">IF(ISERROR($S349),"",OFFSET('Smelter Reference List'!$D$4,$S349-4,0)&amp;"")</f>
        <v/>
      </c>
      <c r="F349" s="293" t="str">
        <f ca="1">IF(ISERROR($S349),"",OFFSET('Smelter Reference List'!$E$4,$S349-4,0))</f>
        <v/>
      </c>
      <c r="G349" s="293" t="str">
        <f ca="1">IF(C349=$U$4,"Enter smelter details", IF(ISERROR($S349),"",OFFSET('Smelter Reference List'!$F$4,$S349-4,0)))</f>
        <v/>
      </c>
      <c r="H349" s="294" t="str">
        <f ca="1">IF(ISERROR($S349),"",OFFSET('Smelter Reference List'!$G$4,$S349-4,0))</f>
        <v/>
      </c>
      <c r="I349" s="295" t="str">
        <f ca="1">IF(ISERROR($S349),"",OFFSET('Smelter Reference List'!$H$4,$S349-4,0))</f>
        <v/>
      </c>
      <c r="J349" s="295" t="str">
        <f ca="1">IF(ISERROR($S349),"",OFFSET('Smelter Reference List'!$I$4,$S349-4,0))</f>
        <v/>
      </c>
      <c r="K349" s="296"/>
      <c r="L349" s="296"/>
      <c r="M349" s="296"/>
      <c r="N349" s="296"/>
      <c r="O349" s="296"/>
      <c r="P349" s="296"/>
      <c r="Q349" s="297"/>
      <c r="R349" s="227"/>
      <c r="S349" s="228" t="e">
        <f>IF(C349="",NA(),MATCH($B349&amp;$C349,'Smelter Reference List'!$J:$J,0))</f>
        <v>#N/A</v>
      </c>
      <c r="T349" s="229"/>
      <c r="U349" s="229">
        <f t="shared" ca="1" si="12"/>
        <v>0</v>
      </c>
      <c r="V349" s="229"/>
      <c r="W349" s="229"/>
      <c r="Y349" s="223" t="str">
        <f t="shared" si="13"/>
        <v/>
      </c>
    </row>
    <row r="350" spans="1:25" s="223" customFormat="1" ht="20.25">
      <c r="A350" s="292"/>
      <c r="B350" s="293" t="str">
        <f>IF(LEN(A350)=0,"",INDEX('Smelter Reference List'!$A:$A,MATCH($A350,'Smelter Reference List'!$E:$E,0)))</f>
        <v/>
      </c>
      <c r="C350" s="299" t="str">
        <f>IF(LEN(A350)=0,"",INDEX('Smelter Reference List'!$C:$C,MATCH($A350,'Smelter Reference List'!$E:$E,0)))</f>
        <v/>
      </c>
      <c r="D350" s="293" t="str">
        <f ca="1">IF(ISERROR($S350),"",OFFSET('Smelter Reference List'!$C$4,$S350-4,0)&amp;"")</f>
        <v/>
      </c>
      <c r="E350" s="293" t="str">
        <f ca="1">IF(ISERROR($S350),"",OFFSET('Smelter Reference List'!$D$4,$S350-4,0)&amp;"")</f>
        <v/>
      </c>
      <c r="F350" s="293" t="str">
        <f ca="1">IF(ISERROR($S350),"",OFFSET('Smelter Reference List'!$E$4,$S350-4,0))</f>
        <v/>
      </c>
      <c r="G350" s="293" t="str">
        <f ca="1">IF(C350=$U$4,"Enter smelter details", IF(ISERROR($S350),"",OFFSET('Smelter Reference List'!$F$4,$S350-4,0)))</f>
        <v/>
      </c>
      <c r="H350" s="294" t="str">
        <f ca="1">IF(ISERROR($S350),"",OFFSET('Smelter Reference List'!$G$4,$S350-4,0))</f>
        <v/>
      </c>
      <c r="I350" s="295" t="str">
        <f ca="1">IF(ISERROR($S350),"",OFFSET('Smelter Reference List'!$H$4,$S350-4,0))</f>
        <v/>
      </c>
      <c r="J350" s="295" t="str">
        <f ca="1">IF(ISERROR($S350),"",OFFSET('Smelter Reference List'!$I$4,$S350-4,0))</f>
        <v/>
      </c>
      <c r="K350" s="296"/>
      <c r="L350" s="296"/>
      <c r="M350" s="296"/>
      <c r="N350" s="296"/>
      <c r="O350" s="296"/>
      <c r="P350" s="296"/>
      <c r="Q350" s="297"/>
      <c r="R350" s="227"/>
      <c r="S350" s="228" t="e">
        <f>IF(C350="",NA(),MATCH($B350&amp;$C350,'Smelter Reference List'!$J:$J,0))</f>
        <v>#N/A</v>
      </c>
      <c r="T350" s="229"/>
      <c r="U350" s="229">
        <f t="shared" ca="1" si="12"/>
        <v>0</v>
      </c>
      <c r="V350" s="229"/>
      <c r="W350" s="229"/>
      <c r="Y350" s="223" t="str">
        <f t="shared" si="13"/>
        <v/>
      </c>
    </row>
    <row r="351" spans="1:25" s="223" customFormat="1" ht="20.25">
      <c r="A351" s="292"/>
      <c r="B351" s="293" t="str">
        <f>IF(LEN(A351)=0,"",INDEX('Smelter Reference List'!$A:$A,MATCH($A351,'Smelter Reference List'!$E:$E,0)))</f>
        <v/>
      </c>
      <c r="C351" s="299" t="str">
        <f>IF(LEN(A351)=0,"",INDEX('Smelter Reference List'!$C:$C,MATCH($A351,'Smelter Reference List'!$E:$E,0)))</f>
        <v/>
      </c>
      <c r="D351" s="293" t="str">
        <f ca="1">IF(ISERROR($S351),"",OFFSET('Smelter Reference List'!$C$4,$S351-4,0)&amp;"")</f>
        <v/>
      </c>
      <c r="E351" s="293" t="str">
        <f ca="1">IF(ISERROR($S351),"",OFFSET('Smelter Reference List'!$D$4,$S351-4,0)&amp;"")</f>
        <v/>
      </c>
      <c r="F351" s="293" t="str">
        <f ca="1">IF(ISERROR($S351),"",OFFSET('Smelter Reference List'!$E$4,$S351-4,0))</f>
        <v/>
      </c>
      <c r="G351" s="293" t="str">
        <f ca="1">IF(C351=$U$4,"Enter smelter details", IF(ISERROR($S351),"",OFFSET('Smelter Reference List'!$F$4,$S351-4,0)))</f>
        <v/>
      </c>
      <c r="H351" s="294" t="str">
        <f ca="1">IF(ISERROR($S351),"",OFFSET('Smelter Reference List'!$G$4,$S351-4,0))</f>
        <v/>
      </c>
      <c r="I351" s="295" t="str">
        <f ca="1">IF(ISERROR($S351),"",OFFSET('Smelter Reference List'!$H$4,$S351-4,0))</f>
        <v/>
      </c>
      <c r="J351" s="295" t="str">
        <f ca="1">IF(ISERROR($S351),"",OFFSET('Smelter Reference List'!$I$4,$S351-4,0))</f>
        <v/>
      </c>
      <c r="K351" s="296"/>
      <c r="L351" s="296"/>
      <c r="M351" s="296"/>
      <c r="N351" s="296"/>
      <c r="O351" s="296"/>
      <c r="P351" s="296"/>
      <c r="Q351" s="297"/>
      <c r="R351" s="227"/>
      <c r="S351" s="228" t="e">
        <f>IF(C351="",NA(),MATCH($B351&amp;$C351,'Smelter Reference List'!$J:$J,0))</f>
        <v>#N/A</v>
      </c>
      <c r="T351" s="229"/>
      <c r="U351" s="229">
        <f t="shared" ca="1" si="12"/>
        <v>0</v>
      </c>
      <c r="V351" s="229"/>
      <c r="W351" s="229"/>
      <c r="Y351" s="223" t="str">
        <f t="shared" si="13"/>
        <v/>
      </c>
    </row>
    <row r="352" spans="1:25" s="223" customFormat="1" ht="20.25">
      <c r="A352" s="292"/>
      <c r="B352" s="293" t="str">
        <f>IF(LEN(A352)=0,"",INDEX('Smelter Reference List'!$A:$A,MATCH($A352,'Smelter Reference List'!$E:$E,0)))</f>
        <v/>
      </c>
      <c r="C352" s="299" t="str">
        <f>IF(LEN(A352)=0,"",INDEX('Smelter Reference List'!$C:$C,MATCH($A352,'Smelter Reference List'!$E:$E,0)))</f>
        <v/>
      </c>
      <c r="D352" s="293" t="str">
        <f ca="1">IF(ISERROR($S352),"",OFFSET('Smelter Reference List'!$C$4,$S352-4,0)&amp;"")</f>
        <v/>
      </c>
      <c r="E352" s="293" t="str">
        <f ca="1">IF(ISERROR($S352),"",OFFSET('Smelter Reference List'!$D$4,$S352-4,0)&amp;"")</f>
        <v/>
      </c>
      <c r="F352" s="293" t="str">
        <f ca="1">IF(ISERROR($S352),"",OFFSET('Smelter Reference List'!$E$4,$S352-4,0))</f>
        <v/>
      </c>
      <c r="G352" s="293" t="str">
        <f ca="1">IF(C352=$U$4,"Enter smelter details", IF(ISERROR($S352),"",OFFSET('Smelter Reference List'!$F$4,$S352-4,0)))</f>
        <v/>
      </c>
      <c r="H352" s="294" t="str">
        <f ca="1">IF(ISERROR($S352),"",OFFSET('Smelter Reference List'!$G$4,$S352-4,0))</f>
        <v/>
      </c>
      <c r="I352" s="295" t="str">
        <f ca="1">IF(ISERROR($S352),"",OFFSET('Smelter Reference List'!$H$4,$S352-4,0))</f>
        <v/>
      </c>
      <c r="J352" s="295" t="str">
        <f ca="1">IF(ISERROR($S352),"",OFFSET('Smelter Reference List'!$I$4,$S352-4,0))</f>
        <v/>
      </c>
      <c r="K352" s="296"/>
      <c r="L352" s="296"/>
      <c r="M352" s="296"/>
      <c r="N352" s="296"/>
      <c r="O352" s="296"/>
      <c r="P352" s="296"/>
      <c r="Q352" s="297"/>
      <c r="R352" s="227"/>
      <c r="S352" s="228" t="e">
        <f>IF(C352="",NA(),MATCH($B352&amp;$C352,'Smelter Reference List'!$J:$J,0))</f>
        <v>#N/A</v>
      </c>
      <c r="T352" s="229"/>
      <c r="U352" s="229">
        <f t="shared" ca="1" si="12"/>
        <v>0</v>
      </c>
      <c r="V352" s="229"/>
      <c r="W352" s="229"/>
      <c r="Y352" s="223" t="str">
        <f t="shared" si="13"/>
        <v/>
      </c>
    </row>
    <row r="353" spans="1:25" s="223" customFormat="1" ht="20.25">
      <c r="A353" s="292"/>
      <c r="B353" s="293" t="str">
        <f>IF(LEN(A353)=0,"",INDEX('Smelter Reference List'!$A:$A,MATCH($A353,'Smelter Reference List'!$E:$E,0)))</f>
        <v/>
      </c>
      <c r="C353" s="299" t="str">
        <f>IF(LEN(A353)=0,"",INDEX('Smelter Reference List'!$C:$C,MATCH($A353,'Smelter Reference List'!$E:$E,0)))</f>
        <v/>
      </c>
      <c r="D353" s="293" t="str">
        <f ca="1">IF(ISERROR($S353),"",OFFSET('Smelter Reference List'!$C$4,$S353-4,0)&amp;"")</f>
        <v/>
      </c>
      <c r="E353" s="293" t="str">
        <f ca="1">IF(ISERROR($S353),"",OFFSET('Smelter Reference List'!$D$4,$S353-4,0)&amp;"")</f>
        <v/>
      </c>
      <c r="F353" s="293" t="str">
        <f ca="1">IF(ISERROR($S353),"",OFFSET('Smelter Reference List'!$E$4,$S353-4,0))</f>
        <v/>
      </c>
      <c r="G353" s="293" t="str">
        <f ca="1">IF(C353=$U$4,"Enter smelter details", IF(ISERROR($S353),"",OFFSET('Smelter Reference List'!$F$4,$S353-4,0)))</f>
        <v/>
      </c>
      <c r="H353" s="294" t="str">
        <f ca="1">IF(ISERROR($S353),"",OFFSET('Smelter Reference List'!$G$4,$S353-4,0))</f>
        <v/>
      </c>
      <c r="I353" s="295" t="str">
        <f ca="1">IF(ISERROR($S353),"",OFFSET('Smelter Reference List'!$H$4,$S353-4,0))</f>
        <v/>
      </c>
      <c r="J353" s="295" t="str">
        <f ca="1">IF(ISERROR($S353),"",OFFSET('Smelter Reference List'!$I$4,$S353-4,0))</f>
        <v/>
      </c>
      <c r="K353" s="296"/>
      <c r="L353" s="296"/>
      <c r="M353" s="296"/>
      <c r="N353" s="296"/>
      <c r="O353" s="296"/>
      <c r="P353" s="296"/>
      <c r="Q353" s="297"/>
      <c r="R353" s="227"/>
      <c r="S353" s="228" t="e">
        <f>IF(C353="",NA(),MATCH($B353&amp;$C353,'Smelter Reference List'!$J:$J,0))</f>
        <v>#N/A</v>
      </c>
      <c r="T353" s="229"/>
      <c r="U353" s="229">
        <f t="shared" ca="1" si="12"/>
        <v>0</v>
      </c>
      <c r="V353" s="229"/>
      <c r="W353" s="229"/>
      <c r="Y353" s="223" t="str">
        <f t="shared" si="13"/>
        <v/>
      </c>
    </row>
    <row r="354" spans="1:25" s="223" customFormat="1" ht="20.25">
      <c r="A354" s="292"/>
      <c r="B354" s="293" t="str">
        <f>IF(LEN(A354)=0,"",INDEX('Smelter Reference List'!$A:$A,MATCH($A354,'Smelter Reference List'!$E:$E,0)))</f>
        <v/>
      </c>
      <c r="C354" s="299" t="str">
        <f>IF(LEN(A354)=0,"",INDEX('Smelter Reference List'!$C:$C,MATCH($A354,'Smelter Reference List'!$E:$E,0)))</f>
        <v/>
      </c>
      <c r="D354" s="293" t="str">
        <f ca="1">IF(ISERROR($S354),"",OFFSET('Smelter Reference List'!$C$4,$S354-4,0)&amp;"")</f>
        <v/>
      </c>
      <c r="E354" s="293" t="str">
        <f ca="1">IF(ISERROR($S354),"",OFFSET('Smelter Reference List'!$D$4,$S354-4,0)&amp;"")</f>
        <v/>
      </c>
      <c r="F354" s="293" t="str">
        <f ca="1">IF(ISERROR($S354),"",OFFSET('Smelter Reference List'!$E$4,$S354-4,0))</f>
        <v/>
      </c>
      <c r="G354" s="293" t="str">
        <f ca="1">IF(C354=$U$4,"Enter smelter details", IF(ISERROR($S354),"",OFFSET('Smelter Reference List'!$F$4,$S354-4,0)))</f>
        <v/>
      </c>
      <c r="H354" s="294" t="str">
        <f ca="1">IF(ISERROR($S354),"",OFFSET('Smelter Reference List'!$G$4,$S354-4,0))</f>
        <v/>
      </c>
      <c r="I354" s="295" t="str">
        <f ca="1">IF(ISERROR($S354),"",OFFSET('Smelter Reference List'!$H$4,$S354-4,0))</f>
        <v/>
      </c>
      <c r="J354" s="295" t="str">
        <f ca="1">IF(ISERROR($S354),"",OFFSET('Smelter Reference List'!$I$4,$S354-4,0))</f>
        <v/>
      </c>
      <c r="K354" s="296"/>
      <c r="L354" s="296"/>
      <c r="M354" s="296"/>
      <c r="N354" s="296"/>
      <c r="O354" s="296"/>
      <c r="P354" s="296"/>
      <c r="Q354" s="297"/>
      <c r="R354" s="227"/>
      <c r="S354" s="228" t="e">
        <f>IF(C354="",NA(),MATCH($B354&amp;$C354,'Smelter Reference List'!$J:$J,0))</f>
        <v>#N/A</v>
      </c>
      <c r="T354" s="229"/>
      <c r="U354" s="229">
        <f t="shared" ca="1" si="12"/>
        <v>0</v>
      </c>
      <c r="V354" s="229"/>
      <c r="W354" s="229"/>
      <c r="Y354" s="223" t="str">
        <f t="shared" si="13"/>
        <v/>
      </c>
    </row>
    <row r="355" spans="1:25" s="223" customFormat="1" ht="20.25">
      <c r="A355" s="292"/>
      <c r="B355" s="293" t="str">
        <f>IF(LEN(A355)=0,"",INDEX('Smelter Reference List'!$A:$A,MATCH($A355,'Smelter Reference List'!$E:$E,0)))</f>
        <v/>
      </c>
      <c r="C355" s="299" t="str">
        <f>IF(LEN(A355)=0,"",INDEX('Smelter Reference List'!$C:$C,MATCH($A355,'Smelter Reference List'!$E:$E,0)))</f>
        <v/>
      </c>
      <c r="D355" s="293" t="str">
        <f ca="1">IF(ISERROR($S355),"",OFFSET('Smelter Reference List'!$C$4,$S355-4,0)&amp;"")</f>
        <v/>
      </c>
      <c r="E355" s="293" t="str">
        <f ca="1">IF(ISERROR($S355),"",OFFSET('Smelter Reference List'!$D$4,$S355-4,0)&amp;"")</f>
        <v/>
      </c>
      <c r="F355" s="293" t="str">
        <f ca="1">IF(ISERROR($S355),"",OFFSET('Smelter Reference List'!$E$4,$S355-4,0))</f>
        <v/>
      </c>
      <c r="G355" s="293" t="str">
        <f ca="1">IF(C355=$U$4,"Enter smelter details", IF(ISERROR($S355),"",OFFSET('Smelter Reference List'!$F$4,$S355-4,0)))</f>
        <v/>
      </c>
      <c r="H355" s="294" t="str">
        <f ca="1">IF(ISERROR($S355),"",OFFSET('Smelter Reference List'!$G$4,$S355-4,0))</f>
        <v/>
      </c>
      <c r="I355" s="295" t="str">
        <f ca="1">IF(ISERROR($S355),"",OFFSET('Smelter Reference List'!$H$4,$S355-4,0))</f>
        <v/>
      </c>
      <c r="J355" s="295" t="str">
        <f ca="1">IF(ISERROR($S355),"",OFFSET('Smelter Reference List'!$I$4,$S355-4,0))</f>
        <v/>
      </c>
      <c r="K355" s="296"/>
      <c r="L355" s="296"/>
      <c r="M355" s="296"/>
      <c r="N355" s="296"/>
      <c r="O355" s="296"/>
      <c r="P355" s="296"/>
      <c r="Q355" s="297"/>
      <c r="R355" s="227"/>
      <c r="S355" s="228" t="e">
        <f>IF(C355="",NA(),MATCH($B355&amp;$C355,'Smelter Reference List'!$J:$J,0))</f>
        <v>#N/A</v>
      </c>
      <c r="T355" s="229"/>
      <c r="U355" s="229">
        <f t="shared" ca="1" si="12"/>
        <v>0</v>
      </c>
      <c r="V355" s="229"/>
      <c r="W355" s="229"/>
      <c r="Y355" s="223" t="str">
        <f t="shared" si="13"/>
        <v/>
      </c>
    </row>
    <row r="356" spans="1:25" s="223" customFormat="1" ht="20.25">
      <c r="A356" s="292"/>
      <c r="B356" s="293" t="str">
        <f>IF(LEN(A356)=0,"",INDEX('Smelter Reference List'!$A:$A,MATCH($A356,'Smelter Reference List'!$E:$E,0)))</f>
        <v/>
      </c>
      <c r="C356" s="299" t="str">
        <f>IF(LEN(A356)=0,"",INDEX('Smelter Reference List'!$C:$C,MATCH($A356,'Smelter Reference List'!$E:$E,0)))</f>
        <v/>
      </c>
      <c r="D356" s="293" t="str">
        <f ca="1">IF(ISERROR($S356),"",OFFSET('Smelter Reference List'!$C$4,$S356-4,0)&amp;"")</f>
        <v/>
      </c>
      <c r="E356" s="293" t="str">
        <f ca="1">IF(ISERROR($S356),"",OFFSET('Smelter Reference List'!$D$4,$S356-4,0)&amp;"")</f>
        <v/>
      </c>
      <c r="F356" s="293" t="str">
        <f ca="1">IF(ISERROR($S356),"",OFFSET('Smelter Reference List'!$E$4,$S356-4,0))</f>
        <v/>
      </c>
      <c r="G356" s="293" t="str">
        <f ca="1">IF(C356=$U$4,"Enter smelter details", IF(ISERROR($S356),"",OFFSET('Smelter Reference List'!$F$4,$S356-4,0)))</f>
        <v/>
      </c>
      <c r="H356" s="294" t="str">
        <f ca="1">IF(ISERROR($S356),"",OFFSET('Smelter Reference List'!$G$4,$S356-4,0))</f>
        <v/>
      </c>
      <c r="I356" s="295" t="str">
        <f ca="1">IF(ISERROR($S356),"",OFFSET('Smelter Reference List'!$H$4,$S356-4,0))</f>
        <v/>
      </c>
      <c r="J356" s="295" t="str">
        <f ca="1">IF(ISERROR($S356),"",OFFSET('Smelter Reference List'!$I$4,$S356-4,0))</f>
        <v/>
      </c>
      <c r="K356" s="296"/>
      <c r="L356" s="296"/>
      <c r="M356" s="296"/>
      <c r="N356" s="296"/>
      <c r="O356" s="296"/>
      <c r="P356" s="296"/>
      <c r="Q356" s="297"/>
      <c r="R356" s="227"/>
      <c r="S356" s="228" t="e">
        <f>IF(C356="",NA(),MATCH($B356&amp;$C356,'Smelter Reference List'!$J:$J,0))</f>
        <v>#N/A</v>
      </c>
      <c r="T356" s="229"/>
      <c r="U356" s="229">
        <f t="shared" ca="1" si="12"/>
        <v>0</v>
      </c>
      <c r="V356" s="229"/>
      <c r="W356" s="229"/>
      <c r="Y356" s="223" t="str">
        <f t="shared" si="13"/>
        <v/>
      </c>
    </row>
    <row r="357" spans="1:25" s="223" customFormat="1" ht="20.25">
      <c r="A357" s="292"/>
      <c r="B357" s="293" t="str">
        <f>IF(LEN(A357)=0,"",INDEX('Smelter Reference List'!$A:$A,MATCH($A357,'Smelter Reference List'!$E:$E,0)))</f>
        <v/>
      </c>
      <c r="C357" s="299" t="str">
        <f>IF(LEN(A357)=0,"",INDEX('Smelter Reference List'!$C:$C,MATCH($A357,'Smelter Reference List'!$E:$E,0)))</f>
        <v/>
      </c>
      <c r="D357" s="293" t="str">
        <f ca="1">IF(ISERROR($S357),"",OFFSET('Smelter Reference List'!$C$4,$S357-4,0)&amp;"")</f>
        <v/>
      </c>
      <c r="E357" s="293" t="str">
        <f ca="1">IF(ISERROR($S357),"",OFFSET('Smelter Reference List'!$D$4,$S357-4,0)&amp;"")</f>
        <v/>
      </c>
      <c r="F357" s="293" t="str">
        <f ca="1">IF(ISERROR($S357),"",OFFSET('Smelter Reference List'!$E$4,$S357-4,0))</f>
        <v/>
      </c>
      <c r="G357" s="293" t="str">
        <f ca="1">IF(C357=$U$4,"Enter smelter details", IF(ISERROR($S357),"",OFFSET('Smelter Reference List'!$F$4,$S357-4,0)))</f>
        <v/>
      </c>
      <c r="H357" s="294" t="str">
        <f ca="1">IF(ISERROR($S357),"",OFFSET('Smelter Reference List'!$G$4,$S357-4,0))</f>
        <v/>
      </c>
      <c r="I357" s="295" t="str">
        <f ca="1">IF(ISERROR($S357),"",OFFSET('Smelter Reference List'!$H$4,$S357-4,0))</f>
        <v/>
      </c>
      <c r="J357" s="295" t="str">
        <f ca="1">IF(ISERROR($S357),"",OFFSET('Smelter Reference List'!$I$4,$S357-4,0))</f>
        <v/>
      </c>
      <c r="K357" s="296"/>
      <c r="L357" s="296"/>
      <c r="M357" s="296"/>
      <c r="N357" s="296"/>
      <c r="O357" s="296"/>
      <c r="P357" s="296"/>
      <c r="Q357" s="297"/>
      <c r="R357" s="227"/>
      <c r="S357" s="228" t="e">
        <f>IF(C357="",NA(),MATCH($B357&amp;$C357,'Smelter Reference List'!$J:$J,0))</f>
        <v>#N/A</v>
      </c>
      <c r="T357" s="229"/>
      <c r="U357" s="229">
        <f t="shared" ca="1" si="12"/>
        <v>0</v>
      </c>
      <c r="V357" s="229"/>
      <c r="W357" s="229"/>
      <c r="Y357" s="223" t="str">
        <f t="shared" si="13"/>
        <v/>
      </c>
    </row>
    <row r="358" spans="1:25" s="223" customFormat="1" ht="20.25">
      <c r="A358" s="292"/>
      <c r="B358" s="293" t="str">
        <f>IF(LEN(A358)=0,"",INDEX('Smelter Reference List'!$A:$A,MATCH($A358,'Smelter Reference List'!$E:$E,0)))</f>
        <v/>
      </c>
      <c r="C358" s="299" t="str">
        <f>IF(LEN(A358)=0,"",INDEX('Smelter Reference List'!$C:$C,MATCH($A358,'Smelter Reference List'!$E:$E,0)))</f>
        <v/>
      </c>
      <c r="D358" s="293" t="str">
        <f ca="1">IF(ISERROR($S358),"",OFFSET('Smelter Reference List'!$C$4,$S358-4,0)&amp;"")</f>
        <v/>
      </c>
      <c r="E358" s="293" t="str">
        <f ca="1">IF(ISERROR($S358),"",OFFSET('Smelter Reference List'!$D$4,$S358-4,0)&amp;"")</f>
        <v/>
      </c>
      <c r="F358" s="293" t="str">
        <f ca="1">IF(ISERROR($S358),"",OFFSET('Smelter Reference List'!$E$4,$S358-4,0))</f>
        <v/>
      </c>
      <c r="G358" s="293" t="str">
        <f ca="1">IF(C358=$U$4,"Enter smelter details", IF(ISERROR($S358),"",OFFSET('Smelter Reference List'!$F$4,$S358-4,0)))</f>
        <v/>
      </c>
      <c r="H358" s="294" t="str">
        <f ca="1">IF(ISERROR($S358),"",OFFSET('Smelter Reference List'!$G$4,$S358-4,0))</f>
        <v/>
      </c>
      <c r="I358" s="295" t="str">
        <f ca="1">IF(ISERROR($S358),"",OFFSET('Smelter Reference List'!$H$4,$S358-4,0))</f>
        <v/>
      </c>
      <c r="J358" s="295" t="str">
        <f ca="1">IF(ISERROR($S358),"",OFFSET('Smelter Reference List'!$I$4,$S358-4,0))</f>
        <v/>
      </c>
      <c r="K358" s="296"/>
      <c r="L358" s="296"/>
      <c r="M358" s="296"/>
      <c r="N358" s="296"/>
      <c r="O358" s="296"/>
      <c r="P358" s="296"/>
      <c r="Q358" s="297"/>
      <c r="R358" s="227"/>
      <c r="S358" s="228" t="e">
        <f>IF(C358="",NA(),MATCH($B358&amp;$C358,'Smelter Reference List'!$J:$J,0))</f>
        <v>#N/A</v>
      </c>
      <c r="T358" s="229"/>
      <c r="U358" s="229">
        <f t="shared" ca="1" si="12"/>
        <v>0</v>
      </c>
      <c r="V358" s="229"/>
      <c r="W358" s="229"/>
      <c r="Y358" s="223" t="str">
        <f t="shared" si="13"/>
        <v/>
      </c>
    </row>
    <row r="359" spans="1:25" s="223" customFormat="1" ht="20.25">
      <c r="A359" s="292"/>
      <c r="B359" s="293" t="str">
        <f>IF(LEN(A359)=0,"",INDEX('Smelter Reference List'!$A:$A,MATCH($A359,'Smelter Reference List'!$E:$E,0)))</f>
        <v/>
      </c>
      <c r="C359" s="299" t="str">
        <f>IF(LEN(A359)=0,"",INDEX('Smelter Reference List'!$C:$C,MATCH($A359,'Smelter Reference List'!$E:$E,0)))</f>
        <v/>
      </c>
      <c r="D359" s="293" t="str">
        <f ca="1">IF(ISERROR($S359),"",OFFSET('Smelter Reference List'!$C$4,$S359-4,0)&amp;"")</f>
        <v/>
      </c>
      <c r="E359" s="293" t="str">
        <f ca="1">IF(ISERROR($S359),"",OFFSET('Smelter Reference List'!$D$4,$S359-4,0)&amp;"")</f>
        <v/>
      </c>
      <c r="F359" s="293" t="str">
        <f ca="1">IF(ISERROR($S359),"",OFFSET('Smelter Reference List'!$E$4,$S359-4,0))</f>
        <v/>
      </c>
      <c r="G359" s="293" t="str">
        <f ca="1">IF(C359=$U$4,"Enter smelter details", IF(ISERROR($S359),"",OFFSET('Smelter Reference List'!$F$4,$S359-4,0)))</f>
        <v/>
      </c>
      <c r="H359" s="294" t="str">
        <f ca="1">IF(ISERROR($S359),"",OFFSET('Smelter Reference List'!$G$4,$S359-4,0))</f>
        <v/>
      </c>
      <c r="I359" s="295" t="str">
        <f ca="1">IF(ISERROR($S359),"",OFFSET('Smelter Reference List'!$H$4,$S359-4,0))</f>
        <v/>
      </c>
      <c r="J359" s="295" t="str">
        <f ca="1">IF(ISERROR($S359),"",OFFSET('Smelter Reference List'!$I$4,$S359-4,0))</f>
        <v/>
      </c>
      <c r="K359" s="296"/>
      <c r="L359" s="296"/>
      <c r="M359" s="296"/>
      <c r="N359" s="296"/>
      <c r="O359" s="296"/>
      <c r="P359" s="296"/>
      <c r="Q359" s="297"/>
      <c r="R359" s="227"/>
      <c r="S359" s="228" t="e">
        <f>IF(C359="",NA(),MATCH($B359&amp;$C359,'Smelter Reference List'!$J:$J,0))</f>
        <v>#N/A</v>
      </c>
      <c r="T359" s="229"/>
      <c r="U359" s="229">
        <f t="shared" ca="1" si="12"/>
        <v>0</v>
      </c>
      <c r="V359" s="229"/>
      <c r="W359" s="229"/>
      <c r="Y359" s="223" t="str">
        <f t="shared" si="13"/>
        <v/>
      </c>
    </row>
    <row r="360" spans="1:25" s="223" customFormat="1" ht="20.25">
      <c r="A360" s="292"/>
      <c r="B360" s="293" t="str">
        <f>IF(LEN(A360)=0,"",INDEX('Smelter Reference List'!$A:$A,MATCH($A360,'Smelter Reference List'!$E:$E,0)))</f>
        <v/>
      </c>
      <c r="C360" s="299" t="str">
        <f>IF(LEN(A360)=0,"",INDEX('Smelter Reference List'!$C:$C,MATCH($A360,'Smelter Reference List'!$E:$E,0)))</f>
        <v/>
      </c>
      <c r="D360" s="293" t="str">
        <f ca="1">IF(ISERROR($S360),"",OFFSET('Smelter Reference List'!$C$4,$S360-4,0)&amp;"")</f>
        <v/>
      </c>
      <c r="E360" s="293" t="str">
        <f ca="1">IF(ISERROR($S360),"",OFFSET('Smelter Reference List'!$D$4,$S360-4,0)&amp;"")</f>
        <v/>
      </c>
      <c r="F360" s="293" t="str">
        <f ca="1">IF(ISERROR($S360),"",OFFSET('Smelter Reference List'!$E$4,$S360-4,0))</f>
        <v/>
      </c>
      <c r="G360" s="293" t="str">
        <f ca="1">IF(C360=$U$4,"Enter smelter details", IF(ISERROR($S360),"",OFFSET('Smelter Reference List'!$F$4,$S360-4,0)))</f>
        <v/>
      </c>
      <c r="H360" s="294" t="str">
        <f ca="1">IF(ISERROR($S360),"",OFFSET('Smelter Reference List'!$G$4,$S360-4,0))</f>
        <v/>
      </c>
      <c r="I360" s="295" t="str">
        <f ca="1">IF(ISERROR($S360),"",OFFSET('Smelter Reference List'!$H$4,$S360-4,0))</f>
        <v/>
      </c>
      <c r="J360" s="295" t="str">
        <f ca="1">IF(ISERROR($S360),"",OFFSET('Smelter Reference List'!$I$4,$S360-4,0))</f>
        <v/>
      </c>
      <c r="K360" s="296"/>
      <c r="L360" s="296"/>
      <c r="M360" s="296"/>
      <c r="N360" s="296"/>
      <c r="O360" s="296"/>
      <c r="P360" s="296"/>
      <c r="Q360" s="297"/>
      <c r="R360" s="227"/>
      <c r="S360" s="228" t="e">
        <f>IF(C360="",NA(),MATCH($B360&amp;$C360,'Smelter Reference List'!$J:$J,0))</f>
        <v>#N/A</v>
      </c>
      <c r="T360" s="229"/>
      <c r="U360" s="229">
        <f t="shared" ca="1" si="12"/>
        <v>0</v>
      </c>
      <c r="V360" s="229"/>
      <c r="W360" s="229"/>
      <c r="Y360" s="223" t="str">
        <f t="shared" si="13"/>
        <v/>
      </c>
    </row>
    <row r="361" spans="1:25" s="223" customFormat="1" ht="20.25">
      <c r="A361" s="292"/>
      <c r="B361" s="293" t="str">
        <f>IF(LEN(A361)=0,"",INDEX('Smelter Reference List'!$A:$A,MATCH($A361,'Smelter Reference List'!$E:$E,0)))</f>
        <v/>
      </c>
      <c r="C361" s="299" t="str">
        <f>IF(LEN(A361)=0,"",INDEX('Smelter Reference List'!$C:$C,MATCH($A361,'Smelter Reference List'!$E:$E,0)))</f>
        <v/>
      </c>
      <c r="D361" s="293" t="str">
        <f ca="1">IF(ISERROR($S361),"",OFFSET('Smelter Reference List'!$C$4,$S361-4,0)&amp;"")</f>
        <v/>
      </c>
      <c r="E361" s="293" t="str">
        <f ca="1">IF(ISERROR($S361),"",OFFSET('Smelter Reference List'!$D$4,$S361-4,0)&amp;"")</f>
        <v/>
      </c>
      <c r="F361" s="293" t="str">
        <f ca="1">IF(ISERROR($S361),"",OFFSET('Smelter Reference List'!$E$4,$S361-4,0))</f>
        <v/>
      </c>
      <c r="G361" s="293" t="str">
        <f ca="1">IF(C361=$U$4,"Enter smelter details", IF(ISERROR($S361),"",OFFSET('Smelter Reference List'!$F$4,$S361-4,0)))</f>
        <v/>
      </c>
      <c r="H361" s="294" t="str">
        <f ca="1">IF(ISERROR($S361),"",OFFSET('Smelter Reference List'!$G$4,$S361-4,0))</f>
        <v/>
      </c>
      <c r="I361" s="295" t="str">
        <f ca="1">IF(ISERROR($S361),"",OFFSET('Smelter Reference List'!$H$4,$S361-4,0))</f>
        <v/>
      </c>
      <c r="J361" s="295" t="str">
        <f ca="1">IF(ISERROR($S361),"",OFFSET('Smelter Reference List'!$I$4,$S361-4,0))</f>
        <v/>
      </c>
      <c r="K361" s="296"/>
      <c r="L361" s="296"/>
      <c r="M361" s="296"/>
      <c r="N361" s="296"/>
      <c r="O361" s="296"/>
      <c r="P361" s="296"/>
      <c r="Q361" s="297"/>
      <c r="R361" s="227"/>
      <c r="S361" s="228" t="e">
        <f>IF(C361="",NA(),MATCH($B361&amp;$C361,'Smelter Reference List'!$J:$J,0))</f>
        <v>#N/A</v>
      </c>
      <c r="T361" s="229"/>
      <c r="U361" s="229">
        <f t="shared" ca="1" si="12"/>
        <v>0</v>
      </c>
      <c r="V361" s="229"/>
      <c r="W361" s="229"/>
      <c r="Y361" s="223" t="str">
        <f t="shared" si="13"/>
        <v/>
      </c>
    </row>
    <row r="362" spans="1:25" s="223" customFormat="1" ht="20.25">
      <c r="A362" s="292"/>
      <c r="B362" s="293" t="str">
        <f>IF(LEN(A362)=0,"",INDEX('Smelter Reference List'!$A:$A,MATCH($A362,'Smelter Reference List'!$E:$E,0)))</f>
        <v/>
      </c>
      <c r="C362" s="299" t="str">
        <f>IF(LEN(A362)=0,"",INDEX('Smelter Reference List'!$C:$C,MATCH($A362,'Smelter Reference List'!$E:$E,0)))</f>
        <v/>
      </c>
      <c r="D362" s="293" t="str">
        <f ca="1">IF(ISERROR($S362),"",OFFSET('Smelter Reference List'!$C$4,$S362-4,0)&amp;"")</f>
        <v/>
      </c>
      <c r="E362" s="293" t="str">
        <f ca="1">IF(ISERROR($S362),"",OFFSET('Smelter Reference List'!$D$4,$S362-4,0)&amp;"")</f>
        <v/>
      </c>
      <c r="F362" s="293" t="str">
        <f ca="1">IF(ISERROR($S362),"",OFFSET('Smelter Reference List'!$E$4,$S362-4,0))</f>
        <v/>
      </c>
      <c r="G362" s="293" t="str">
        <f ca="1">IF(C362=$U$4,"Enter smelter details", IF(ISERROR($S362),"",OFFSET('Smelter Reference List'!$F$4,$S362-4,0)))</f>
        <v/>
      </c>
      <c r="H362" s="294" t="str">
        <f ca="1">IF(ISERROR($S362),"",OFFSET('Smelter Reference List'!$G$4,$S362-4,0))</f>
        <v/>
      </c>
      <c r="I362" s="295" t="str">
        <f ca="1">IF(ISERROR($S362),"",OFFSET('Smelter Reference List'!$H$4,$S362-4,0))</f>
        <v/>
      </c>
      <c r="J362" s="295" t="str">
        <f ca="1">IF(ISERROR($S362),"",OFFSET('Smelter Reference List'!$I$4,$S362-4,0))</f>
        <v/>
      </c>
      <c r="K362" s="296"/>
      <c r="L362" s="296"/>
      <c r="M362" s="296"/>
      <c r="N362" s="296"/>
      <c r="O362" s="296"/>
      <c r="P362" s="296"/>
      <c r="Q362" s="297"/>
      <c r="R362" s="227"/>
      <c r="S362" s="228" t="e">
        <f>IF(C362="",NA(),MATCH($B362&amp;$C362,'Smelter Reference List'!$J:$J,0))</f>
        <v>#N/A</v>
      </c>
      <c r="T362" s="229"/>
      <c r="U362" s="229">
        <f t="shared" ca="1" si="12"/>
        <v>0</v>
      </c>
      <c r="V362" s="229"/>
      <c r="W362" s="229"/>
      <c r="Y362" s="223" t="str">
        <f t="shared" si="13"/>
        <v/>
      </c>
    </row>
    <row r="363" spans="1:25" s="223" customFormat="1" ht="20.25">
      <c r="A363" s="292"/>
      <c r="B363" s="293" t="str">
        <f>IF(LEN(A363)=0,"",INDEX('Smelter Reference List'!$A:$A,MATCH($A363,'Smelter Reference List'!$E:$E,0)))</f>
        <v/>
      </c>
      <c r="C363" s="299" t="str">
        <f>IF(LEN(A363)=0,"",INDEX('Smelter Reference List'!$C:$C,MATCH($A363,'Smelter Reference List'!$E:$E,0)))</f>
        <v/>
      </c>
      <c r="D363" s="293" t="str">
        <f ca="1">IF(ISERROR($S363),"",OFFSET('Smelter Reference List'!$C$4,$S363-4,0)&amp;"")</f>
        <v/>
      </c>
      <c r="E363" s="293" t="str">
        <f ca="1">IF(ISERROR($S363),"",OFFSET('Smelter Reference List'!$D$4,$S363-4,0)&amp;"")</f>
        <v/>
      </c>
      <c r="F363" s="293" t="str">
        <f ca="1">IF(ISERROR($S363),"",OFFSET('Smelter Reference List'!$E$4,$S363-4,0))</f>
        <v/>
      </c>
      <c r="G363" s="293" t="str">
        <f ca="1">IF(C363=$U$4,"Enter smelter details", IF(ISERROR($S363),"",OFFSET('Smelter Reference List'!$F$4,$S363-4,0)))</f>
        <v/>
      </c>
      <c r="H363" s="294" t="str">
        <f ca="1">IF(ISERROR($S363),"",OFFSET('Smelter Reference List'!$G$4,$S363-4,0))</f>
        <v/>
      </c>
      <c r="I363" s="295" t="str">
        <f ca="1">IF(ISERROR($S363),"",OFFSET('Smelter Reference List'!$H$4,$S363-4,0))</f>
        <v/>
      </c>
      <c r="J363" s="295" t="str">
        <f ca="1">IF(ISERROR($S363),"",OFFSET('Smelter Reference List'!$I$4,$S363-4,0))</f>
        <v/>
      </c>
      <c r="K363" s="296"/>
      <c r="L363" s="296"/>
      <c r="M363" s="296"/>
      <c r="N363" s="296"/>
      <c r="O363" s="296"/>
      <c r="P363" s="296"/>
      <c r="Q363" s="297"/>
      <c r="R363" s="227"/>
      <c r="S363" s="228" t="e">
        <f>IF(C363="",NA(),MATCH($B363&amp;$C363,'Smelter Reference List'!$J:$J,0))</f>
        <v>#N/A</v>
      </c>
      <c r="T363" s="229"/>
      <c r="U363" s="229">
        <f t="shared" ca="1" si="12"/>
        <v>0</v>
      </c>
      <c r="V363" s="229"/>
      <c r="W363" s="229"/>
      <c r="Y363" s="223" t="str">
        <f t="shared" si="13"/>
        <v/>
      </c>
    </row>
    <row r="364" spans="1:25" s="223" customFormat="1" ht="20.25">
      <c r="A364" s="292"/>
      <c r="B364" s="293" t="str">
        <f>IF(LEN(A364)=0,"",INDEX('Smelter Reference List'!$A:$A,MATCH($A364,'Smelter Reference List'!$E:$E,0)))</f>
        <v/>
      </c>
      <c r="C364" s="299" t="str">
        <f>IF(LEN(A364)=0,"",INDEX('Smelter Reference List'!$C:$C,MATCH($A364,'Smelter Reference List'!$E:$E,0)))</f>
        <v/>
      </c>
      <c r="D364" s="293" t="str">
        <f ca="1">IF(ISERROR($S364),"",OFFSET('Smelter Reference List'!$C$4,$S364-4,0)&amp;"")</f>
        <v/>
      </c>
      <c r="E364" s="293" t="str">
        <f ca="1">IF(ISERROR($S364),"",OFFSET('Smelter Reference List'!$D$4,$S364-4,0)&amp;"")</f>
        <v/>
      </c>
      <c r="F364" s="293" t="str">
        <f ca="1">IF(ISERROR($S364),"",OFFSET('Smelter Reference List'!$E$4,$S364-4,0))</f>
        <v/>
      </c>
      <c r="G364" s="293" t="str">
        <f ca="1">IF(C364=$U$4,"Enter smelter details", IF(ISERROR($S364),"",OFFSET('Smelter Reference List'!$F$4,$S364-4,0)))</f>
        <v/>
      </c>
      <c r="H364" s="294" t="str">
        <f ca="1">IF(ISERROR($S364),"",OFFSET('Smelter Reference List'!$G$4,$S364-4,0))</f>
        <v/>
      </c>
      <c r="I364" s="295" t="str">
        <f ca="1">IF(ISERROR($S364),"",OFFSET('Smelter Reference List'!$H$4,$S364-4,0))</f>
        <v/>
      </c>
      <c r="J364" s="295" t="str">
        <f ca="1">IF(ISERROR($S364),"",OFFSET('Smelter Reference List'!$I$4,$S364-4,0))</f>
        <v/>
      </c>
      <c r="K364" s="296"/>
      <c r="L364" s="296"/>
      <c r="M364" s="296"/>
      <c r="N364" s="296"/>
      <c r="O364" s="296"/>
      <c r="P364" s="296"/>
      <c r="Q364" s="297"/>
      <c r="R364" s="227"/>
      <c r="S364" s="228" t="e">
        <f>IF(C364="",NA(),MATCH($B364&amp;$C364,'Smelter Reference List'!$J:$J,0))</f>
        <v>#N/A</v>
      </c>
      <c r="T364" s="229"/>
      <c r="U364" s="229">
        <f t="shared" ca="1" si="12"/>
        <v>0</v>
      </c>
      <c r="V364" s="229"/>
      <c r="W364" s="229"/>
      <c r="Y364" s="223" t="str">
        <f t="shared" si="13"/>
        <v/>
      </c>
    </row>
    <row r="365" spans="1:25" s="223" customFormat="1" ht="20.25">
      <c r="A365" s="292"/>
      <c r="B365" s="293" t="str">
        <f>IF(LEN(A365)=0,"",INDEX('Smelter Reference List'!$A:$A,MATCH($A365,'Smelter Reference List'!$E:$E,0)))</f>
        <v/>
      </c>
      <c r="C365" s="299" t="str">
        <f>IF(LEN(A365)=0,"",INDEX('Smelter Reference List'!$C:$C,MATCH($A365,'Smelter Reference List'!$E:$E,0)))</f>
        <v/>
      </c>
      <c r="D365" s="293" t="str">
        <f ca="1">IF(ISERROR($S365),"",OFFSET('Smelter Reference List'!$C$4,$S365-4,0)&amp;"")</f>
        <v/>
      </c>
      <c r="E365" s="293" t="str">
        <f ca="1">IF(ISERROR($S365),"",OFFSET('Smelter Reference List'!$D$4,$S365-4,0)&amp;"")</f>
        <v/>
      </c>
      <c r="F365" s="293" t="str">
        <f ca="1">IF(ISERROR($S365),"",OFFSET('Smelter Reference List'!$E$4,$S365-4,0))</f>
        <v/>
      </c>
      <c r="G365" s="293" t="str">
        <f ca="1">IF(C365=$U$4,"Enter smelter details", IF(ISERROR($S365),"",OFFSET('Smelter Reference List'!$F$4,$S365-4,0)))</f>
        <v/>
      </c>
      <c r="H365" s="294" t="str">
        <f ca="1">IF(ISERROR($S365),"",OFFSET('Smelter Reference List'!$G$4,$S365-4,0))</f>
        <v/>
      </c>
      <c r="I365" s="295" t="str">
        <f ca="1">IF(ISERROR($S365),"",OFFSET('Smelter Reference List'!$H$4,$S365-4,0))</f>
        <v/>
      </c>
      <c r="J365" s="295" t="str">
        <f ca="1">IF(ISERROR($S365),"",OFFSET('Smelter Reference List'!$I$4,$S365-4,0))</f>
        <v/>
      </c>
      <c r="K365" s="296"/>
      <c r="L365" s="296"/>
      <c r="M365" s="296"/>
      <c r="N365" s="296"/>
      <c r="O365" s="296"/>
      <c r="P365" s="296"/>
      <c r="Q365" s="297"/>
      <c r="R365" s="227"/>
      <c r="S365" s="228" t="e">
        <f>IF(C365="",NA(),MATCH($B365&amp;$C365,'Smelter Reference List'!$J:$J,0))</f>
        <v>#N/A</v>
      </c>
      <c r="T365" s="229"/>
      <c r="U365" s="229">
        <f t="shared" ca="1" si="12"/>
        <v>0</v>
      </c>
      <c r="V365" s="229"/>
      <c r="W365" s="229"/>
      <c r="Y365" s="223" t="str">
        <f t="shared" si="13"/>
        <v/>
      </c>
    </row>
    <row r="366" spans="1:25" s="223" customFormat="1" ht="20.25">
      <c r="A366" s="292"/>
      <c r="B366" s="293" t="str">
        <f>IF(LEN(A366)=0,"",INDEX('Smelter Reference List'!$A:$A,MATCH($A366,'Smelter Reference List'!$E:$E,0)))</f>
        <v/>
      </c>
      <c r="C366" s="299" t="str">
        <f>IF(LEN(A366)=0,"",INDEX('Smelter Reference List'!$C:$C,MATCH($A366,'Smelter Reference List'!$E:$E,0)))</f>
        <v/>
      </c>
      <c r="D366" s="293" t="str">
        <f ca="1">IF(ISERROR($S366),"",OFFSET('Smelter Reference List'!$C$4,$S366-4,0)&amp;"")</f>
        <v/>
      </c>
      <c r="E366" s="293" t="str">
        <f ca="1">IF(ISERROR($S366),"",OFFSET('Smelter Reference List'!$D$4,$S366-4,0)&amp;"")</f>
        <v/>
      </c>
      <c r="F366" s="293" t="str">
        <f ca="1">IF(ISERROR($S366),"",OFFSET('Smelter Reference List'!$E$4,$S366-4,0))</f>
        <v/>
      </c>
      <c r="G366" s="293" t="str">
        <f ca="1">IF(C366=$U$4,"Enter smelter details", IF(ISERROR($S366),"",OFFSET('Smelter Reference List'!$F$4,$S366-4,0)))</f>
        <v/>
      </c>
      <c r="H366" s="294" t="str">
        <f ca="1">IF(ISERROR($S366),"",OFFSET('Smelter Reference List'!$G$4,$S366-4,0))</f>
        <v/>
      </c>
      <c r="I366" s="295" t="str">
        <f ca="1">IF(ISERROR($S366),"",OFFSET('Smelter Reference List'!$H$4,$S366-4,0))</f>
        <v/>
      </c>
      <c r="J366" s="295" t="str">
        <f ca="1">IF(ISERROR($S366),"",OFFSET('Smelter Reference List'!$I$4,$S366-4,0))</f>
        <v/>
      </c>
      <c r="K366" s="296"/>
      <c r="L366" s="296"/>
      <c r="M366" s="296"/>
      <c r="N366" s="296"/>
      <c r="O366" s="296"/>
      <c r="P366" s="296"/>
      <c r="Q366" s="297"/>
      <c r="R366" s="227"/>
      <c r="S366" s="228" t="e">
        <f>IF(C366="",NA(),MATCH($B366&amp;$C366,'Smelter Reference List'!$J:$J,0))</f>
        <v>#N/A</v>
      </c>
      <c r="T366" s="229"/>
      <c r="U366" s="229">
        <f t="shared" ca="1" si="12"/>
        <v>0</v>
      </c>
      <c r="V366" s="229"/>
      <c r="W366" s="229"/>
      <c r="Y366" s="223" t="str">
        <f t="shared" si="13"/>
        <v/>
      </c>
    </row>
    <row r="367" spans="1:25" s="223" customFormat="1" ht="20.25">
      <c r="A367" s="292"/>
      <c r="B367" s="293" t="str">
        <f>IF(LEN(A367)=0,"",INDEX('Smelter Reference List'!$A:$A,MATCH($A367,'Smelter Reference List'!$E:$E,0)))</f>
        <v/>
      </c>
      <c r="C367" s="299" t="str">
        <f>IF(LEN(A367)=0,"",INDEX('Smelter Reference List'!$C:$C,MATCH($A367,'Smelter Reference List'!$E:$E,0)))</f>
        <v/>
      </c>
      <c r="D367" s="293" t="str">
        <f ca="1">IF(ISERROR($S367),"",OFFSET('Smelter Reference List'!$C$4,$S367-4,0)&amp;"")</f>
        <v/>
      </c>
      <c r="E367" s="293" t="str">
        <f ca="1">IF(ISERROR($S367),"",OFFSET('Smelter Reference List'!$D$4,$S367-4,0)&amp;"")</f>
        <v/>
      </c>
      <c r="F367" s="293" t="str">
        <f ca="1">IF(ISERROR($S367),"",OFFSET('Smelter Reference List'!$E$4,$S367-4,0))</f>
        <v/>
      </c>
      <c r="G367" s="293" t="str">
        <f ca="1">IF(C367=$U$4,"Enter smelter details", IF(ISERROR($S367),"",OFFSET('Smelter Reference List'!$F$4,$S367-4,0)))</f>
        <v/>
      </c>
      <c r="H367" s="294" t="str">
        <f ca="1">IF(ISERROR($S367),"",OFFSET('Smelter Reference List'!$G$4,$S367-4,0))</f>
        <v/>
      </c>
      <c r="I367" s="295" t="str">
        <f ca="1">IF(ISERROR($S367),"",OFFSET('Smelter Reference List'!$H$4,$S367-4,0))</f>
        <v/>
      </c>
      <c r="J367" s="295" t="str">
        <f ca="1">IF(ISERROR($S367),"",OFFSET('Smelter Reference List'!$I$4,$S367-4,0))</f>
        <v/>
      </c>
      <c r="K367" s="296"/>
      <c r="L367" s="296"/>
      <c r="M367" s="296"/>
      <c r="N367" s="296"/>
      <c r="O367" s="296"/>
      <c r="P367" s="296"/>
      <c r="Q367" s="297"/>
      <c r="R367" s="227"/>
      <c r="S367" s="228" t="e">
        <f>IF(C367="",NA(),MATCH($B367&amp;$C367,'Smelter Reference List'!$J:$J,0))</f>
        <v>#N/A</v>
      </c>
      <c r="T367" s="229"/>
      <c r="U367" s="229">
        <f t="shared" ca="1" si="12"/>
        <v>0</v>
      </c>
      <c r="V367" s="229"/>
      <c r="W367" s="229"/>
      <c r="Y367" s="223" t="str">
        <f t="shared" si="13"/>
        <v/>
      </c>
    </row>
    <row r="368" spans="1:25" s="223" customFormat="1" ht="20.25">
      <c r="A368" s="292"/>
      <c r="B368" s="293" t="str">
        <f>IF(LEN(A368)=0,"",INDEX('Smelter Reference List'!$A:$A,MATCH($A368,'Smelter Reference List'!$E:$E,0)))</f>
        <v/>
      </c>
      <c r="C368" s="299" t="str">
        <f>IF(LEN(A368)=0,"",INDEX('Smelter Reference List'!$C:$C,MATCH($A368,'Smelter Reference List'!$E:$E,0)))</f>
        <v/>
      </c>
      <c r="D368" s="293" t="str">
        <f ca="1">IF(ISERROR($S368),"",OFFSET('Smelter Reference List'!$C$4,$S368-4,0)&amp;"")</f>
        <v/>
      </c>
      <c r="E368" s="293" t="str">
        <f ca="1">IF(ISERROR($S368),"",OFFSET('Smelter Reference List'!$D$4,$S368-4,0)&amp;"")</f>
        <v/>
      </c>
      <c r="F368" s="293" t="str">
        <f ca="1">IF(ISERROR($S368),"",OFFSET('Smelter Reference List'!$E$4,$S368-4,0))</f>
        <v/>
      </c>
      <c r="G368" s="293" t="str">
        <f ca="1">IF(C368=$U$4,"Enter smelter details", IF(ISERROR($S368),"",OFFSET('Smelter Reference List'!$F$4,$S368-4,0)))</f>
        <v/>
      </c>
      <c r="H368" s="294" t="str">
        <f ca="1">IF(ISERROR($S368),"",OFFSET('Smelter Reference List'!$G$4,$S368-4,0))</f>
        <v/>
      </c>
      <c r="I368" s="295" t="str">
        <f ca="1">IF(ISERROR($S368),"",OFFSET('Smelter Reference List'!$H$4,$S368-4,0))</f>
        <v/>
      </c>
      <c r="J368" s="295" t="str">
        <f ca="1">IF(ISERROR($S368),"",OFFSET('Smelter Reference List'!$I$4,$S368-4,0))</f>
        <v/>
      </c>
      <c r="K368" s="296"/>
      <c r="L368" s="296"/>
      <c r="M368" s="296"/>
      <c r="N368" s="296"/>
      <c r="O368" s="296"/>
      <c r="P368" s="296"/>
      <c r="Q368" s="297"/>
      <c r="R368" s="227"/>
      <c r="S368" s="228" t="e">
        <f>IF(C368="",NA(),MATCH($B368&amp;$C368,'Smelter Reference List'!$J:$J,0))</f>
        <v>#N/A</v>
      </c>
      <c r="T368" s="229"/>
      <c r="U368" s="229">
        <f t="shared" ca="1" si="12"/>
        <v>0</v>
      </c>
      <c r="V368" s="229"/>
      <c r="W368" s="229"/>
      <c r="Y368" s="223" t="str">
        <f t="shared" si="13"/>
        <v/>
      </c>
    </row>
    <row r="369" spans="1:25" s="223" customFormat="1" ht="20.25">
      <c r="A369" s="292"/>
      <c r="B369" s="293" t="str">
        <f>IF(LEN(A369)=0,"",INDEX('Smelter Reference List'!$A:$A,MATCH($A369,'Smelter Reference List'!$E:$E,0)))</f>
        <v/>
      </c>
      <c r="C369" s="299" t="str">
        <f>IF(LEN(A369)=0,"",INDEX('Smelter Reference List'!$C:$C,MATCH($A369,'Smelter Reference List'!$E:$E,0)))</f>
        <v/>
      </c>
      <c r="D369" s="293" t="str">
        <f ca="1">IF(ISERROR($S369),"",OFFSET('Smelter Reference List'!$C$4,$S369-4,0)&amp;"")</f>
        <v/>
      </c>
      <c r="E369" s="293" t="str">
        <f ca="1">IF(ISERROR($S369),"",OFFSET('Smelter Reference List'!$D$4,$S369-4,0)&amp;"")</f>
        <v/>
      </c>
      <c r="F369" s="293" t="str">
        <f ca="1">IF(ISERROR($S369),"",OFFSET('Smelter Reference List'!$E$4,$S369-4,0))</f>
        <v/>
      </c>
      <c r="G369" s="293" t="str">
        <f ca="1">IF(C369=$U$4,"Enter smelter details", IF(ISERROR($S369),"",OFFSET('Smelter Reference List'!$F$4,$S369-4,0)))</f>
        <v/>
      </c>
      <c r="H369" s="294" t="str">
        <f ca="1">IF(ISERROR($S369),"",OFFSET('Smelter Reference List'!$G$4,$S369-4,0))</f>
        <v/>
      </c>
      <c r="I369" s="295" t="str">
        <f ca="1">IF(ISERROR($S369),"",OFFSET('Smelter Reference List'!$H$4,$S369-4,0))</f>
        <v/>
      </c>
      <c r="J369" s="295" t="str">
        <f ca="1">IF(ISERROR($S369),"",OFFSET('Smelter Reference List'!$I$4,$S369-4,0))</f>
        <v/>
      </c>
      <c r="K369" s="296"/>
      <c r="L369" s="296"/>
      <c r="M369" s="296"/>
      <c r="N369" s="296"/>
      <c r="O369" s="296"/>
      <c r="P369" s="296"/>
      <c r="Q369" s="297"/>
      <c r="R369" s="227"/>
      <c r="S369" s="228" t="e">
        <f>IF(C369="",NA(),MATCH($B369&amp;$C369,'Smelter Reference List'!$J:$J,0))</f>
        <v>#N/A</v>
      </c>
      <c r="T369" s="229"/>
      <c r="U369" s="229">
        <f t="shared" ca="1" si="12"/>
        <v>0</v>
      </c>
      <c r="V369" s="229"/>
      <c r="W369" s="229"/>
      <c r="Y369" s="223" t="str">
        <f t="shared" si="13"/>
        <v/>
      </c>
    </row>
    <row r="370" spans="1:25" s="223" customFormat="1" ht="20.25">
      <c r="A370" s="292"/>
      <c r="B370" s="293" t="str">
        <f>IF(LEN(A370)=0,"",INDEX('Smelter Reference List'!$A:$A,MATCH($A370,'Smelter Reference List'!$E:$E,0)))</f>
        <v/>
      </c>
      <c r="C370" s="299" t="str">
        <f>IF(LEN(A370)=0,"",INDEX('Smelter Reference List'!$C:$C,MATCH($A370,'Smelter Reference List'!$E:$E,0)))</f>
        <v/>
      </c>
      <c r="D370" s="293" t="str">
        <f ca="1">IF(ISERROR($S370),"",OFFSET('Smelter Reference List'!$C$4,$S370-4,0)&amp;"")</f>
        <v/>
      </c>
      <c r="E370" s="293" t="str">
        <f ca="1">IF(ISERROR($S370),"",OFFSET('Smelter Reference List'!$D$4,$S370-4,0)&amp;"")</f>
        <v/>
      </c>
      <c r="F370" s="293" t="str">
        <f ca="1">IF(ISERROR($S370),"",OFFSET('Smelter Reference List'!$E$4,$S370-4,0))</f>
        <v/>
      </c>
      <c r="G370" s="293" t="str">
        <f ca="1">IF(C370=$U$4,"Enter smelter details", IF(ISERROR($S370),"",OFFSET('Smelter Reference List'!$F$4,$S370-4,0)))</f>
        <v/>
      </c>
      <c r="H370" s="294" t="str">
        <f ca="1">IF(ISERROR($S370),"",OFFSET('Smelter Reference List'!$G$4,$S370-4,0))</f>
        <v/>
      </c>
      <c r="I370" s="295" t="str">
        <f ca="1">IF(ISERROR($S370),"",OFFSET('Smelter Reference List'!$H$4,$S370-4,0))</f>
        <v/>
      </c>
      <c r="J370" s="295" t="str">
        <f ca="1">IF(ISERROR($S370),"",OFFSET('Smelter Reference List'!$I$4,$S370-4,0))</f>
        <v/>
      </c>
      <c r="K370" s="296"/>
      <c r="L370" s="296"/>
      <c r="M370" s="296"/>
      <c r="N370" s="296"/>
      <c r="O370" s="296"/>
      <c r="P370" s="296"/>
      <c r="Q370" s="297"/>
      <c r="R370" s="227"/>
      <c r="S370" s="228" t="e">
        <f>IF(C370="",NA(),MATCH($B370&amp;$C370,'Smelter Reference List'!$J:$J,0))</f>
        <v>#N/A</v>
      </c>
      <c r="T370" s="229"/>
      <c r="U370" s="229">
        <f t="shared" ca="1" si="12"/>
        <v>0</v>
      </c>
      <c r="V370" s="229"/>
      <c r="W370" s="229"/>
      <c r="Y370" s="223" t="str">
        <f t="shared" si="13"/>
        <v/>
      </c>
    </row>
    <row r="371" spans="1:25" s="223" customFormat="1" ht="20.25">
      <c r="A371" s="292"/>
      <c r="B371" s="293" t="str">
        <f>IF(LEN(A371)=0,"",INDEX('Smelter Reference List'!$A:$A,MATCH($A371,'Smelter Reference List'!$E:$E,0)))</f>
        <v/>
      </c>
      <c r="C371" s="299" t="str">
        <f>IF(LEN(A371)=0,"",INDEX('Smelter Reference List'!$C:$C,MATCH($A371,'Smelter Reference List'!$E:$E,0)))</f>
        <v/>
      </c>
      <c r="D371" s="293" t="str">
        <f ca="1">IF(ISERROR($S371),"",OFFSET('Smelter Reference List'!$C$4,$S371-4,0)&amp;"")</f>
        <v/>
      </c>
      <c r="E371" s="293" t="str">
        <f ca="1">IF(ISERROR($S371),"",OFFSET('Smelter Reference List'!$D$4,$S371-4,0)&amp;"")</f>
        <v/>
      </c>
      <c r="F371" s="293" t="str">
        <f ca="1">IF(ISERROR($S371),"",OFFSET('Smelter Reference List'!$E$4,$S371-4,0))</f>
        <v/>
      </c>
      <c r="G371" s="293" t="str">
        <f ca="1">IF(C371=$U$4,"Enter smelter details", IF(ISERROR($S371),"",OFFSET('Smelter Reference List'!$F$4,$S371-4,0)))</f>
        <v/>
      </c>
      <c r="H371" s="294" t="str">
        <f ca="1">IF(ISERROR($S371),"",OFFSET('Smelter Reference List'!$G$4,$S371-4,0))</f>
        <v/>
      </c>
      <c r="I371" s="295" t="str">
        <f ca="1">IF(ISERROR($S371),"",OFFSET('Smelter Reference List'!$H$4,$S371-4,0))</f>
        <v/>
      </c>
      <c r="J371" s="295" t="str">
        <f ca="1">IF(ISERROR($S371),"",OFFSET('Smelter Reference List'!$I$4,$S371-4,0))</f>
        <v/>
      </c>
      <c r="K371" s="296"/>
      <c r="L371" s="296"/>
      <c r="M371" s="296"/>
      <c r="N371" s="296"/>
      <c r="O371" s="296"/>
      <c r="P371" s="296"/>
      <c r="Q371" s="297"/>
      <c r="R371" s="227"/>
      <c r="S371" s="228" t="e">
        <f>IF(C371="",NA(),MATCH($B371&amp;$C371,'Smelter Reference List'!$J:$J,0))</f>
        <v>#N/A</v>
      </c>
      <c r="T371" s="229"/>
      <c r="U371" s="229">
        <f t="shared" ca="1" si="12"/>
        <v>0</v>
      </c>
      <c r="V371" s="229"/>
      <c r="W371" s="229"/>
      <c r="Y371" s="223" t="str">
        <f t="shared" si="13"/>
        <v/>
      </c>
    </row>
    <row r="372" spans="1:25" s="223" customFormat="1" ht="20.25">
      <c r="A372" s="292"/>
      <c r="B372" s="293" t="str">
        <f>IF(LEN(A372)=0,"",INDEX('Smelter Reference List'!$A:$A,MATCH($A372,'Smelter Reference List'!$E:$E,0)))</f>
        <v/>
      </c>
      <c r="C372" s="299" t="str">
        <f>IF(LEN(A372)=0,"",INDEX('Smelter Reference List'!$C:$C,MATCH($A372,'Smelter Reference List'!$E:$E,0)))</f>
        <v/>
      </c>
      <c r="D372" s="293" t="str">
        <f ca="1">IF(ISERROR($S372),"",OFFSET('Smelter Reference List'!$C$4,$S372-4,0)&amp;"")</f>
        <v/>
      </c>
      <c r="E372" s="293" t="str">
        <f ca="1">IF(ISERROR($S372),"",OFFSET('Smelter Reference List'!$D$4,$S372-4,0)&amp;"")</f>
        <v/>
      </c>
      <c r="F372" s="293" t="str">
        <f ca="1">IF(ISERROR($S372),"",OFFSET('Smelter Reference List'!$E$4,$S372-4,0))</f>
        <v/>
      </c>
      <c r="G372" s="293" t="str">
        <f ca="1">IF(C372=$U$4,"Enter smelter details", IF(ISERROR($S372),"",OFFSET('Smelter Reference List'!$F$4,$S372-4,0)))</f>
        <v/>
      </c>
      <c r="H372" s="294" t="str">
        <f ca="1">IF(ISERROR($S372),"",OFFSET('Smelter Reference List'!$G$4,$S372-4,0))</f>
        <v/>
      </c>
      <c r="I372" s="295" t="str">
        <f ca="1">IF(ISERROR($S372),"",OFFSET('Smelter Reference List'!$H$4,$S372-4,0))</f>
        <v/>
      </c>
      <c r="J372" s="295" t="str">
        <f ca="1">IF(ISERROR($S372),"",OFFSET('Smelter Reference List'!$I$4,$S372-4,0))</f>
        <v/>
      </c>
      <c r="K372" s="296"/>
      <c r="L372" s="296"/>
      <c r="M372" s="296"/>
      <c r="N372" s="296"/>
      <c r="O372" s="296"/>
      <c r="P372" s="296"/>
      <c r="Q372" s="297"/>
      <c r="R372" s="227"/>
      <c r="S372" s="228" t="e">
        <f>IF(C372="",NA(),MATCH($B372&amp;$C372,'Smelter Reference List'!$J:$J,0))</f>
        <v>#N/A</v>
      </c>
      <c r="T372" s="229"/>
      <c r="U372" s="229">
        <f t="shared" ca="1" si="12"/>
        <v>0</v>
      </c>
      <c r="V372" s="229"/>
      <c r="W372" s="229"/>
      <c r="Y372" s="223" t="str">
        <f t="shared" si="13"/>
        <v/>
      </c>
    </row>
    <row r="373" spans="1:25" s="223" customFormat="1" ht="20.25">
      <c r="A373" s="292"/>
      <c r="B373" s="293" t="str">
        <f>IF(LEN(A373)=0,"",INDEX('Smelter Reference List'!$A:$A,MATCH($A373,'Smelter Reference List'!$E:$E,0)))</f>
        <v/>
      </c>
      <c r="C373" s="299" t="str">
        <f>IF(LEN(A373)=0,"",INDEX('Smelter Reference List'!$C:$C,MATCH($A373,'Smelter Reference List'!$E:$E,0)))</f>
        <v/>
      </c>
      <c r="D373" s="293" t="str">
        <f ca="1">IF(ISERROR($S373),"",OFFSET('Smelter Reference List'!$C$4,$S373-4,0)&amp;"")</f>
        <v/>
      </c>
      <c r="E373" s="293" t="str">
        <f ca="1">IF(ISERROR($S373),"",OFFSET('Smelter Reference List'!$D$4,$S373-4,0)&amp;"")</f>
        <v/>
      </c>
      <c r="F373" s="293" t="str">
        <f ca="1">IF(ISERROR($S373),"",OFFSET('Smelter Reference List'!$E$4,$S373-4,0))</f>
        <v/>
      </c>
      <c r="G373" s="293" t="str">
        <f ca="1">IF(C373=$U$4,"Enter smelter details", IF(ISERROR($S373),"",OFFSET('Smelter Reference List'!$F$4,$S373-4,0)))</f>
        <v/>
      </c>
      <c r="H373" s="294" t="str">
        <f ca="1">IF(ISERROR($S373),"",OFFSET('Smelter Reference List'!$G$4,$S373-4,0))</f>
        <v/>
      </c>
      <c r="I373" s="295" t="str">
        <f ca="1">IF(ISERROR($S373),"",OFFSET('Smelter Reference List'!$H$4,$S373-4,0))</f>
        <v/>
      </c>
      <c r="J373" s="295" t="str">
        <f ca="1">IF(ISERROR($S373),"",OFFSET('Smelter Reference List'!$I$4,$S373-4,0))</f>
        <v/>
      </c>
      <c r="K373" s="296"/>
      <c r="L373" s="296"/>
      <c r="M373" s="296"/>
      <c r="N373" s="296"/>
      <c r="O373" s="296"/>
      <c r="P373" s="296"/>
      <c r="Q373" s="297"/>
      <c r="R373" s="227"/>
      <c r="S373" s="228" t="e">
        <f>IF(C373="",NA(),MATCH($B373&amp;$C373,'Smelter Reference List'!$J:$J,0))</f>
        <v>#N/A</v>
      </c>
      <c r="T373" s="229"/>
      <c r="U373" s="229">
        <f t="shared" ca="1" si="12"/>
        <v>0</v>
      </c>
      <c r="V373" s="229"/>
      <c r="W373" s="229"/>
      <c r="Y373" s="223" t="str">
        <f t="shared" si="13"/>
        <v/>
      </c>
    </row>
    <row r="374" spans="1:25" s="223" customFormat="1" ht="20.25">
      <c r="A374" s="292"/>
      <c r="B374" s="293" t="str">
        <f>IF(LEN(A374)=0,"",INDEX('Smelter Reference List'!$A:$A,MATCH($A374,'Smelter Reference List'!$E:$E,0)))</f>
        <v/>
      </c>
      <c r="C374" s="299" t="str">
        <f>IF(LEN(A374)=0,"",INDEX('Smelter Reference List'!$C:$C,MATCH($A374,'Smelter Reference List'!$E:$E,0)))</f>
        <v/>
      </c>
      <c r="D374" s="293" t="str">
        <f ca="1">IF(ISERROR($S374),"",OFFSET('Smelter Reference List'!$C$4,$S374-4,0)&amp;"")</f>
        <v/>
      </c>
      <c r="E374" s="293" t="str">
        <f ca="1">IF(ISERROR($S374),"",OFFSET('Smelter Reference List'!$D$4,$S374-4,0)&amp;"")</f>
        <v/>
      </c>
      <c r="F374" s="293" t="str">
        <f ca="1">IF(ISERROR($S374),"",OFFSET('Smelter Reference List'!$E$4,$S374-4,0))</f>
        <v/>
      </c>
      <c r="G374" s="293" t="str">
        <f ca="1">IF(C374=$U$4,"Enter smelter details", IF(ISERROR($S374),"",OFFSET('Smelter Reference List'!$F$4,$S374-4,0)))</f>
        <v/>
      </c>
      <c r="H374" s="294" t="str">
        <f ca="1">IF(ISERROR($S374),"",OFFSET('Smelter Reference List'!$G$4,$S374-4,0))</f>
        <v/>
      </c>
      <c r="I374" s="295" t="str">
        <f ca="1">IF(ISERROR($S374),"",OFFSET('Smelter Reference List'!$H$4,$S374-4,0))</f>
        <v/>
      </c>
      <c r="J374" s="295" t="str">
        <f ca="1">IF(ISERROR($S374),"",OFFSET('Smelter Reference List'!$I$4,$S374-4,0))</f>
        <v/>
      </c>
      <c r="K374" s="296"/>
      <c r="L374" s="296"/>
      <c r="M374" s="296"/>
      <c r="N374" s="296"/>
      <c r="O374" s="296"/>
      <c r="P374" s="296"/>
      <c r="Q374" s="297"/>
      <c r="R374" s="227"/>
      <c r="S374" s="228" t="e">
        <f>IF(C374="",NA(),MATCH($B374&amp;$C374,'Smelter Reference List'!$J:$J,0))</f>
        <v>#N/A</v>
      </c>
      <c r="T374" s="229"/>
      <c r="U374" s="229">
        <f t="shared" ca="1" si="12"/>
        <v>0</v>
      </c>
      <c r="V374" s="229"/>
      <c r="W374" s="229"/>
      <c r="Y374" s="223" t="str">
        <f t="shared" si="13"/>
        <v/>
      </c>
    </row>
    <row r="375" spans="1:25" s="223" customFormat="1" ht="20.25">
      <c r="A375" s="292"/>
      <c r="B375" s="293" t="str">
        <f>IF(LEN(A375)=0,"",INDEX('Smelter Reference List'!$A:$A,MATCH($A375,'Smelter Reference List'!$E:$E,0)))</f>
        <v/>
      </c>
      <c r="C375" s="299" t="str">
        <f>IF(LEN(A375)=0,"",INDEX('Smelter Reference List'!$C:$C,MATCH($A375,'Smelter Reference List'!$E:$E,0)))</f>
        <v/>
      </c>
      <c r="D375" s="293" t="str">
        <f ca="1">IF(ISERROR($S375),"",OFFSET('Smelter Reference List'!$C$4,$S375-4,0)&amp;"")</f>
        <v/>
      </c>
      <c r="E375" s="293" t="str">
        <f ca="1">IF(ISERROR($S375),"",OFFSET('Smelter Reference List'!$D$4,$S375-4,0)&amp;"")</f>
        <v/>
      </c>
      <c r="F375" s="293" t="str">
        <f ca="1">IF(ISERROR($S375),"",OFFSET('Smelter Reference List'!$E$4,$S375-4,0))</f>
        <v/>
      </c>
      <c r="G375" s="293" t="str">
        <f ca="1">IF(C375=$U$4,"Enter smelter details", IF(ISERROR($S375),"",OFFSET('Smelter Reference List'!$F$4,$S375-4,0)))</f>
        <v/>
      </c>
      <c r="H375" s="294" t="str">
        <f ca="1">IF(ISERROR($S375),"",OFFSET('Smelter Reference List'!$G$4,$S375-4,0))</f>
        <v/>
      </c>
      <c r="I375" s="295" t="str">
        <f ca="1">IF(ISERROR($S375),"",OFFSET('Smelter Reference List'!$H$4,$S375-4,0))</f>
        <v/>
      </c>
      <c r="J375" s="295" t="str">
        <f ca="1">IF(ISERROR($S375),"",OFFSET('Smelter Reference List'!$I$4,$S375-4,0))</f>
        <v/>
      </c>
      <c r="K375" s="296"/>
      <c r="L375" s="296"/>
      <c r="M375" s="296"/>
      <c r="N375" s="296"/>
      <c r="O375" s="296"/>
      <c r="P375" s="296"/>
      <c r="Q375" s="297"/>
      <c r="R375" s="227"/>
      <c r="S375" s="228" t="e">
        <f>IF(C375="",NA(),MATCH($B375&amp;$C375,'Smelter Reference List'!$J:$J,0))</f>
        <v>#N/A</v>
      </c>
      <c r="T375" s="229"/>
      <c r="U375" s="229">
        <f t="shared" ca="1" si="12"/>
        <v>0</v>
      </c>
      <c r="V375" s="229"/>
      <c r="W375" s="229"/>
      <c r="Y375" s="223" t="str">
        <f t="shared" si="13"/>
        <v/>
      </c>
    </row>
    <row r="376" spans="1:25" s="223" customFormat="1" ht="20.25">
      <c r="A376" s="292"/>
      <c r="B376" s="293" t="str">
        <f>IF(LEN(A376)=0,"",INDEX('Smelter Reference List'!$A:$A,MATCH($A376,'Smelter Reference List'!$E:$E,0)))</f>
        <v/>
      </c>
      <c r="C376" s="299" t="str">
        <f>IF(LEN(A376)=0,"",INDEX('Smelter Reference List'!$C:$C,MATCH($A376,'Smelter Reference List'!$E:$E,0)))</f>
        <v/>
      </c>
      <c r="D376" s="293" t="str">
        <f ca="1">IF(ISERROR($S376),"",OFFSET('Smelter Reference List'!$C$4,$S376-4,0)&amp;"")</f>
        <v/>
      </c>
      <c r="E376" s="293" t="str">
        <f ca="1">IF(ISERROR($S376),"",OFFSET('Smelter Reference List'!$D$4,$S376-4,0)&amp;"")</f>
        <v/>
      </c>
      <c r="F376" s="293" t="str">
        <f ca="1">IF(ISERROR($S376),"",OFFSET('Smelter Reference List'!$E$4,$S376-4,0))</f>
        <v/>
      </c>
      <c r="G376" s="293" t="str">
        <f ca="1">IF(C376=$U$4,"Enter smelter details", IF(ISERROR($S376),"",OFFSET('Smelter Reference List'!$F$4,$S376-4,0)))</f>
        <v/>
      </c>
      <c r="H376" s="294" t="str">
        <f ca="1">IF(ISERROR($S376),"",OFFSET('Smelter Reference List'!$G$4,$S376-4,0))</f>
        <v/>
      </c>
      <c r="I376" s="295" t="str">
        <f ca="1">IF(ISERROR($S376),"",OFFSET('Smelter Reference List'!$H$4,$S376-4,0))</f>
        <v/>
      </c>
      <c r="J376" s="295" t="str">
        <f ca="1">IF(ISERROR($S376),"",OFFSET('Smelter Reference List'!$I$4,$S376-4,0))</f>
        <v/>
      </c>
      <c r="K376" s="296"/>
      <c r="L376" s="296"/>
      <c r="M376" s="296"/>
      <c r="N376" s="296"/>
      <c r="O376" s="296"/>
      <c r="P376" s="296"/>
      <c r="Q376" s="297"/>
      <c r="R376" s="227"/>
      <c r="S376" s="228" t="e">
        <f>IF(C376="",NA(),MATCH($B376&amp;$C376,'Smelter Reference List'!$J:$J,0))</f>
        <v>#N/A</v>
      </c>
      <c r="T376" s="229"/>
      <c r="U376" s="229">
        <f t="shared" ca="1" si="12"/>
        <v>0</v>
      </c>
      <c r="V376" s="229"/>
      <c r="W376" s="229"/>
      <c r="Y376" s="223" t="str">
        <f t="shared" si="13"/>
        <v/>
      </c>
    </row>
    <row r="377" spans="1:25" s="223" customFormat="1" ht="20.25">
      <c r="A377" s="292"/>
      <c r="B377" s="293" t="str">
        <f>IF(LEN(A377)=0,"",INDEX('Smelter Reference List'!$A:$A,MATCH($A377,'Smelter Reference List'!$E:$E,0)))</f>
        <v/>
      </c>
      <c r="C377" s="299" t="str">
        <f>IF(LEN(A377)=0,"",INDEX('Smelter Reference List'!$C:$C,MATCH($A377,'Smelter Reference List'!$E:$E,0)))</f>
        <v/>
      </c>
      <c r="D377" s="293" t="str">
        <f ca="1">IF(ISERROR($S377),"",OFFSET('Smelter Reference List'!$C$4,$S377-4,0)&amp;"")</f>
        <v/>
      </c>
      <c r="E377" s="293" t="str">
        <f ca="1">IF(ISERROR($S377),"",OFFSET('Smelter Reference List'!$D$4,$S377-4,0)&amp;"")</f>
        <v/>
      </c>
      <c r="F377" s="293" t="str">
        <f ca="1">IF(ISERROR($S377),"",OFFSET('Smelter Reference List'!$E$4,$S377-4,0))</f>
        <v/>
      </c>
      <c r="G377" s="293" t="str">
        <f ca="1">IF(C377=$U$4,"Enter smelter details", IF(ISERROR($S377),"",OFFSET('Smelter Reference List'!$F$4,$S377-4,0)))</f>
        <v/>
      </c>
      <c r="H377" s="294" t="str">
        <f ca="1">IF(ISERROR($S377),"",OFFSET('Smelter Reference List'!$G$4,$S377-4,0))</f>
        <v/>
      </c>
      <c r="I377" s="295" t="str">
        <f ca="1">IF(ISERROR($S377),"",OFFSET('Smelter Reference List'!$H$4,$S377-4,0))</f>
        <v/>
      </c>
      <c r="J377" s="295" t="str">
        <f ca="1">IF(ISERROR($S377),"",OFFSET('Smelter Reference List'!$I$4,$S377-4,0))</f>
        <v/>
      </c>
      <c r="K377" s="296"/>
      <c r="L377" s="296"/>
      <c r="M377" s="296"/>
      <c r="N377" s="296"/>
      <c r="O377" s="296"/>
      <c r="P377" s="296"/>
      <c r="Q377" s="297"/>
      <c r="R377" s="227"/>
      <c r="S377" s="228" t="e">
        <f>IF(C377="",NA(),MATCH($B377&amp;$C377,'Smelter Reference List'!$J:$J,0))</f>
        <v>#N/A</v>
      </c>
      <c r="T377" s="229"/>
      <c r="U377" s="229">
        <f t="shared" ref="U377:U440" ca="1" si="14">IF(AND(C377="Smelter not listed",OR(LEN(D377)=0,LEN(E377)=0)),1,0)</f>
        <v>0</v>
      </c>
      <c r="V377" s="229"/>
      <c r="W377" s="229"/>
      <c r="Y377" s="223" t="str">
        <f t="shared" ref="Y377:Y440" si="15">B377&amp;C377</f>
        <v/>
      </c>
    </row>
    <row r="378" spans="1:25" s="223" customFormat="1" ht="20.25">
      <c r="A378" s="292"/>
      <c r="B378" s="293" t="str">
        <f>IF(LEN(A378)=0,"",INDEX('Smelter Reference List'!$A:$A,MATCH($A378,'Smelter Reference List'!$E:$E,0)))</f>
        <v/>
      </c>
      <c r="C378" s="299" t="str">
        <f>IF(LEN(A378)=0,"",INDEX('Smelter Reference List'!$C:$C,MATCH($A378,'Smelter Reference List'!$E:$E,0)))</f>
        <v/>
      </c>
      <c r="D378" s="293" t="str">
        <f ca="1">IF(ISERROR($S378),"",OFFSET('Smelter Reference List'!$C$4,$S378-4,0)&amp;"")</f>
        <v/>
      </c>
      <c r="E378" s="293" t="str">
        <f ca="1">IF(ISERROR($S378),"",OFFSET('Smelter Reference List'!$D$4,$S378-4,0)&amp;"")</f>
        <v/>
      </c>
      <c r="F378" s="293" t="str">
        <f ca="1">IF(ISERROR($S378),"",OFFSET('Smelter Reference List'!$E$4,$S378-4,0))</f>
        <v/>
      </c>
      <c r="G378" s="293" t="str">
        <f ca="1">IF(C378=$U$4,"Enter smelter details", IF(ISERROR($S378),"",OFFSET('Smelter Reference List'!$F$4,$S378-4,0)))</f>
        <v/>
      </c>
      <c r="H378" s="294" t="str">
        <f ca="1">IF(ISERROR($S378),"",OFFSET('Smelter Reference List'!$G$4,$S378-4,0))</f>
        <v/>
      </c>
      <c r="I378" s="295" t="str">
        <f ca="1">IF(ISERROR($S378),"",OFFSET('Smelter Reference List'!$H$4,$S378-4,0))</f>
        <v/>
      </c>
      <c r="J378" s="295" t="str">
        <f ca="1">IF(ISERROR($S378),"",OFFSET('Smelter Reference List'!$I$4,$S378-4,0))</f>
        <v/>
      </c>
      <c r="K378" s="296"/>
      <c r="L378" s="296"/>
      <c r="M378" s="296"/>
      <c r="N378" s="296"/>
      <c r="O378" s="296"/>
      <c r="P378" s="296"/>
      <c r="Q378" s="297"/>
      <c r="R378" s="227"/>
      <c r="S378" s="228" t="e">
        <f>IF(C378="",NA(),MATCH($B378&amp;$C378,'Smelter Reference List'!$J:$J,0))</f>
        <v>#N/A</v>
      </c>
      <c r="T378" s="229"/>
      <c r="U378" s="229">
        <f t="shared" ca="1" si="14"/>
        <v>0</v>
      </c>
      <c r="V378" s="229"/>
      <c r="W378" s="229"/>
      <c r="Y378" s="223" t="str">
        <f t="shared" si="15"/>
        <v/>
      </c>
    </row>
    <row r="379" spans="1:25" s="223" customFormat="1" ht="20.25">
      <c r="A379" s="292"/>
      <c r="B379" s="293" t="str">
        <f>IF(LEN(A379)=0,"",INDEX('Smelter Reference List'!$A:$A,MATCH($A379,'Smelter Reference List'!$E:$E,0)))</f>
        <v/>
      </c>
      <c r="C379" s="299" t="str">
        <f>IF(LEN(A379)=0,"",INDEX('Smelter Reference List'!$C:$C,MATCH($A379,'Smelter Reference List'!$E:$E,0)))</f>
        <v/>
      </c>
      <c r="D379" s="293" t="str">
        <f ca="1">IF(ISERROR($S379),"",OFFSET('Smelter Reference List'!$C$4,$S379-4,0)&amp;"")</f>
        <v/>
      </c>
      <c r="E379" s="293" t="str">
        <f ca="1">IF(ISERROR($S379),"",OFFSET('Smelter Reference List'!$D$4,$S379-4,0)&amp;"")</f>
        <v/>
      </c>
      <c r="F379" s="293" t="str">
        <f ca="1">IF(ISERROR($S379),"",OFFSET('Smelter Reference List'!$E$4,$S379-4,0))</f>
        <v/>
      </c>
      <c r="G379" s="293" t="str">
        <f ca="1">IF(C379=$U$4,"Enter smelter details", IF(ISERROR($S379),"",OFFSET('Smelter Reference List'!$F$4,$S379-4,0)))</f>
        <v/>
      </c>
      <c r="H379" s="294" t="str">
        <f ca="1">IF(ISERROR($S379),"",OFFSET('Smelter Reference List'!$G$4,$S379-4,0))</f>
        <v/>
      </c>
      <c r="I379" s="295" t="str">
        <f ca="1">IF(ISERROR($S379),"",OFFSET('Smelter Reference List'!$H$4,$S379-4,0))</f>
        <v/>
      </c>
      <c r="J379" s="295" t="str">
        <f ca="1">IF(ISERROR($S379),"",OFFSET('Smelter Reference List'!$I$4,$S379-4,0))</f>
        <v/>
      </c>
      <c r="K379" s="296"/>
      <c r="L379" s="296"/>
      <c r="M379" s="296"/>
      <c r="N379" s="296"/>
      <c r="O379" s="296"/>
      <c r="P379" s="296"/>
      <c r="Q379" s="297"/>
      <c r="R379" s="227"/>
      <c r="S379" s="228" t="e">
        <f>IF(C379="",NA(),MATCH($B379&amp;$C379,'Smelter Reference List'!$J:$J,0))</f>
        <v>#N/A</v>
      </c>
      <c r="T379" s="229"/>
      <c r="U379" s="229">
        <f t="shared" ca="1" si="14"/>
        <v>0</v>
      </c>
      <c r="V379" s="229"/>
      <c r="W379" s="229"/>
      <c r="Y379" s="223" t="str">
        <f t="shared" si="15"/>
        <v/>
      </c>
    </row>
    <row r="380" spans="1:25" s="223" customFormat="1" ht="20.25">
      <c r="A380" s="292"/>
      <c r="B380" s="293" t="str">
        <f>IF(LEN(A380)=0,"",INDEX('Smelter Reference List'!$A:$A,MATCH($A380,'Smelter Reference List'!$E:$E,0)))</f>
        <v/>
      </c>
      <c r="C380" s="299" t="str">
        <f>IF(LEN(A380)=0,"",INDEX('Smelter Reference List'!$C:$C,MATCH($A380,'Smelter Reference List'!$E:$E,0)))</f>
        <v/>
      </c>
      <c r="D380" s="293" t="str">
        <f ca="1">IF(ISERROR($S380),"",OFFSET('Smelter Reference List'!$C$4,$S380-4,0)&amp;"")</f>
        <v/>
      </c>
      <c r="E380" s="293" t="str">
        <f ca="1">IF(ISERROR($S380),"",OFFSET('Smelter Reference List'!$D$4,$S380-4,0)&amp;"")</f>
        <v/>
      </c>
      <c r="F380" s="293" t="str">
        <f ca="1">IF(ISERROR($S380),"",OFFSET('Smelter Reference List'!$E$4,$S380-4,0))</f>
        <v/>
      </c>
      <c r="G380" s="293" t="str">
        <f ca="1">IF(C380=$U$4,"Enter smelter details", IF(ISERROR($S380),"",OFFSET('Smelter Reference List'!$F$4,$S380-4,0)))</f>
        <v/>
      </c>
      <c r="H380" s="294" t="str">
        <f ca="1">IF(ISERROR($S380),"",OFFSET('Smelter Reference List'!$G$4,$S380-4,0))</f>
        <v/>
      </c>
      <c r="I380" s="295" t="str">
        <f ca="1">IF(ISERROR($S380),"",OFFSET('Smelter Reference List'!$H$4,$S380-4,0))</f>
        <v/>
      </c>
      <c r="J380" s="295" t="str">
        <f ca="1">IF(ISERROR($S380),"",OFFSET('Smelter Reference List'!$I$4,$S380-4,0))</f>
        <v/>
      </c>
      <c r="K380" s="296"/>
      <c r="L380" s="296"/>
      <c r="M380" s="296"/>
      <c r="N380" s="296"/>
      <c r="O380" s="296"/>
      <c r="P380" s="296"/>
      <c r="Q380" s="297"/>
      <c r="R380" s="227"/>
      <c r="S380" s="228" t="e">
        <f>IF(C380="",NA(),MATCH($B380&amp;$C380,'Smelter Reference List'!$J:$J,0))</f>
        <v>#N/A</v>
      </c>
      <c r="T380" s="229"/>
      <c r="U380" s="229">
        <f t="shared" ca="1" si="14"/>
        <v>0</v>
      </c>
      <c r="V380" s="229"/>
      <c r="W380" s="229"/>
      <c r="Y380" s="223" t="str">
        <f t="shared" si="15"/>
        <v/>
      </c>
    </row>
    <row r="381" spans="1:25" s="223" customFormat="1" ht="20.25">
      <c r="A381" s="292"/>
      <c r="B381" s="293" t="str">
        <f>IF(LEN(A381)=0,"",INDEX('Smelter Reference List'!$A:$A,MATCH($A381,'Smelter Reference List'!$E:$E,0)))</f>
        <v/>
      </c>
      <c r="C381" s="299" t="str">
        <f>IF(LEN(A381)=0,"",INDEX('Smelter Reference List'!$C:$C,MATCH($A381,'Smelter Reference List'!$E:$E,0)))</f>
        <v/>
      </c>
      <c r="D381" s="293" t="str">
        <f ca="1">IF(ISERROR($S381),"",OFFSET('Smelter Reference List'!$C$4,$S381-4,0)&amp;"")</f>
        <v/>
      </c>
      <c r="E381" s="293" t="str">
        <f ca="1">IF(ISERROR($S381),"",OFFSET('Smelter Reference List'!$D$4,$S381-4,0)&amp;"")</f>
        <v/>
      </c>
      <c r="F381" s="293" t="str">
        <f ca="1">IF(ISERROR($S381),"",OFFSET('Smelter Reference List'!$E$4,$S381-4,0))</f>
        <v/>
      </c>
      <c r="G381" s="293" t="str">
        <f ca="1">IF(C381=$U$4,"Enter smelter details", IF(ISERROR($S381),"",OFFSET('Smelter Reference List'!$F$4,$S381-4,0)))</f>
        <v/>
      </c>
      <c r="H381" s="294" t="str">
        <f ca="1">IF(ISERROR($S381),"",OFFSET('Smelter Reference List'!$G$4,$S381-4,0))</f>
        <v/>
      </c>
      <c r="I381" s="295" t="str">
        <f ca="1">IF(ISERROR($S381),"",OFFSET('Smelter Reference List'!$H$4,$S381-4,0))</f>
        <v/>
      </c>
      <c r="J381" s="295" t="str">
        <f ca="1">IF(ISERROR($S381),"",OFFSET('Smelter Reference List'!$I$4,$S381-4,0))</f>
        <v/>
      </c>
      <c r="K381" s="296"/>
      <c r="L381" s="296"/>
      <c r="M381" s="296"/>
      <c r="N381" s="296"/>
      <c r="O381" s="296"/>
      <c r="P381" s="296"/>
      <c r="Q381" s="297"/>
      <c r="R381" s="227"/>
      <c r="S381" s="228" t="e">
        <f>IF(C381="",NA(),MATCH($B381&amp;$C381,'Smelter Reference List'!$J:$J,0))</f>
        <v>#N/A</v>
      </c>
      <c r="T381" s="229"/>
      <c r="U381" s="229">
        <f t="shared" ca="1" si="14"/>
        <v>0</v>
      </c>
      <c r="V381" s="229"/>
      <c r="W381" s="229"/>
      <c r="Y381" s="223" t="str">
        <f t="shared" si="15"/>
        <v/>
      </c>
    </row>
    <row r="382" spans="1:25" s="223" customFormat="1" ht="20.25">
      <c r="A382" s="292"/>
      <c r="B382" s="293" t="str">
        <f>IF(LEN(A382)=0,"",INDEX('Smelter Reference List'!$A:$A,MATCH($A382,'Smelter Reference List'!$E:$E,0)))</f>
        <v/>
      </c>
      <c r="C382" s="299" t="str">
        <f>IF(LEN(A382)=0,"",INDEX('Smelter Reference List'!$C:$C,MATCH($A382,'Smelter Reference List'!$E:$E,0)))</f>
        <v/>
      </c>
      <c r="D382" s="293" t="str">
        <f ca="1">IF(ISERROR($S382),"",OFFSET('Smelter Reference List'!$C$4,$S382-4,0)&amp;"")</f>
        <v/>
      </c>
      <c r="E382" s="293" t="str">
        <f ca="1">IF(ISERROR($S382),"",OFFSET('Smelter Reference List'!$D$4,$S382-4,0)&amp;"")</f>
        <v/>
      </c>
      <c r="F382" s="293" t="str">
        <f ca="1">IF(ISERROR($S382),"",OFFSET('Smelter Reference List'!$E$4,$S382-4,0))</f>
        <v/>
      </c>
      <c r="G382" s="293" t="str">
        <f ca="1">IF(C382=$U$4,"Enter smelter details", IF(ISERROR($S382),"",OFFSET('Smelter Reference List'!$F$4,$S382-4,0)))</f>
        <v/>
      </c>
      <c r="H382" s="294" t="str">
        <f ca="1">IF(ISERROR($S382),"",OFFSET('Smelter Reference List'!$G$4,$S382-4,0))</f>
        <v/>
      </c>
      <c r="I382" s="295" t="str">
        <f ca="1">IF(ISERROR($S382),"",OFFSET('Smelter Reference List'!$H$4,$S382-4,0))</f>
        <v/>
      </c>
      <c r="J382" s="295" t="str">
        <f ca="1">IF(ISERROR($S382),"",OFFSET('Smelter Reference List'!$I$4,$S382-4,0))</f>
        <v/>
      </c>
      <c r="K382" s="296"/>
      <c r="L382" s="296"/>
      <c r="M382" s="296"/>
      <c r="N382" s="296"/>
      <c r="O382" s="296"/>
      <c r="P382" s="296"/>
      <c r="Q382" s="297"/>
      <c r="R382" s="227"/>
      <c r="S382" s="228" t="e">
        <f>IF(C382="",NA(),MATCH($B382&amp;$C382,'Smelter Reference List'!$J:$J,0))</f>
        <v>#N/A</v>
      </c>
      <c r="T382" s="229"/>
      <c r="U382" s="229">
        <f t="shared" ca="1" si="14"/>
        <v>0</v>
      </c>
      <c r="V382" s="229"/>
      <c r="W382" s="229"/>
      <c r="Y382" s="223" t="str">
        <f t="shared" si="15"/>
        <v/>
      </c>
    </row>
    <row r="383" spans="1:25" s="223" customFormat="1" ht="20.25">
      <c r="A383" s="292"/>
      <c r="B383" s="293" t="str">
        <f>IF(LEN(A383)=0,"",INDEX('Smelter Reference List'!$A:$A,MATCH($A383,'Smelter Reference List'!$E:$E,0)))</f>
        <v/>
      </c>
      <c r="C383" s="299" t="str">
        <f>IF(LEN(A383)=0,"",INDEX('Smelter Reference List'!$C:$C,MATCH($A383,'Smelter Reference List'!$E:$E,0)))</f>
        <v/>
      </c>
      <c r="D383" s="293" t="str">
        <f ca="1">IF(ISERROR($S383),"",OFFSET('Smelter Reference List'!$C$4,$S383-4,0)&amp;"")</f>
        <v/>
      </c>
      <c r="E383" s="293" t="str">
        <f ca="1">IF(ISERROR($S383),"",OFFSET('Smelter Reference List'!$D$4,$S383-4,0)&amp;"")</f>
        <v/>
      </c>
      <c r="F383" s="293" t="str">
        <f ca="1">IF(ISERROR($S383),"",OFFSET('Smelter Reference List'!$E$4,$S383-4,0))</f>
        <v/>
      </c>
      <c r="G383" s="293" t="str">
        <f ca="1">IF(C383=$U$4,"Enter smelter details", IF(ISERROR($S383),"",OFFSET('Smelter Reference List'!$F$4,$S383-4,0)))</f>
        <v/>
      </c>
      <c r="H383" s="294" t="str">
        <f ca="1">IF(ISERROR($S383),"",OFFSET('Smelter Reference List'!$G$4,$S383-4,0))</f>
        <v/>
      </c>
      <c r="I383" s="295" t="str">
        <f ca="1">IF(ISERROR($S383),"",OFFSET('Smelter Reference List'!$H$4,$S383-4,0))</f>
        <v/>
      </c>
      <c r="J383" s="295" t="str">
        <f ca="1">IF(ISERROR($S383),"",OFFSET('Smelter Reference List'!$I$4,$S383-4,0))</f>
        <v/>
      </c>
      <c r="K383" s="296"/>
      <c r="L383" s="296"/>
      <c r="M383" s="296"/>
      <c r="N383" s="296"/>
      <c r="O383" s="296"/>
      <c r="P383" s="296"/>
      <c r="Q383" s="297"/>
      <c r="R383" s="227"/>
      <c r="S383" s="228" t="e">
        <f>IF(C383="",NA(),MATCH($B383&amp;$C383,'Smelter Reference List'!$J:$J,0))</f>
        <v>#N/A</v>
      </c>
      <c r="T383" s="229"/>
      <c r="U383" s="229">
        <f t="shared" ca="1" si="14"/>
        <v>0</v>
      </c>
      <c r="V383" s="229"/>
      <c r="W383" s="229"/>
      <c r="Y383" s="223" t="str">
        <f t="shared" si="15"/>
        <v/>
      </c>
    </row>
    <row r="384" spans="1:25" s="223" customFormat="1" ht="20.25">
      <c r="A384" s="292"/>
      <c r="B384" s="293" t="str">
        <f>IF(LEN(A384)=0,"",INDEX('Smelter Reference List'!$A:$A,MATCH($A384,'Smelter Reference List'!$E:$E,0)))</f>
        <v/>
      </c>
      <c r="C384" s="299" t="str">
        <f>IF(LEN(A384)=0,"",INDEX('Smelter Reference List'!$C:$C,MATCH($A384,'Smelter Reference List'!$E:$E,0)))</f>
        <v/>
      </c>
      <c r="D384" s="293" t="str">
        <f ca="1">IF(ISERROR($S384),"",OFFSET('Smelter Reference List'!$C$4,$S384-4,0)&amp;"")</f>
        <v/>
      </c>
      <c r="E384" s="293" t="str">
        <f ca="1">IF(ISERROR($S384),"",OFFSET('Smelter Reference List'!$D$4,$S384-4,0)&amp;"")</f>
        <v/>
      </c>
      <c r="F384" s="293" t="str">
        <f ca="1">IF(ISERROR($S384),"",OFFSET('Smelter Reference List'!$E$4,$S384-4,0))</f>
        <v/>
      </c>
      <c r="G384" s="293" t="str">
        <f ca="1">IF(C384=$U$4,"Enter smelter details", IF(ISERROR($S384),"",OFFSET('Smelter Reference List'!$F$4,$S384-4,0)))</f>
        <v/>
      </c>
      <c r="H384" s="294" t="str">
        <f ca="1">IF(ISERROR($S384),"",OFFSET('Smelter Reference List'!$G$4,$S384-4,0))</f>
        <v/>
      </c>
      <c r="I384" s="295" t="str">
        <f ca="1">IF(ISERROR($S384),"",OFFSET('Smelter Reference List'!$H$4,$S384-4,0))</f>
        <v/>
      </c>
      <c r="J384" s="295" t="str">
        <f ca="1">IF(ISERROR($S384),"",OFFSET('Smelter Reference List'!$I$4,$S384-4,0))</f>
        <v/>
      </c>
      <c r="K384" s="296"/>
      <c r="L384" s="296"/>
      <c r="M384" s="296"/>
      <c r="N384" s="296"/>
      <c r="O384" s="296"/>
      <c r="P384" s="296"/>
      <c r="Q384" s="297"/>
      <c r="R384" s="227"/>
      <c r="S384" s="228" t="e">
        <f>IF(C384="",NA(),MATCH($B384&amp;$C384,'Smelter Reference List'!$J:$J,0))</f>
        <v>#N/A</v>
      </c>
      <c r="T384" s="229"/>
      <c r="U384" s="229">
        <f t="shared" ca="1" si="14"/>
        <v>0</v>
      </c>
      <c r="V384" s="229"/>
      <c r="W384" s="229"/>
      <c r="Y384" s="223" t="str">
        <f t="shared" si="15"/>
        <v/>
      </c>
    </row>
    <row r="385" spans="1:25" s="223" customFormat="1" ht="20.25">
      <c r="A385" s="292"/>
      <c r="B385" s="293" t="str">
        <f>IF(LEN(A385)=0,"",INDEX('Smelter Reference List'!$A:$A,MATCH($A385,'Smelter Reference List'!$E:$E,0)))</f>
        <v/>
      </c>
      <c r="C385" s="299" t="str">
        <f>IF(LEN(A385)=0,"",INDEX('Smelter Reference List'!$C:$C,MATCH($A385,'Smelter Reference List'!$E:$E,0)))</f>
        <v/>
      </c>
      <c r="D385" s="293" t="str">
        <f ca="1">IF(ISERROR($S385),"",OFFSET('Smelter Reference List'!$C$4,$S385-4,0)&amp;"")</f>
        <v/>
      </c>
      <c r="E385" s="293" t="str">
        <f ca="1">IF(ISERROR($S385),"",OFFSET('Smelter Reference List'!$D$4,$S385-4,0)&amp;"")</f>
        <v/>
      </c>
      <c r="F385" s="293" t="str">
        <f ca="1">IF(ISERROR($S385),"",OFFSET('Smelter Reference List'!$E$4,$S385-4,0))</f>
        <v/>
      </c>
      <c r="G385" s="293" t="str">
        <f ca="1">IF(C385=$U$4,"Enter smelter details", IF(ISERROR($S385),"",OFFSET('Smelter Reference List'!$F$4,$S385-4,0)))</f>
        <v/>
      </c>
      <c r="H385" s="294" t="str">
        <f ca="1">IF(ISERROR($S385),"",OFFSET('Smelter Reference List'!$G$4,$S385-4,0))</f>
        <v/>
      </c>
      <c r="I385" s="295" t="str">
        <f ca="1">IF(ISERROR($S385),"",OFFSET('Smelter Reference List'!$H$4,$S385-4,0))</f>
        <v/>
      </c>
      <c r="J385" s="295" t="str">
        <f ca="1">IF(ISERROR($S385),"",OFFSET('Smelter Reference List'!$I$4,$S385-4,0))</f>
        <v/>
      </c>
      <c r="K385" s="296"/>
      <c r="L385" s="296"/>
      <c r="M385" s="296"/>
      <c r="N385" s="296"/>
      <c r="O385" s="296"/>
      <c r="P385" s="296"/>
      <c r="Q385" s="297"/>
      <c r="R385" s="227"/>
      <c r="S385" s="228" t="e">
        <f>IF(C385="",NA(),MATCH($B385&amp;$C385,'Smelter Reference List'!$J:$J,0))</f>
        <v>#N/A</v>
      </c>
      <c r="T385" s="229"/>
      <c r="U385" s="229">
        <f t="shared" ca="1" si="14"/>
        <v>0</v>
      </c>
      <c r="V385" s="229"/>
      <c r="W385" s="229"/>
      <c r="Y385" s="223" t="str">
        <f t="shared" si="15"/>
        <v/>
      </c>
    </row>
    <row r="386" spans="1:25" s="223" customFormat="1" ht="20.25">
      <c r="A386" s="292"/>
      <c r="B386" s="293" t="str">
        <f>IF(LEN(A386)=0,"",INDEX('Smelter Reference List'!$A:$A,MATCH($A386,'Smelter Reference List'!$E:$E,0)))</f>
        <v/>
      </c>
      <c r="C386" s="299" t="str">
        <f>IF(LEN(A386)=0,"",INDEX('Smelter Reference List'!$C:$C,MATCH($A386,'Smelter Reference List'!$E:$E,0)))</f>
        <v/>
      </c>
      <c r="D386" s="293" t="str">
        <f ca="1">IF(ISERROR($S386),"",OFFSET('Smelter Reference List'!$C$4,$S386-4,0)&amp;"")</f>
        <v/>
      </c>
      <c r="E386" s="293" t="str">
        <f ca="1">IF(ISERROR($S386),"",OFFSET('Smelter Reference List'!$D$4,$S386-4,0)&amp;"")</f>
        <v/>
      </c>
      <c r="F386" s="293" t="str">
        <f ca="1">IF(ISERROR($S386),"",OFFSET('Smelter Reference List'!$E$4,$S386-4,0))</f>
        <v/>
      </c>
      <c r="G386" s="293" t="str">
        <f ca="1">IF(C386=$U$4,"Enter smelter details", IF(ISERROR($S386),"",OFFSET('Smelter Reference List'!$F$4,$S386-4,0)))</f>
        <v/>
      </c>
      <c r="H386" s="294" t="str">
        <f ca="1">IF(ISERROR($S386),"",OFFSET('Smelter Reference List'!$G$4,$S386-4,0))</f>
        <v/>
      </c>
      <c r="I386" s="295" t="str">
        <f ca="1">IF(ISERROR($S386),"",OFFSET('Smelter Reference List'!$H$4,$S386-4,0))</f>
        <v/>
      </c>
      <c r="J386" s="295" t="str">
        <f ca="1">IF(ISERROR($S386),"",OFFSET('Smelter Reference List'!$I$4,$S386-4,0))</f>
        <v/>
      </c>
      <c r="K386" s="296"/>
      <c r="L386" s="296"/>
      <c r="M386" s="296"/>
      <c r="N386" s="296"/>
      <c r="O386" s="296"/>
      <c r="P386" s="296"/>
      <c r="Q386" s="297"/>
      <c r="R386" s="227"/>
      <c r="S386" s="228" t="e">
        <f>IF(C386="",NA(),MATCH($B386&amp;$C386,'Smelter Reference List'!$J:$J,0))</f>
        <v>#N/A</v>
      </c>
      <c r="T386" s="229"/>
      <c r="U386" s="229">
        <f t="shared" ca="1" si="14"/>
        <v>0</v>
      </c>
      <c r="V386" s="229"/>
      <c r="W386" s="229"/>
      <c r="Y386" s="223" t="str">
        <f t="shared" si="15"/>
        <v/>
      </c>
    </row>
    <row r="387" spans="1:25" s="223" customFormat="1" ht="20.25">
      <c r="A387" s="292"/>
      <c r="B387" s="293" t="str">
        <f>IF(LEN(A387)=0,"",INDEX('Smelter Reference List'!$A:$A,MATCH($A387,'Smelter Reference List'!$E:$E,0)))</f>
        <v/>
      </c>
      <c r="C387" s="299" t="str">
        <f>IF(LEN(A387)=0,"",INDEX('Smelter Reference List'!$C:$C,MATCH($A387,'Smelter Reference List'!$E:$E,0)))</f>
        <v/>
      </c>
      <c r="D387" s="293" t="str">
        <f ca="1">IF(ISERROR($S387),"",OFFSET('Smelter Reference List'!$C$4,$S387-4,0)&amp;"")</f>
        <v/>
      </c>
      <c r="E387" s="293" t="str">
        <f ca="1">IF(ISERROR($S387),"",OFFSET('Smelter Reference List'!$D$4,$S387-4,0)&amp;"")</f>
        <v/>
      </c>
      <c r="F387" s="293" t="str">
        <f ca="1">IF(ISERROR($S387),"",OFFSET('Smelter Reference List'!$E$4,$S387-4,0))</f>
        <v/>
      </c>
      <c r="G387" s="293" t="str">
        <f ca="1">IF(C387=$U$4,"Enter smelter details", IF(ISERROR($S387),"",OFFSET('Smelter Reference List'!$F$4,$S387-4,0)))</f>
        <v/>
      </c>
      <c r="H387" s="294" t="str">
        <f ca="1">IF(ISERROR($S387),"",OFFSET('Smelter Reference List'!$G$4,$S387-4,0))</f>
        <v/>
      </c>
      <c r="I387" s="295" t="str">
        <f ca="1">IF(ISERROR($S387),"",OFFSET('Smelter Reference List'!$H$4,$S387-4,0))</f>
        <v/>
      </c>
      <c r="J387" s="295" t="str">
        <f ca="1">IF(ISERROR($S387),"",OFFSET('Smelter Reference List'!$I$4,$S387-4,0))</f>
        <v/>
      </c>
      <c r="K387" s="296"/>
      <c r="L387" s="296"/>
      <c r="M387" s="296"/>
      <c r="N387" s="296"/>
      <c r="O387" s="296"/>
      <c r="P387" s="296"/>
      <c r="Q387" s="297"/>
      <c r="R387" s="227"/>
      <c r="S387" s="228" t="e">
        <f>IF(C387="",NA(),MATCH($B387&amp;$C387,'Smelter Reference List'!$J:$J,0))</f>
        <v>#N/A</v>
      </c>
      <c r="T387" s="229"/>
      <c r="U387" s="229">
        <f t="shared" ca="1" si="14"/>
        <v>0</v>
      </c>
      <c r="V387" s="229"/>
      <c r="W387" s="229"/>
      <c r="Y387" s="223" t="str">
        <f t="shared" si="15"/>
        <v/>
      </c>
    </row>
    <row r="388" spans="1:25" s="223" customFormat="1" ht="20.25">
      <c r="A388" s="292"/>
      <c r="B388" s="293" t="str">
        <f>IF(LEN(A388)=0,"",INDEX('Smelter Reference List'!$A:$A,MATCH($A388,'Smelter Reference List'!$E:$E,0)))</f>
        <v/>
      </c>
      <c r="C388" s="299" t="str">
        <f>IF(LEN(A388)=0,"",INDEX('Smelter Reference List'!$C:$C,MATCH($A388,'Smelter Reference List'!$E:$E,0)))</f>
        <v/>
      </c>
      <c r="D388" s="293" t="str">
        <f ca="1">IF(ISERROR($S388),"",OFFSET('Smelter Reference List'!$C$4,$S388-4,0)&amp;"")</f>
        <v/>
      </c>
      <c r="E388" s="293" t="str">
        <f ca="1">IF(ISERROR($S388),"",OFFSET('Smelter Reference List'!$D$4,$S388-4,0)&amp;"")</f>
        <v/>
      </c>
      <c r="F388" s="293" t="str">
        <f ca="1">IF(ISERROR($S388),"",OFFSET('Smelter Reference List'!$E$4,$S388-4,0))</f>
        <v/>
      </c>
      <c r="G388" s="293" t="str">
        <f ca="1">IF(C388=$U$4,"Enter smelter details", IF(ISERROR($S388),"",OFFSET('Smelter Reference List'!$F$4,$S388-4,0)))</f>
        <v/>
      </c>
      <c r="H388" s="294" t="str">
        <f ca="1">IF(ISERROR($S388),"",OFFSET('Smelter Reference List'!$G$4,$S388-4,0))</f>
        <v/>
      </c>
      <c r="I388" s="295" t="str">
        <f ca="1">IF(ISERROR($S388),"",OFFSET('Smelter Reference List'!$H$4,$S388-4,0))</f>
        <v/>
      </c>
      <c r="J388" s="295" t="str">
        <f ca="1">IF(ISERROR($S388),"",OFFSET('Smelter Reference List'!$I$4,$S388-4,0))</f>
        <v/>
      </c>
      <c r="K388" s="296"/>
      <c r="L388" s="296"/>
      <c r="M388" s="296"/>
      <c r="N388" s="296"/>
      <c r="O388" s="296"/>
      <c r="P388" s="296"/>
      <c r="Q388" s="297"/>
      <c r="R388" s="227"/>
      <c r="S388" s="228" t="e">
        <f>IF(C388="",NA(),MATCH($B388&amp;$C388,'Smelter Reference List'!$J:$J,0))</f>
        <v>#N/A</v>
      </c>
      <c r="T388" s="229"/>
      <c r="U388" s="229">
        <f t="shared" ca="1" si="14"/>
        <v>0</v>
      </c>
      <c r="V388" s="229"/>
      <c r="W388" s="229"/>
      <c r="Y388" s="223" t="str">
        <f t="shared" si="15"/>
        <v/>
      </c>
    </row>
    <row r="389" spans="1:25" s="223" customFormat="1" ht="20.25">
      <c r="A389" s="292"/>
      <c r="B389" s="293" t="str">
        <f>IF(LEN(A389)=0,"",INDEX('Smelter Reference List'!$A:$A,MATCH($A389,'Smelter Reference List'!$E:$E,0)))</f>
        <v/>
      </c>
      <c r="C389" s="299" t="str">
        <f>IF(LEN(A389)=0,"",INDEX('Smelter Reference List'!$C:$C,MATCH($A389,'Smelter Reference List'!$E:$E,0)))</f>
        <v/>
      </c>
      <c r="D389" s="293" t="str">
        <f ca="1">IF(ISERROR($S389),"",OFFSET('Smelter Reference List'!$C$4,$S389-4,0)&amp;"")</f>
        <v/>
      </c>
      <c r="E389" s="293" t="str">
        <f ca="1">IF(ISERROR($S389),"",OFFSET('Smelter Reference List'!$D$4,$S389-4,0)&amp;"")</f>
        <v/>
      </c>
      <c r="F389" s="293" t="str">
        <f ca="1">IF(ISERROR($S389),"",OFFSET('Smelter Reference List'!$E$4,$S389-4,0))</f>
        <v/>
      </c>
      <c r="G389" s="293" t="str">
        <f ca="1">IF(C389=$U$4,"Enter smelter details", IF(ISERROR($S389),"",OFFSET('Smelter Reference List'!$F$4,$S389-4,0)))</f>
        <v/>
      </c>
      <c r="H389" s="294" t="str">
        <f ca="1">IF(ISERROR($S389),"",OFFSET('Smelter Reference List'!$G$4,$S389-4,0))</f>
        <v/>
      </c>
      <c r="I389" s="295" t="str">
        <f ca="1">IF(ISERROR($S389),"",OFFSET('Smelter Reference List'!$H$4,$S389-4,0))</f>
        <v/>
      </c>
      <c r="J389" s="295" t="str">
        <f ca="1">IF(ISERROR($S389),"",OFFSET('Smelter Reference List'!$I$4,$S389-4,0))</f>
        <v/>
      </c>
      <c r="K389" s="296"/>
      <c r="L389" s="296"/>
      <c r="M389" s="296"/>
      <c r="N389" s="296"/>
      <c r="O389" s="296"/>
      <c r="P389" s="296"/>
      <c r="Q389" s="297"/>
      <c r="R389" s="227"/>
      <c r="S389" s="228" t="e">
        <f>IF(C389="",NA(),MATCH($B389&amp;$C389,'Smelter Reference List'!$J:$J,0))</f>
        <v>#N/A</v>
      </c>
      <c r="T389" s="229"/>
      <c r="U389" s="229">
        <f t="shared" ca="1" si="14"/>
        <v>0</v>
      </c>
      <c r="V389" s="229"/>
      <c r="W389" s="229"/>
      <c r="Y389" s="223" t="str">
        <f t="shared" si="15"/>
        <v/>
      </c>
    </row>
    <row r="390" spans="1:25" s="223" customFormat="1" ht="20.25">
      <c r="A390" s="292"/>
      <c r="B390" s="293" t="str">
        <f>IF(LEN(A390)=0,"",INDEX('Smelter Reference List'!$A:$A,MATCH($A390,'Smelter Reference List'!$E:$E,0)))</f>
        <v/>
      </c>
      <c r="C390" s="299" t="str">
        <f>IF(LEN(A390)=0,"",INDEX('Smelter Reference List'!$C:$C,MATCH($A390,'Smelter Reference List'!$E:$E,0)))</f>
        <v/>
      </c>
      <c r="D390" s="293" t="str">
        <f ca="1">IF(ISERROR($S390),"",OFFSET('Smelter Reference List'!$C$4,$S390-4,0)&amp;"")</f>
        <v/>
      </c>
      <c r="E390" s="293" t="str">
        <f ca="1">IF(ISERROR($S390),"",OFFSET('Smelter Reference List'!$D$4,$S390-4,0)&amp;"")</f>
        <v/>
      </c>
      <c r="F390" s="293" t="str">
        <f ca="1">IF(ISERROR($S390),"",OFFSET('Smelter Reference List'!$E$4,$S390-4,0))</f>
        <v/>
      </c>
      <c r="G390" s="293" t="str">
        <f ca="1">IF(C390=$U$4,"Enter smelter details", IF(ISERROR($S390),"",OFFSET('Smelter Reference List'!$F$4,$S390-4,0)))</f>
        <v/>
      </c>
      <c r="H390" s="294" t="str">
        <f ca="1">IF(ISERROR($S390),"",OFFSET('Smelter Reference List'!$G$4,$S390-4,0))</f>
        <v/>
      </c>
      <c r="I390" s="295" t="str">
        <f ca="1">IF(ISERROR($S390),"",OFFSET('Smelter Reference List'!$H$4,$S390-4,0))</f>
        <v/>
      </c>
      <c r="J390" s="295" t="str">
        <f ca="1">IF(ISERROR($S390),"",OFFSET('Smelter Reference List'!$I$4,$S390-4,0))</f>
        <v/>
      </c>
      <c r="K390" s="296"/>
      <c r="L390" s="296"/>
      <c r="M390" s="296"/>
      <c r="N390" s="296"/>
      <c r="O390" s="296"/>
      <c r="P390" s="296"/>
      <c r="Q390" s="297"/>
      <c r="R390" s="227"/>
      <c r="S390" s="228" t="e">
        <f>IF(C390="",NA(),MATCH($B390&amp;$C390,'Smelter Reference List'!$J:$J,0))</f>
        <v>#N/A</v>
      </c>
      <c r="T390" s="229"/>
      <c r="U390" s="229">
        <f t="shared" ca="1" si="14"/>
        <v>0</v>
      </c>
      <c r="V390" s="229"/>
      <c r="W390" s="229"/>
      <c r="Y390" s="223" t="str">
        <f t="shared" si="15"/>
        <v/>
      </c>
    </row>
    <row r="391" spans="1:25" s="223" customFormat="1" ht="20.25">
      <c r="A391" s="292"/>
      <c r="B391" s="293" t="str">
        <f>IF(LEN(A391)=0,"",INDEX('Smelter Reference List'!$A:$A,MATCH($A391,'Smelter Reference List'!$E:$E,0)))</f>
        <v/>
      </c>
      <c r="C391" s="299" t="str">
        <f>IF(LEN(A391)=0,"",INDEX('Smelter Reference List'!$C:$C,MATCH($A391,'Smelter Reference List'!$E:$E,0)))</f>
        <v/>
      </c>
      <c r="D391" s="293" t="str">
        <f ca="1">IF(ISERROR($S391),"",OFFSET('Smelter Reference List'!$C$4,$S391-4,0)&amp;"")</f>
        <v/>
      </c>
      <c r="E391" s="293" t="str">
        <f ca="1">IF(ISERROR($S391),"",OFFSET('Smelter Reference List'!$D$4,$S391-4,0)&amp;"")</f>
        <v/>
      </c>
      <c r="F391" s="293" t="str">
        <f ca="1">IF(ISERROR($S391),"",OFFSET('Smelter Reference List'!$E$4,$S391-4,0))</f>
        <v/>
      </c>
      <c r="G391" s="293" t="str">
        <f ca="1">IF(C391=$U$4,"Enter smelter details", IF(ISERROR($S391),"",OFFSET('Smelter Reference List'!$F$4,$S391-4,0)))</f>
        <v/>
      </c>
      <c r="H391" s="294" t="str">
        <f ca="1">IF(ISERROR($S391),"",OFFSET('Smelter Reference List'!$G$4,$S391-4,0))</f>
        <v/>
      </c>
      <c r="I391" s="295" t="str">
        <f ca="1">IF(ISERROR($S391),"",OFFSET('Smelter Reference List'!$H$4,$S391-4,0))</f>
        <v/>
      </c>
      <c r="J391" s="295" t="str">
        <f ca="1">IF(ISERROR($S391),"",OFFSET('Smelter Reference List'!$I$4,$S391-4,0))</f>
        <v/>
      </c>
      <c r="K391" s="296"/>
      <c r="L391" s="296"/>
      <c r="M391" s="296"/>
      <c r="N391" s="296"/>
      <c r="O391" s="296"/>
      <c r="P391" s="296"/>
      <c r="Q391" s="297"/>
      <c r="R391" s="227"/>
      <c r="S391" s="228" t="e">
        <f>IF(C391="",NA(),MATCH($B391&amp;$C391,'Smelter Reference List'!$J:$J,0))</f>
        <v>#N/A</v>
      </c>
      <c r="T391" s="229"/>
      <c r="U391" s="229">
        <f t="shared" ca="1" si="14"/>
        <v>0</v>
      </c>
      <c r="V391" s="229"/>
      <c r="W391" s="229"/>
      <c r="Y391" s="223" t="str">
        <f t="shared" si="15"/>
        <v/>
      </c>
    </row>
    <row r="392" spans="1:25" s="223" customFormat="1" ht="20.25">
      <c r="A392" s="292"/>
      <c r="B392" s="293" t="str">
        <f>IF(LEN(A392)=0,"",INDEX('Smelter Reference List'!$A:$A,MATCH($A392,'Smelter Reference List'!$E:$E,0)))</f>
        <v/>
      </c>
      <c r="C392" s="299" t="str">
        <f>IF(LEN(A392)=0,"",INDEX('Smelter Reference List'!$C:$C,MATCH($A392,'Smelter Reference List'!$E:$E,0)))</f>
        <v/>
      </c>
      <c r="D392" s="293" t="str">
        <f ca="1">IF(ISERROR($S392),"",OFFSET('Smelter Reference List'!$C$4,$S392-4,0)&amp;"")</f>
        <v/>
      </c>
      <c r="E392" s="293" t="str">
        <f ca="1">IF(ISERROR($S392),"",OFFSET('Smelter Reference List'!$D$4,$S392-4,0)&amp;"")</f>
        <v/>
      </c>
      <c r="F392" s="293" t="str">
        <f ca="1">IF(ISERROR($S392),"",OFFSET('Smelter Reference List'!$E$4,$S392-4,0))</f>
        <v/>
      </c>
      <c r="G392" s="293" t="str">
        <f ca="1">IF(C392=$U$4,"Enter smelter details", IF(ISERROR($S392),"",OFFSET('Smelter Reference List'!$F$4,$S392-4,0)))</f>
        <v/>
      </c>
      <c r="H392" s="294" t="str">
        <f ca="1">IF(ISERROR($S392),"",OFFSET('Smelter Reference List'!$G$4,$S392-4,0))</f>
        <v/>
      </c>
      <c r="I392" s="295" t="str">
        <f ca="1">IF(ISERROR($S392),"",OFFSET('Smelter Reference List'!$H$4,$S392-4,0))</f>
        <v/>
      </c>
      <c r="J392" s="295" t="str">
        <f ca="1">IF(ISERROR($S392),"",OFFSET('Smelter Reference List'!$I$4,$S392-4,0))</f>
        <v/>
      </c>
      <c r="K392" s="296"/>
      <c r="L392" s="296"/>
      <c r="M392" s="296"/>
      <c r="N392" s="296"/>
      <c r="O392" s="296"/>
      <c r="P392" s="296"/>
      <c r="Q392" s="297"/>
      <c r="R392" s="227"/>
      <c r="S392" s="228" t="e">
        <f>IF(C392="",NA(),MATCH($B392&amp;$C392,'Smelter Reference List'!$J:$J,0))</f>
        <v>#N/A</v>
      </c>
      <c r="T392" s="229"/>
      <c r="U392" s="229">
        <f t="shared" ca="1" si="14"/>
        <v>0</v>
      </c>
      <c r="V392" s="229"/>
      <c r="W392" s="229"/>
      <c r="Y392" s="223" t="str">
        <f t="shared" si="15"/>
        <v/>
      </c>
    </row>
    <row r="393" spans="1:25" s="223" customFormat="1" ht="20.25">
      <c r="A393" s="292"/>
      <c r="B393" s="293" t="str">
        <f>IF(LEN(A393)=0,"",INDEX('Smelter Reference List'!$A:$A,MATCH($A393,'Smelter Reference List'!$E:$E,0)))</f>
        <v/>
      </c>
      <c r="C393" s="299" t="str">
        <f>IF(LEN(A393)=0,"",INDEX('Smelter Reference List'!$C:$C,MATCH($A393,'Smelter Reference List'!$E:$E,0)))</f>
        <v/>
      </c>
      <c r="D393" s="293" t="str">
        <f ca="1">IF(ISERROR($S393),"",OFFSET('Smelter Reference List'!$C$4,$S393-4,0)&amp;"")</f>
        <v/>
      </c>
      <c r="E393" s="293" t="str">
        <f ca="1">IF(ISERROR($S393),"",OFFSET('Smelter Reference List'!$D$4,$S393-4,0)&amp;"")</f>
        <v/>
      </c>
      <c r="F393" s="293" t="str">
        <f ca="1">IF(ISERROR($S393),"",OFFSET('Smelter Reference List'!$E$4,$S393-4,0))</f>
        <v/>
      </c>
      <c r="G393" s="293" t="str">
        <f ca="1">IF(C393=$U$4,"Enter smelter details", IF(ISERROR($S393),"",OFFSET('Smelter Reference List'!$F$4,$S393-4,0)))</f>
        <v/>
      </c>
      <c r="H393" s="294" t="str">
        <f ca="1">IF(ISERROR($S393),"",OFFSET('Smelter Reference List'!$G$4,$S393-4,0))</f>
        <v/>
      </c>
      <c r="I393" s="295" t="str">
        <f ca="1">IF(ISERROR($S393),"",OFFSET('Smelter Reference List'!$H$4,$S393-4,0))</f>
        <v/>
      </c>
      <c r="J393" s="295" t="str">
        <f ca="1">IF(ISERROR($S393),"",OFFSET('Smelter Reference List'!$I$4,$S393-4,0))</f>
        <v/>
      </c>
      <c r="K393" s="296"/>
      <c r="L393" s="296"/>
      <c r="M393" s="296"/>
      <c r="N393" s="296"/>
      <c r="O393" s="296"/>
      <c r="P393" s="296"/>
      <c r="Q393" s="297"/>
      <c r="R393" s="227"/>
      <c r="S393" s="228" t="e">
        <f>IF(C393="",NA(),MATCH($B393&amp;$C393,'Smelter Reference List'!$J:$J,0))</f>
        <v>#N/A</v>
      </c>
      <c r="T393" s="229"/>
      <c r="U393" s="229">
        <f t="shared" ca="1" si="14"/>
        <v>0</v>
      </c>
      <c r="V393" s="229"/>
      <c r="W393" s="229"/>
      <c r="Y393" s="223" t="str">
        <f t="shared" si="15"/>
        <v/>
      </c>
    </row>
    <row r="394" spans="1:25" s="223" customFormat="1" ht="20.25">
      <c r="A394" s="292"/>
      <c r="B394" s="293" t="str">
        <f>IF(LEN(A394)=0,"",INDEX('Smelter Reference List'!$A:$A,MATCH($A394,'Smelter Reference List'!$E:$E,0)))</f>
        <v/>
      </c>
      <c r="C394" s="299" t="str">
        <f>IF(LEN(A394)=0,"",INDEX('Smelter Reference List'!$C:$C,MATCH($A394,'Smelter Reference List'!$E:$E,0)))</f>
        <v/>
      </c>
      <c r="D394" s="293" t="str">
        <f ca="1">IF(ISERROR($S394),"",OFFSET('Smelter Reference List'!$C$4,$S394-4,0)&amp;"")</f>
        <v/>
      </c>
      <c r="E394" s="293" t="str">
        <f ca="1">IF(ISERROR($S394),"",OFFSET('Smelter Reference List'!$D$4,$S394-4,0)&amp;"")</f>
        <v/>
      </c>
      <c r="F394" s="293" t="str">
        <f ca="1">IF(ISERROR($S394),"",OFFSET('Smelter Reference List'!$E$4,$S394-4,0))</f>
        <v/>
      </c>
      <c r="G394" s="293" t="str">
        <f ca="1">IF(C394=$U$4,"Enter smelter details", IF(ISERROR($S394),"",OFFSET('Smelter Reference List'!$F$4,$S394-4,0)))</f>
        <v/>
      </c>
      <c r="H394" s="294" t="str">
        <f ca="1">IF(ISERROR($S394),"",OFFSET('Smelter Reference List'!$G$4,$S394-4,0))</f>
        <v/>
      </c>
      <c r="I394" s="295" t="str">
        <f ca="1">IF(ISERROR($S394),"",OFFSET('Smelter Reference List'!$H$4,$S394-4,0))</f>
        <v/>
      </c>
      <c r="J394" s="295" t="str">
        <f ca="1">IF(ISERROR($S394),"",OFFSET('Smelter Reference List'!$I$4,$S394-4,0))</f>
        <v/>
      </c>
      <c r="K394" s="296"/>
      <c r="L394" s="296"/>
      <c r="M394" s="296"/>
      <c r="N394" s="296"/>
      <c r="O394" s="296"/>
      <c r="P394" s="296"/>
      <c r="Q394" s="297"/>
      <c r="R394" s="227"/>
      <c r="S394" s="228" t="e">
        <f>IF(C394="",NA(),MATCH($B394&amp;$C394,'Smelter Reference List'!$J:$J,0))</f>
        <v>#N/A</v>
      </c>
      <c r="T394" s="229"/>
      <c r="U394" s="229">
        <f t="shared" ca="1" si="14"/>
        <v>0</v>
      </c>
      <c r="V394" s="229"/>
      <c r="W394" s="229"/>
      <c r="Y394" s="223" t="str">
        <f t="shared" si="15"/>
        <v/>
      </c>
    </row>
    <row r="395" spans="1:25" s="223" customFormat="1" ht="20.25">
      <c r="A395" s="292"/>
      <c r="B395" s="293" t="str">
        <f>IF(LEN(A395)=0,"",INDEX('Smelter Reference List'!$A:$A,MATCH($A395,'Smelter Reference List'!$E:$E,0)))</f>
        <v/>
      </c>
      <c r="C395" s="299" t="str">
        <f>IF(LEN(A395)=0,"",INDEX('Smelter Reference List'!$C:$C,MATCH($A395,'Smelter Reference List'!$E:$E,0)))</f>
        <v/>
      </c>
      <c r="D395" s="293" t="str">
        <f ca="1">IF(ISERROR($S395),"",OFFSET('Smelter Reference List'!$C$4,$S395-4,0)&amp;"")</f>
        <v/>
      </c>
      <c r="E395" s="293" t="str">
        <f ca="1">IF(ISERROR($S395),"",OFFSET('Smelter Reference List'!$D$4,$S395-4,0)&amp;"")</f>
        <v/>
      </c>
      <c r="F395" s="293" t="str">
        <f ca="1">IF(ISERROR($S395),"",OFFSET('Smelter Reference List'!$E$4,$S395-4,0))</f>
        <v/>
      </c>
      <c r="G395" s="293" t="str">
        <f ca="1">IF(C395=$U$4,"Enter smelter details", IF(ISERROR($S395),"",OFFSET('Smelter Reference List'!$F$4,$S395-4,0)))</f>
        <v/>
      </c>
      <c r="H395" s="294" t="str">
        <f ca="1">IF(ISERROR($S395),"",OFFSET('Smelter Reference List'!$G$4,$S395-4,0))</f>
        <v/>
      </c>
      <c r="I395" s="295" t="str">
        <f ca="1">IF(ISERROR($S395),"",OFFSET('Smelter Reference List'!$H$4,$S395-4,0))</f>
        <v/>
      </c>
      <c r="J395" s="295" t="str">
        <f ca="1">IF(ISERROR($S395),"",OFFSET('Smelter Reference List'!$I$4,$S395-4,0))</f>
        <v/>
      </c>
      <c r="K395" s="296"/>
      <c r="L395" s="296"/>
      <c r="M395" s="296"/>
      <c r="N395" s="296"/>
      <c r="O395" s="296"/>
      <c r="P395" s="296"/>
      <c r="Q395" s="297"/>
      <c r="R395" s="227"/>
      <c r="S395" s="228" t="e">
        <f>IF(C395="",NA(),MATCH($B395&amp;$C395,'Smelter Reference List'!$J:$J,0))</f>
        <v>#N/A</v>
      </c>
      <c r="T395" s="229"/>
      <c r="U395" s="229">
        <f t="shared" ca="1" si="14"/>
        <v>0</v>
      </c>
      <c r="V395" s="229"/>
      <c r="W395" s="229"/>
      <c r="Y395" s="223" t="str">
        <f t="shared" si="15"/>
        <v/>
      </c>
    </row>
    <row r="396" spans="1:25" s="223" customFormat="1" ht="20.25">
      <c r="A396" s="292"/>
      <c r="B396" s="293" t="str">
        <f>IF(LEN(A396)=0,"",INDEX('Smelter Reference List'!$A:$A,MATCH($A396,'Smelter Reference List'!$E:$E,0)))</f>
        <v/>
      </c>
      <c r="C396" s="299" t="str">
        <f>IF(LEN(A396)=0,"",INDEX('Smelter Reference List'!$C:$C,MATCH($A396,'Smelter Reference List'!$E:$E,0)))</f>
        <v/>
      </c>
      <c r="D396" s="293" t="str">
        <f ca="1">IF(ISERROR($S396),"",OFFSET('Smelter Reference List'!$C$4,$S396-4,0)&amp;"")</f>
        <v/>
      </c>
      <c r="E396" s="293" t="str">
        <f ca="1">IF(ISERROR($S396),"",OFFSET('Smelter Reference List'!$D$4,$S396-4,0)&amp;"")</f>
        <v/>
      </c>
      <c r="F396" s="293" t="str">
        <f ca="1">IF(ISERROR($S396),"",OFFSET('Smelter Reference List'!$E$4,$S396-4,0))</f>
        <v/>
      </c>
      <c r="G396" s="293" t="str">
        <f ca="1">IF(C396=$U$4,"Enter smelter details", IF(ISERROR($S396),"",OFFSET('Smelter Reference List'!$F$4,$S396-4,0)))</f>
        <v/>
      </c>
      <c r="H396" s="294" t="str">
        <f ca="1">IF(ISERROR($S396),"",OFFSET('Smelter Reference List'!$G$4,$S396-4,0))</f>
        <v/>
      </c>
      <c r="I396" s="295" t="str">
        <f ca="1">IF(ISERROR($S396),"",OFFSET('Smelter Reference List'!$H$4,$S396-4,0))</f>
        <v/>
      </c>
      <c r="J396" s="295" t="str">
        <f ca="1">IF(ISERROR($S396),"",OFFSET('Smelter Reference List'!$I$4,$S396-4,0))</f>
        <v/>
      </c>
      <c r="K396" s="296"/>
      <c r="L396" s="296"/>
      <c r="M396" s="296"/>
      <c r="N396" s="296"/>
      <c r="O396" s="296"/>
      <c r="P396" s="296"/>
      <c r="Q396" s="297"/>
      <c r="R396" s="227"/>
      <c r="S396" s="228" t="e">
        <f>IF(C396="",NA(),MATCH($B396&amp;$C396,'Smelter Reference List'!$J:$J,0))</f>
        <v>#N/A</v>
      </c>
      <c r="T396" s="229"/>
      <c r="U396" s="229">
        <f t="shared" ca="1" si="14"/>
        <v>0</v>
      </c>
      <c r="V396" s="229"/>
      <c r="W396" s="229"/>
      <c r="Y396" s="223" t="str">
        <f t="shared" si="15"/>
        <v/>
      </c>
    </row>
    <row r="397" spans="1:25" s="223" customFormat="1" ht="20.25">
      <c r="A397" s="292"/>
      <c r="B397" s="293" t="str">
        <f>IF(LEN(A397)=0,"",INDEX('Smelter Reference List'!$A:$A,MATCH($A397,'Smelter Reference List'!$E:$E,0)))</f>
        <v/>
      </c>
      <c r="C397" s="299" t="str">
        <f>IF(LEN(A397)=0,"",INDEX('Smelter Reference List'!$C:$C,MATCH($A397,'Smelter Reference List'!$E:$E,0)))</f>
        <v/>
      </c>
      <c r="D397" s="293" t="str">
        <f ca="1">IF(ISERROR($S397),"",OFFSET('Smelter Reference List'!$C$4,$S397-4,0)&amp;"")</f>
        <v/>
      </c>
      <c r="E397" s="293" t="str">
        <f ca="1">IF(ISERROR($S397),"",OFFSET('Smelter Reference List'!$D$4,$S397-4,0)&amp;"")</f>
        <v/>
      </c>
      <c r="F397" s="293" t="str">
        <f ca="1">IF(ISERROR($S397),"",OFFSET('Smelter Reference List'!$E$4,$S397-4,0))</f>
        <v/>
      </c>
      <c r="G397" s="293" t="str">
        <f ca="1">IF(C397=$U$4,"Enter smelter details", IF(ISERROR($S397),"",OFFSET('Smelter Reference List'!$F$4,$S397-4,0)))</f>
        <v/>
      </c>
      <c r="H397" s="294" t="str">
        <f ca="1">IF(ISERROR($S397),"",OFFSET('Smelter Reference List'!$G$4,$S397-4,0))</f>
        <v/>
      </c>
      <c r="I397" s="295" t="str">
        <f ca="1">IF(ISERROR($S397),"",OFFSET('Smelter Reference List'!$H$4,$S397-4,0))</f>
        <v/>
      </c>
      <c r="J397" s="295" t="str">
        <f ca="1">IF(ISERROR($S397),"",OFFSET('Smelter Reference List'!$I$4,$S397-4,0))</f>
        <v/>
      </c>
      <c r="K397" s="296"/>
      <c r="L397" s="296"/>
      <c r="M397" s="296"/>
      <c r="N397" s="296"/>
      <c r="O397" s="296"/>
      <c r="P397" s="296"/>
      <c r="Q397" s="297"/>
      <c r="R397" s="227"/>
      <c r="S397" s="228" t="e">
        <f>IF(C397="",NA(),MATCH($B397&amp;$C397,'Smelter Reference List'!$J:$J,0))</f>
        <v>#N/A</v>
      </c>
      <c r="T397" s="229"/>
      <c r="U397" s="229">
        <f t="shared" ca="1" si="14"/>
        <v>0</v>
      </c>
      <c r="V397" s="229"/>
      <c r="W397" s="229"/>
      <c r="Y397" s="223" t="str">
        <f t="shared" si="15"/>
        <v/>
      </c>
    </row>
    <row r="398" spans="1:25" s="223" customFormat="1" ht="20.25">
      <c r="A398" s="292"/>
      <c r="B398" s="293" t="str">
        <f>IF(LEN(A398)=0,"",INDEX('Smelter Reference List'!$A:$A,MATCH($A398,'Smelter Reference List'!$E:$E,0)))</f>
        <v/>
      </c>
      <c r="C398" s="299" t="str">
        <f>IF(LEN(A398)=0,"",INDEX('Smelter Reference List'!$C:$C,MATCH($A398,'Smelter Reference List'!$E:$E,0)))</f>
        <v/>
      </c>
      <c r="D398" s="293" t="str">
        <f ca="1">IF(ISERROR($S398),"",OFFSET('Smelter Reference List'!$C$4,$S398-4,0)&amp;"")</f>
        <v/>
      </c>
      <c r="E398" s="293" t="str">
        <f ca="1">IF(ISERROR($S398),"",OFFSET('Smelter Reference List'!$D$4,$S398-4,0)&amp;"")</f>
        <v/>
      </c>
      <c r="F398" s="293" t="str">
        <f ca="1">IF(ISERROR($S398),"",OFFSET('Smelter Reference List'!$E$4,$S398-4,0))</f>
        <v/>
      </c>
      <c r="G398" s="293" t="str">
        <f ca="1">IF(C398=$U$4,"Enter smelter details", IF(ISERROR($S398),"",OFFSET('Smelter Reference List'!$F$4,$S398-4,0)))</f>
        <v/>
      </c>
      <c r="H398" s="294" t="str">
        <f ca="1">IF(ISERROR($S398),"",OFFSET('Smelter Reference List'!$G$4,$S398-4,0))</f>
        <v/>
      </c>
      <c r="I398" s="295" t="str">
        <f ca="1">IF(ISERROR($S398),"",OFFSET('Smelter Reference List'!$H$4,$S398-4,0))</f>
        <v/>
      </c>
      <c r="J398" s="295" t="str">
        <f ca="1">IF(ISERROR($S398),"",OFFSET('Smelter Reference List'!$I$4,$S398-4,0))</f>
        <v/>
      </c>
      <c r="K398" s="296"/>
      <c r="L398" s="296"/>
      <c r="M398" s="296"/>
      <c r="N398" s="296"/>
      <c r="O398" s="296"/>
      <c r="P398" s="296"/>
      <c r="Q398" s="297"/>
      <c r="R398" s="227"/>
      <c r="S398" s="228" t="e">
        <f>IF(C398="",NA(),MATCH($B398&amp;$C398,'Smelter Reference List'!$J:$J,0))</f>
        <v>#N/A</v>
      </c>
      <c r="T398" s="229"/>
      <c r="U398" s="229">
        <f t="shared" ca="1" si="14"/>
        <v>0</v>
      </c>
      <c r="V398" s="229"/>
      <c r="W398" s="229"/>
      <c r="Y398" s="223" t="str">
        <f t="shared" si="15"/>
        <v/>
      </c>
    </row>
    <row r="399" spans="1:25" s="223" customFormat="1" ht="20.25">
      <c r="A399" s="292"/>
      <c r="B399" s="293" t="str">
        <f>IF(LEN(A399)=0,"",INDEX('Smelter Reference List'!$A:$A,MATCH($A399,'Smelter Reference List'!$E:$E,0)))</f>
        <v/>
      </c>
      <c r="C399" s="299" t="str">
        <f>IF(LEN(A399)=0,"",INDEX('Smelter Reference List'!$C:$C,MATCH($A399,'Smelter Reference List'!$E:$E,0)))</f>
        <v/>
      </c>
      <c r="D399" s="293" t="str">
        <f ca="1">IF(ISERROR($S399),"",OFFSET('Smelter Reference List'!$C$4,$S399-4,0)&amp;"")</f>
        <v/>
      </c>
      <c r="E399" s="293" t="str">
        <f ca="1">IF(ISERROR($S399),"",OFFSET('Smelter Reference List'!$D$4,$S399-4,0)&amp;"")</f>
        <v/>
      </c>
      <c r="F399" s="293" t="str">
        <f ca="1">IF(ISERROR($S399),"",OFFSET('Smelter Reference List'!$E$4,$S399-4,0))</f>
        <v/>
      </c>
      <c r="G399" s="293" t="str">
        <f ca="1">IF(C399=$U$4,"Enter smelter details", IF(ISERROR($S399),"",OFFSET('Smelter Reference List'!$F$4,$S399-4,0)))</f>
        <v/>
      </c>
      <c r="H399" s="294" t="str">
        <f ca="1">IF(ISERROR($S399),"",OFFSET('Smelter Reference List'!$G$4,$S399-4,0))</f>
        <v/>
      </c>
      <c r="I399" s="295" t="str">
        <f ca="1">IF(ISERROR($S399),"",OFFSET('Smelter Reference List'!$H$4,$S399-4,0))</f>
        <v/>
      </c>
      <c r="J399" s="295" t="str">
        <f ca="1">IF(ISERROR($S399),"",OFFSET('Smelter Reference List'!$I$4,$S399-4,0))</f>
        <v/>
      </c>
      <c r="K399" s="296"/>
      <c r="L399" s="296"/>
      <c r="M399" s="296"/>
      <c r="N399" s="296"/>
      <c r="O399" s="296"/>
      <c r="P399" s="296"/>
      <c r="Q399" s="297"/>
      <c r="R399" s="227"/>
      <c r="S399" s="228" t="e">
        <f>IF(C399="",NA(),MATCH($B399&amp;$C399,'Smelter Reference List'!$J:$J,0))</f>
        <v>#N/A</v>
      </c>
      <c r="T399" s="229"/>
      <c r="U399" s="229">
        <f t="shared" ca="1" si="14"/>
        <v>0</v>
      </c>
      <c r="V399" s="229"/>
      <c r="W399" s="229"/>
      <c r="Y399" s="223" t="str">
        <f t="shared" si="15"/>
        <v/>
      </c>
    </row>
    <row r="400" spans="1:25" s="223" customFormat="1" ht="20.25">
      <c r="A400" s="292"/>
      <c r="B400" s="293" t="str">
        <f>IF(LEN(A400)=0,"",INDEX('Smelter Reference List'!$A:$A,MATCH($A400,'Smelter Reference List'!$E:$E,0)))</f>
        <v/>
      </c>
      <c r="C400" s="299" t="str">
        <f>IF(LEN(A400)=0,"",INDEX('Smelter Reference List'!$C:$C,MATCH($A400,'Smelter Reference List'!$E:$E,0)))</f>
        <v/>
      </c>
      <c r="D400" s="293" t="str">
        <f ca="1">IF(ISERROR($S400),"",OFFSET('Smelter Reference List'!$C$4,$S400-4,0)&amp;"")</f>
        <v/>
      </c>
      <c r="E400" s="293" t="str">
        <f ca="1">IF(ISERROR($S400),"",OFFSET('Smelter Reference List'!$D$4,$S400-4,0)&amp;"")</f>
        <v/>
      </c>
      <c r="F400" s="293" t="str">
        <f ca="1">IF(ISERROR($S400),"",OFFSET('Smelter Reference List'!$E$4,$S400-4,0))</f>
        <v/>
      </c>
      <c r="G400" s="293" t="str">
        <f ca="1">IF(C400=$U$4,"Enter smelter details", IF(ISERROR($S400),"",OFFSET('Smelter Reference List'!$F$4,$S400-4,0)))</f>
        <v/>
      </c>
      <c r="H400" s="294" t="str">
        <f ca="1">IF(ISERROR($S400),"",OFFSET('Smelter Reference List'!$G$4,$S400-4,0))</f>
        <v/>
      </c>
      <c r="I400" s="295" t="str">
        <f ca="1">IF(ISERROR($S400),"",OFFSET('Smelter Reference List'!$H$4,$S400-4,0))</f>
        <v/>
      </c>
      <c r="J400" s="295" t="str">
        <f ca="1">IF(ISERROR($S400),"",OFFSET('Smelter Reference List'!$I$4,$S400-4,0))</f>
        <v/>
      </c>
      <c r="K400" s="296"/>
      <c r="L400" s="296"/>
      <c r="M400" s="296"/>
      <c r="N400" s="296"/>
      <c r="O400" s="296"/>
      <c r="P400" s="296"/>
      <c r="Q400" s="297"/>
      <c r="R400" s="227"/>
      <c r="S400" s="228" t="e">
        <f>IF(C400="",NA(),MATCH($B400&amp;$C400,'Smelter Reference List'!$J:$J,0))</f>
        <v>#N/A</v>
      </c>
      <c r="T400" s="229"/>
      <c r="U400" s="229">
        <f t="shared" ca="1" si="14"/>
        <v>0</v>
      </c>
      <c r="V400" s="229"/>
      <c r="W400" s="229"/>
      <c r="Y400" s="223" t="str">
        <f t="shared" si="15"/>
        <v/>
      </c>
    </row>
    <row r="401" spans="1:25" s="223" customFormat="1" ht="20.25">
      <c r="A401" s="292"/>
      <c r="B401" s="293" t="str">
        <f>IF(LEN(A401)=0,"",INDEX('Smelter Reference List'!$A:$A,MATCH($A401,'Smelter Reference List'!$E:$E,0)))</f>
        <v/>
      </c>
      <c r="C401" s="299" t="str">
        <f>IF(LEN(A401)=0,"",INDEX('Smelter Reference List'!$C:$C,MATCH($A401,'Smelter Reference List'!$E:$E,0)))</f>
        <v/>
      </c>
      <c r="D401" s="293" t="str">
        <f ca="1">IF(ISERROR($S401),"",OFFSET('Smelter Reference List'!$C$4,$S401-4,0)&amp;"")</f>
        <v/>
      </c>
      <c r="E401" s="293" t="str">
        <f ca="1">IF(ISERROR($S401),"",OFFSET('Smelter Reference List'!$D$4,$S401-4,0)&amp;"")</f>
        <v/>
      </c>
      <c r="F401" s="293" t="str">
        <f ca="1">IF(ISERROR($S401),"",OFFSET('Smelter Reference List'!$E$4,$S401-4,0))</f>
        <v/>
      </c>
      <c r="G401" s="293" t="str">
        <f ca="1">IF(C401=$U$4,"Enter smelter details", IF(ISERROR($S401),"",OFFSET('Smelter Reference List'!$F$4,$S401-4,0)))</f>
        <v/>
      </c>
      <c r="H401" s="294" t="str">
        <f ca="1">IF(ISERROR($S401),"",OFFSET('Smelter Reference List'!$G$4,$S401-4,0))</f>
        <v/>
      </c>
      <c r="I401" s="295" t="str">
        <f ca="1">IF(ISERROR($S401),"",OFFSET('Smelter Reference List'!$H$4,$S401-4,0))</f>
        <v/>
      </c>
      <c r="J401" s="295" t="str">
        <f ca="1">IF(ISERROR($S401),"",OFFSET('Smelter Reference List'!$I$4,$S401-4,0))</f>
        <v/>
      </c>
      <c r="K401" s="296"/>
      <c r="L401" s="296"/>
      <c r="M401" s="296"/>
      <c r="N401" s="296"/>
      <c r="O401" s="296"/>
      <c r="P401" s="296"/>
      <c r="Q401" s="297"/>
      <c r="R401" s="227"/>
      <c r="S401" s="228" t="e">
        <f>IF(C401="",NA(),MATCH($B401&amp;$C401,'Smelter Reference List'!$J:$J,0))</f>
        <v>#N/A</v>
      </c>
      <c r="T401" s="229"/>
      <c r="U401" s="229">
        <f t="shared" ca="1" si="14"/>
        <v>0</v>
      </c>
      <c r="V401" s="229"/>
      <c r="W401" s="229"/>
      <c r="Y401" s="223" t="str">
        <f t="shared" si="15"/>
        <v/>
      </c>
    </row>
    <row r="402" spans="1:25" s="223" customFormat="1" ht="20.25">
      <c r="A402" s="292"/>
      <c r="B402" s="293" t="str">
        <f>IF(LEN(A402)=0,"",INDEX('Smelter Reference List'!$A:$A,MATCH($A402,'Smelter Reference List'!$E:$E,0)))</f>
        <v/>
      </c>
      <c r="C402" s="299" t="str">
        <f>IF(LEN(A402)=0,"",INDEX('Smelter Reference List'!$C:$C,MATCH($A402,'Smelter Reference List'!$E:$E,0)))</f>
        <v/>
      </c>
      <c r="D402" s="293" t="str">
        <f ca="1">IF(ISERROR($S402),"",OFFSET('Smelter Reference List'!$C$4,$S402-4,0)&amp;"")</f>
        <v/>
      </c>
      <c r="E402" s="293" t="str">
        <f ca="1">IF(ISERROR($S402),"",OFFSET('Smelter Reference List'!$D$4,$S402-4,0)&amp;"")</f>
        <v/>
      </c>
      <c r="F402" s="293" t="str">
        <f ca="1">IF(ISERROR($S402),"",OFFSET('Smelter Reference List'!$E$4,$S402-4,0))</f>
        <v/>
      </c>
      <c r="G402" s="293" t="str">
        <f ca="1">IF(C402=$U$4,"Enter smelter details", IF(ISERROR($S402),"",OFFSET('Smelter Reference List'!$F$4,$S402-4,0)))</f>
        <v/>
      </c>
      <c r="H402" s="294" t="str">
        <f ca="1">IF(ISERROR($S402),"",OFFSET('Smelter Reference List'!$G$4,$S402-4,0))</f>
        <v/>
      </c>
      <c r="I402" s="295" t="str">
        <f ca="1">IF(ISERROR($S402),"",OFFSET('Smelter Reference List'!$H$4,$S402-4,0))</f>
        <v/>
      </c>
      <c r="J402" s="295" t="str">
        <f ca="1">IF(ISERROR($S402),"",OFFSET('Smelter Reference List'!$I$4,$S402-4,0))</f>
        <v/>
      </c>
      <c r="K402" s="296"/>
      <c r="L402" s="296"/>
      <c r="M402" s="296"/>
      <c r="N402" s="296"/>
      <c r="O402" s="296"/>
      <c r="P402" s="296"/>
      <c r="Q402" s="297"/>
      <c r="R402" s="227"/>
      <c r="S402" s="228" t="e">
        <f>IF(C402="",NA(),MATCH($B402&amp;$C402,'Smelter Reference List'!$J:$J,0))</f>
        <v>#N/A</v>
      </c>
      <c r="T402" s="229"/>
      <c r="U402" s="229">
        <f t="shared" ca="1" si="14"/>
        <v>0</v>
      </c>
      <c r="V402" s="229"/>
      <c r="W402" s="229"/>
      <c r="Y402" s="223" t="str">
        <f t="shared" si="15"/>
        <v/>
      </c>
    </row>
    <row r="403" spans="1:25" s="223" customFormat="1" ht="20.25">
      <c r="A403" s="292"/>
      <c r="B403" s="293" t="str">
        <f>IF(LEN(A403)=0,"",INDEX('Smelter Reference List'!$A:$A,MATCH($A403,'Smelter Reference List'!$E:$E,0)))</f>
        <v/>
      </c>
      <c r="C403" s="299" t="str">
        <f>IF(LEN(A403)=0,"",INDEX('Smelter Reference List'!$C:$C,MATCH($A403,'Smelter Reference List'!$E:$E,0)))</f>
        <v/>
      </c>
      <c r="D403" s="293" t="str">
        <f ca="1">IF(ISERROR($S403),"",OFFSET('Smelter Reference List'!$C$4,$S403-4,0)&amp;"")</f>
        <v/>
      </c>
      <c r="E403" s="293" t="str">
        <f ca="1">IF(ISERROR($S403),"",OFFSET('Smelter Reference List'!$D$4,$S403-4,0)&amp;"")</f>
        <v/>
      </c>
      <c r="F403" s="293" t="str">
        <f ca="1">IF(ISERROR($S403),"",OFFSET('Smelter Reference List'!$E$4,$S403-4,0))</f>
        <v/>
      </c>
      <c r="G403" s="293" t="str">
        <f ca="1">IF(C403=$U$4,"Enter smelter details", IF(ISERROR($S403),"",OFFSET('Smelter Reference List'!$F$4,$S403-4,0)))</f>
        <v/>
      </c>
      <c r="H403" s="294" t="str">
        <f ca="1">IF(ISERROR($S403),"",OFFSET('Smelter Reference List'!$G$4,$S403-4,0))</f>
        <v/>
      </c>
      <c r="I403" s="295" t="str">
        <f ca="1">IF(ISERROR($S403),"",OFFSET('Smelter Reference List'!$H$4,$S403-4,0))</f>
        <v/>
      </c>
      <c r="J403" s="295" t="str">
        <f ca="1">IF(ISERROR($S403),"",OFFSET('Smelter Reference List'!$I$4,$S403-4,0))</f>
        <v/>
      </c>
      <c r="K403" s="296"/>
      <c r="L403" s="296"/>
      <c r="M403" s="296"/>
      <c r="N403" s="296"/>
      <c r="O403" s="296"/>
      <c r="P403" s="296"/>
      <c r="Q403" s="297"/>
      <c r="R403" s="227"/>
      <c r="S403" s="228" t="e">
        <f>IF(C403="",NA(),MATCH($B403&amp;$C403,'Smelter Reference List'!$J:$J,0))</f>
        <v>#N/A</v>
      </c>
      <c r="T403" s="229"/>
      <c r="U403" s="229">
        <f t="shared" ca="1" si="14"/>
        <v>0</v>
      </c>
      <c r="V403" s="229"/>
      <c r="W403" s="229"/>
      <c r="Y403" s="223" t="str">
        <f t="shared" si="15"/>
        <v/>
      </c>
    </row>
    <row r="404" spans="1:25" s="223" customFormat="1" ht="20.25">
      <c r="A404" s="292"/>
      <c r="B404" s="293" t="str">
        <f>IF(LEN(A404)=0,"",INDEX('Smelter Reference List'!$A:$A,MATCH($A404,'Smelter Reference List'!$E:$E,0)))</f>
        <v/>
      </c>
      <c r="C404" s="299" t="str">
        <f>IF(LEN(A404)=0,"",INDEX('Smelter Reference List'!$C:$C,MATCH($A404,'Smelter Reference List'!$E:$E,0)))</f>
        <v/>
      </c>
      <c r="D404" s="293" t="str">
        <f ca="1">IF(ISERROR($S404),"",OFFSET('Smelter Reference List'!$C$4,$S404-4,0)&amp;"")</f>
        <v/>
      </c>
      <c r="E404" s="293" t="str">
        <f ca="1">IF(ISERROR($S404),"",OFFSET('Smelter Reference List'!$D$4,$S404-4,0)&amp;"")</f>
        <v/>
      </c>
      <c r="F404" s="293" t="str">
        <f ca="1">IF(ISERROR($S404),"",OFFSET('Smelter Reference List'!$E$4,$S404-4,0))</f>
        <v/>
      </c>
      <c r="G404" s="293" t="str">
        <f ca="1">IF(C404=$U$4,"Enter smelter details", IF(ISERROR($S404),"",OFFSET('Smelter Reference List'!$F$4,$S404-4,0)))</f>
        <v/>
      </c>
      <c r="H404" s="294" t="str">
        <f ca="1">IF(ISERROR($S404),"",OFFSET('Smelter Reference List'!$G$4,$S404-4,0))</f>
        <v/>
      </c>
      <c r="I404" s="295" t="str">
        <f ca="1">IF(ISERROR($S404),"",OFFSET('Smelter Reference List'!$H$4,$S404-4,0))</f>
        <v/>
      </c>
      <c r="J404" s="295" t="str">
        <f ca="1">IF(ISERROR($S404),"",OFFSET('Smelter Reference List'!$I$4,$S404-4,0))</f>
        <v/>
      </c>
      <c r="K404" s="296"/>
      <c r="L404" s="296"/>
      <c r="M404" s="296"/>
      <c r="N404" s="296"/>
      <c r="O404" s="296"/>
      <c r="P404" s="296"/>
      <c r="Q404" s="297"/>
      <c r="R404" s="227"/>
      <c r="S404" s="228" t="e">
        <f>IF(C404="",NA(),MATCH($B404&amp;$C404,'Smelter Reference List'!$J:$J,0))</f>
        <v>#N/A</v>
      </c>
      <c r="T404" s="229"/>
      <c r="U404" s="229">
        <f t="shared" ca="1" si="14"/>
        <v>0</v>
      </c>
      <c r="V404" s="229"/>
      <c r="W404" s="229"/>
      <c r="Y404" s="223" t="str">
        <f t="shared" si="15"/>
        <v/>
      </c>
    </row>
    <row r="405" spans="1:25" s="223" customFormat="1" ht="20.25">
      <c r="A405" s="292"/>
      <c r="B405" s="293" t="str">
        <f>IF(LEN(A405)=0,"",INDEX('Smelter Reference List'!$A:$A,MATCH($A405,'Smelter Reference List'!$E:$E,0)))</f>
        <v/>
      </c>
      <c r="C405" s="299" t="str">
        <f>IF(LEN(A405)=0,"",INDEX('Smelter Reference List'!$C:$C,MATCH($A405,'Smelter Reference List'!$E:$E,0)))</f>
        <v/>
      </c>
      <c r="D405" s="293" t="str">
        <f ca="1">IF(ISERROR($S405),"",OFFSET('Smelter Reference List'!$C$4,$S405-4,0)&amp;"")</f>
        <v/>
      </c>
      <c r="E405" s="293" t="str">
        <f ca="1">IF(ISERROR($S405),"",OFFSET('Smelter Reference List'!$D$4,$S405-4,0)&amp;"")</f>
        <v/>
      </c>
      <c r="F405" s="293" t="str">
        <f ca="1">IF(ISERROR($S405),"",OFFSET('Smelter Reference List'!$E$4,$S405-4,0))</f>
        <v/>
      </c>
      <c r="G405" s="293" t="str">
        <f ca="1">IF(C405=$U$4,"Enter smelter details", IF(ISERROR($S405),"",OFFSET('Smelter Reference List'!$F$4,$S405-4,0)))</f>
        <v/>
      </c>
      <c r="H405" s="294" t="str">
        <f ca="1">IF(ISERROR($S405),"",OFFSET('Smelter Reference List'!$G$4,$S405-4,0))</f>
        <v/>
      </c>
      <c r="I405" s="295" t="str">
        <f ca="1">IF(ISERROR($S405),"",OFFSET('Smelter Reference List'!$H$4,$S405-4,0))</f>
        <v/>
      </c>
      <c r="J405" s="295" t="str">
        <f ca="1">IF(ISERROR($S405),"",OFFSET('Smelter Reference List'!$I$4,$S405-4,0))</f>
        <v/>
      </c>
      <c r="K405" s="296"/>
      <c r="L405" s="296"/>
      <c r="M405" s="296"/>
      <c r="N405" s="296"/>
      <c r="O405" s="296"/>
      <c r="P405" s="296"/>
      <c r="Q405" s="297"/>
      <c r="R405" s="227"/>
      <c r="S405" s="228" t="e">
        <f>IF(C405="",NA(),MATCH($B405&amp;$C405,'Smelter Reference List'!$J:$J,0))</f>
        <v>#N/A</v>
      </c>
      <c r="T405" s="229"/>
      <c r="U405" s="229">
        <f t="shared" ca="1" si="14"/>
        <v>0</v>
      </c>
      <c r="V405" s="229"/>
      <c r="W405" s="229"/>
      <c r="Y405" s="223" t="str">
        <f t="shared" si="15"/>
        <v/>
      </c>
    </row>
    <row r="406" spans="1:25" s="223" customFormat="1" ht="20.25">
      <c r="A406" s="292"/>
      <c r="B406" s="293" t="str">
        <f>IF(LEN(A406)=0,"",INDEX('Smelter Reference List'!$A:$A,MATCH($A406,'Smelter Reference List'!$E:$E,0)))</f>
        <v/>
      </c>
      <c r="C406" s="299" t="str">
        <f>IF(LEN(A406)=0,"",INDEX('Smelter Reference List'!$C:$C,MATCH($A406,'Smelter Reference List'!$E:$E,0)))</f>
        <v/>
      </c>
      <c r="D406" s="293" t="str">
        <f ca="1">IF(ISERROR($S406),"",OFFSET('Smelter Reference List'!$C$4,$S406-4,0)&amp;"")</f>
        <v/>
      </c>
      <c r="E406" s="293" t="str">
        <f ca="1">IF(ISERROR($S406),"",OFFSET('Smelter Reference List'!$D$4,$S406-4,0)&amp;"")</f>
        <v/>
      </c>
      <c r="F406" s="293" t="str">
        <f ca="1">IF(ISERROR($S406),"",OFFSET('Smelter Reference List'!$E$4,$S406-4,0))</f>
        <v/>
      </c>
      <c r="G406" s="293" t="str">
        <f ca="1">IF(C406=$U$4,"Enter smelter details", IF(ISERROR($S406),"",OFFSET('Smelter Reference List'!$F$4,$S406-4,0)))</f>
        <v/>
      </c>
      <c r="H406" s="294" t="str">
        <f ca="1">IF(ISERROR($S406),"",OFFSET('Smelter Reference List'!$G$4,$S406-4,0))</f>
        <v/>
      </c>
      <c r="I406" s="295" t="str">
        <f ca="1">IF(ISERROR($S406),"",OFFSET('Smelter Reference List'!$H$4,$S406-4,0))</f>
        <v/>
      </c>
      <c r="J406" s="295" t="str">
        <f ca="1">IF(ISERROR($S406),"",OFFSET('Smelter Reference List'!$I$4,$S406-4,0))</f>
        <v/>
      </c>
      <c r="K406" s="296"/>
      <c r="L406" s="296"/>
      <c r="M406" s="296"/>
      <c r="N406" s="296"/>
      <c r="O406" s="296"/>
      <c r="P406" s="296"/>
      <c r="Q406" s="297"/>
      <c r="R406" s="227"/>
      <c r="S406" s="228" t="e">
        <f>IF(C406="",NA(),MATCH($B406&amp;$C406,'Smelter Reference List'!$J:$J,0))</f>
        <v>#N/A</v>
      </c>
      <c r="T406" s="229"/>
      <c r="U406" s="229">
        <f t="shared" ca="1" si="14"/>
        <v>0</v>
      </c>
      <c r="V406" s="229"/>
      <c r="W406" s="229"/>
      <c r="Y406" s="223" t="str">
        <f t="shared" si="15"/>
        <v/>
      </c>
    </row>
    <row r="407" spans="1:25" s="223" customFormat="1" ht="20.25">
      <c r="A407" s="292"/>
      <c r="B407" s="293" t="str">
        <f>IF(LEN(A407)=0,"",INDEX('Smelter Reference List'!$A:$A,MATCH($A407,'Smelter Reference List'!$E:$E,0)))</f>
        <v/>
      </c>
      <c r="C407" s="299" t="str">
        <f>IF(LEN(A407)=0,"",INDEX('Smelter Reference List'!$C:$C,MATCH($A407,'Smelter Reference List'!$E:$E,0)))</f>
        <v/>
      </c>
      <c r="D407" s="293" t="str">
        <f ca="1">IF(ISERROR($S407),"",OFFSET('Smelter Reference List'!$C$4,$S407-4,0)&amp;"")</f>
        <v/>
      </c>
      <c r="E407" s="293" t="str">
        <f ca="1">IF(ISERROR($S407),"",OFFSET('Smelter Reference List'!$D$4,$S407-4,0)&amp;"")</f>
        <v/>
      </c>
      <c r="F407" s="293" t="str">
        <f ca="1">IF(ISERROR($S407),"",OFFSET('Smelter Reference List'!$E$4,$S407-4,0))</f>
        <v/>
      </c>
      <c r="G407" s="293" t="str">
        <f ca="1">IF(C407=$U$4,"Enter smelter details", IF(ISERROR($S407),"",OFFSET('Smelter Reference List'!$F$4,$S407-4,0)))</f>
        <v/>
      </c>
      <c r="H407" s="294" t="str">
        <f ca="1">IF(ISERROR($S407),"",OFFSET('Smelter Reference List'!$G$4,$S407-4,0))</f>
        <v/>
      </c>
      <c r="I407" s="295" t="str">
        <f ca="1">IF(ISERROR($S407),"",OFFSET('Smelter Reference List'!$H$4,$S407-4,0))</f>
        <v/>
      </c>
      <c r="J407" s="295" t="str">
        <f ca="1">IF(ISERROR($S407),"",OFFSET('Smelter Reference List'!$I$4,$S407-4,0))</f>
        <v/>
      </c>
      <c r="K407" s="296"/>
      <c r="L407" s="296"/>
      <c r="M407" s="296"/>
      <c r="N407" s="296"/>
      <c r="O407" s="296"/>
      <c r="P407" s="296"/>
      <c r="Q407" s="297"/>
      <c r="R407" s="227"/>
      <c r="S407" s="228" t="e">
        <f>IF(C407="",NA(),MATCH($B407&amp;$C407,'Smelter Reference List'!$J:$J,0))</f>
        <v>#N/A</v>
      </c>
      <c r="T407" s="229"/>
      <c r="U407" s="229">
        <f t="shared" ca="1" si="14"/>
        <v>0</v>
      </c>
      <c r="V407" s="229"/>
      <c r="W407" s="229"/>
      <c r="Y407" s="223" t="str">
        <f t="shared" si="15"/>
        <v/>
      </c>
    </row>
    <row r="408" spans="1:25" s="223" customFormat="1" ht="20.25">
      <c r="A408" s="292"/>
      <c r="B408" s="293" t="str">
        <f>IF(LEN(A408)=0,"",INDEX('Smelter Reference List'!$A:$A,MATCH($A408,'Smelter Reference List'!$E:$E,0)))</f>
        <v/>
      </c>
      <c r="C408" s="299" t="str">
        <f>IF(LEN(A408)=0,"",INDEX('Smelter Reference List'!$C:$C,MATCH($A408,'Smelter Reference List'!$E:$E,0)))</f>
        <v/>
      </c>
      <c r="D408" s="293" t="str">
        <f ca="1">IF(ISERROR($S408),"",OFFSET('Smelter Reference List'!$C$4,$S408-4,0)&amp;"")</f>
        <v/>
      </c>
      <c r="E408" s="293" t="str">
        <f ca="1">IF(ISERROR($S408),"",OFFSET('Smelter Reference List'!$D$4,$S408-4,0)&amp;"")</f>
        <v/>
      </c>
      <c r="F408" s="293" t="str">
        <f ca="1">IF(ISERROR($S408),"",OFFSET('Smelter Reference List'!$E$4,$S408-4,0))</f>
        <v/>
      </c>
      <c r="G408" s="293" t="str">
        <f ca="1">IF(C408=$U$4,"Enter smelter details", IF(ISERROR($S408),"",OFFSET('Smelter Reference List'!$F$4,$S408-4,0)))</f>
        <v/>
      </c>
      <c r="H408" s="294" t="str">
        <f ca="1">IF(ISERROR($S408),"",OFFSET('Smelter Reference List'!$G$4,$S408-4,0))</f>
        <v/>
      </c>
      <c r="I408" s="295" t="str">
        <f ca="1">IF(ISERROR($S408),"",OFFSET('Smelter Reference List'!$H$4,$S408-4,0))</f>
        <v/>
      </c>
      <c r="J408" s="295" t="str">
        <f ca="1">IF(ISERROR($S408),"",OFFSET('Smelter Reference List'!$I$4,$S408-4,0))</f>
        <v/>
      </c>
      <c r="K408" s="296"/>
      <c r="L408" s="296"/>
      <c r="M408" s="296"/>
      <c r="N408" s="296"/>
      <c r="O408" s="296"/>
      <c r="P408" s="296"/>
      <c r="Q408" s="297"/>
      <c r="R408" s="227"/>
      <c r="S408" s="228" t="e">
        <f>IF(C408="",NA(),MATCH($B408&amp;$C408,'Smelter Reference List'!$J:$J,0))</f>
        <v>#N/A</v>
      </c>
      <c r="T408" s="229"/>
      <c r="U408" s="229">
        <f t="shared" ca="1" si="14"/>
        <v>0</v>
      </c>
      <c r="V408" s="229"/>
      <c r="W408" s="229"/>
      <c r="Y408" s="223" t="str">
        <f t="shared" si="15"/>
        <v/>
      </c>
    </row>
    <row r="409" spans="1:25" s="223" customFormat="1" ht="20.25">
      <c r="A409" s="292"/>
      <c r="B409" s="293" t="str">
        <f>IF(LEN(A409)=0,"",INDEX('Smelter Reference List'!$A:$A,MATCH($A409,'Smelter Reference List'!$E:$E,0)))</f>
        <v/>
      </c>
      <c r="C409" s="299" t="str">
        <f>IF(LEN(A409)=0,"",INDEX('Smelter Reference List'!$C:$C,MATCH($A409,'Smelter Reference List'!$E:$E,0)))</f>
        <v/>
      </c>
      <c r="D409" s="293" t="str">
        <f ca="1">IF(ISERROR($S409),"",OFFSET('Smelter Reference List'!$C$4,$S409-4,0)&amp;"")</f>
        <v/>
      </c>
      <c r="E409" s="293" t="str">
        <f ca="1">IF(ISERROR($S409),"",OFFSET('Smelter Reference List'!$D$4,$S409-4,0)&amp;"")</f>
        <v/>
      </c>
      <c r="F409" s="293" t="str">
        <f ca="1">IF(ISERROR($S409),"",OFFSET('Smelter Reference List'!$E$4,$S409-4,0))</f>
        <v/>
      </c>
      <c r="G409" s="293" t="str">
        <f ca="1">IF(C409=$U$4,"Enter smelter details", IF(ISERROR($S409),"",OFFSET('Smelter Reference List'!$F$4,$S409-4,0)))</f>
        <v/>
      </c>
      <c r="H409" s="294" t="str">
        <f ca="1">IF(ISERROR($S409),"",OFFSET('Smelter Reference List'!$G$4,$S409-4,0))</f>
        <v/>
      </c>
      <c r="I409" s="295" t="str">
        <f ca="1">IF(ISERROR($S409),"",OFFSET('Smelter Reference List'!$H$4,$S409-4,0))</f>
        <v/>
      </c>
      <c r="J409" s="295" t="str">
        <f ca="1">IF(ISERROR($S409),"",OFFSET('Smelter Reference List'!$I$4,$S409-4,0))</f>
        <v/>
      </c>
      <c r="K409" s="296"/>
      <c r="L409" s="296"/>
      <c r="M409" s="296"/>
      <c r="N409" s="296"/>
      <c r="O409" s="296"/>
      <c r="P409" s="296"/>
      <c r="Q409" s="297"/>
      <c r="R409" s="227"/>
      <c r="S409" s="228" t="e">
        <f>IF(C409="",NA(),MATCH($B409&amp;$C409,'Smelter Reference List'!$J:$J,0))</f>
        <v>#N/A</v>
      </c>
      <c r="T409" s="229"/>
      <c r="U409" s="229">
        <f t="shared" ca="1" si="14"/>
        <v>0</v>
      </c>
      <c r="V409" s="229"/>
      <c r="W409" s="229"/>
      <c r="Y409" s="223" t="str">
        <f t="shared" si="15"/>
        <v/>
      </c>
    </row>
    <row r="410" spans="1:25" s="223" customFormat="1" ht="20.25">
      <c r="A410" s="292"/>
      <c r="B410" s="293" t="str">
        <f>IF(LEN(A410)=0,"",INDEX('Smelter Reference List'!$A:$A,MATCH($A410,'Smelter Reference List'!$E:$E,0)))</f>
        <v/>
      </c>
      <c r="C410" s="299" t="str">
        <f>IF(LEN(A410)=0,"",INDEX('Smelter Reference List'!$C:$C,MATCH($A410,'Smelter Reference List'!$E:$E,0)))</f>
        <v/>
      </c>
      <c r="D410" s="293" t="str">
        <f ca="1">IF(ISERROR($S410),"",OFFSET('Smelter Reference List'!$C$4,$S410-4,0)&amp;"")</f>
        <v/>
      </c>
      <c r="E410" s="293" t="str">
        <f ca="1">IF(ISERROR($S410),"",OFFSET('Smelter Reference List'!$D$4,$S410-4,0)&amp;"")</f>
        <v/>
      </c>
      <c r="F410" s="293" t="str">
        <f ca="1">IF(ISERROR($S410),"",OFFSET('Smelter Reference List'!$E$4,$S410-4,0))</f>
        <v/>
      </c>
      <c r="G410" s="293" t="str">
        <f ca="1">IF(C410=$U$4,"Enter smelter details", IF(ISERROR($S410),"",OFFSET('Smelter Reference List'!$F$4,$S410-4,0)))</f>
        <v/>
      </c>
      <c r="H410" s="294" t="str">
        <f ca="1">IF(ISERROR($S410),"",OFFSET('Smelter Reference List'!$G$4,$S410-4,0))</f>
        <v/>
      </c>
      <c r="I410" s="295" t="str">
        <f ca="1">IF(ISERROR($S410),"",OFFSET('Smelter Reference List'!$H$4,$S410-4,0))</f>
        <v/>
      </c>
      <c r="J410" s="295" t="str">
        <f ca="1">IF(ISERROR($S410),"",OFFSET('Smelter Reference List'!$I$4,$S410-4,0))</f>
        <v/>
      </c>
      <c r="K410" s="296"/>
      <c r="L410" s="296"/>
      <c r="M410" s="296"/>
      <c r="N410" s="296"/>
      <c r="O410" s="296"/>
      <c r="P410" s="296"/>
      <c r="Q410" s="297"/>
      <c r="R410" s="227"/>
      <c r="S410" s="228" t="e">
        <f>IF(C410="",NA(),MATCH($B410&amp;$C410,'Smelter Reference List'!$J:$J,0))</f>
        <v>#N/A</v>
      </c>
      <c r="T410" s="229"/>
      <c r="U410" s="229">
        <f t="shared" ca="1" si="14"/>
        <v>0</v>
      </c>
      <c r="V410" s="229"/>
      <c r="W410" s="229"/>
      <c r="Y410" s="223" t="str">
        <f t="shared" si="15"/>
        <v/>
      </c>
    </row>
    <row r="411" spans="1:25" s="223" customFormat="1" ht="20.25">
      <c r="A411" s="292"/>
      <c r="B411" s="293" t="str">
        <f>IF(LEN(A411)=0,"",INDEX('Smelter Reference List'!$A:$A,MATCH($A411,'Smelter Reference List'!$E:$E,0)))</f>
        <v/>
      </c>
      <c r="C411" s="299" t="str">
        <f>IF(LEN(A411)=0,"",INDEX('Smelter Reference List'!$C:$C,MATCH($A411,'Smelter Reference List'!$E:$E,0)))</f>
        <v/>
      </c>
      <c r="D411" s="293" t="str">
        <f ca="1">IF(ISERROR($S411),"",OFFSET('Smelter Reference List'!$C$4,$S411-4,0)&amp;"")</f>
        <v/>
      </c>
      <c r="E411" s="293" t="str">
        <f ca="1">IF(ISERROR($S411),"",OFFSET('Smelter Reference List'!$D$4,$S411-4,0)&amp;"")</f>
        <v/>
      </c>
      <c r="F411" s="293" t="str">
        <f ca="1">IF(ISERROR($S411),"",OFFSET('Smelter Reference List'!$E$4,$S411-4,0))</f>
        <v/>
      </c>
      <c r="G411" s="293" t="str">
        <f ca="1">IF(C411=$U$4,"Enter smelter details", IF(ISERROR($S411),"",OFFSET('Smelter Reference List'!$F$4,$S411-4,0)))</f>
        <v/>
      </c>
      <c r="H411" s="294" t="str">
        <f ca="1">IF(ISERROR($S411),"",OFFSET('Smelter Reference List'!$G$4,$S411-4,0))</f>
        <v/>
      </c>
      <c r="I411" s="295" t="str">
        <f ca="1">IF(ISERROR($S411),"",OFFSET('Smelter Reference List'!$H$4,$S411-4,0))</f>
        <v/>
      </c>
      <c r="J411" s="295" t="str">
        <f ca="1">IF(ISERROR($S411),"",OFFSET('Smelter Reference List'!$I$4,$S411-4,0))</f>
        <v/>
      </c>
      <c r="K411" s="296"/>
      <c r="L411" s="296"/>
      <c r="M411" s="296"/>
      <c r="N411" s="296"/>
      <c r="O411" s="296"/>
      <c r="P411" s="296"/>
      <c r="Q411" s="297"/>
      <c r="R411" s="227"/>
      <c r="S411" s="228" t="e">
        <f>IF(C411="",NA(),MATCH($B411&amp;$C411,'Smelter Reference List'!$J:$J,0))</f>
        <v>#N/A</v>
      </c>
      <c r="T411" s="229"/>
      <c r="U411" s="229">
        <f t="shared" ca="1" si="14"/>
        <v>0</v>
      </c>
      <c r="V411" s="229"/>
      <c r="W411" s="229"/>
      <c r="Y411" s="223" t="str">
        <f t="shared" si="15"/>
        <v/>
      </c>
    </row>
    <row r="412" spans="1:25" s="223" customFormat="1" ht="20.25">
      <c r="A412" s="292"/>
      <c r="B412" s="293" t="str">
        <f>IF(LEN(A412)=0,"",INDEX('Smelter Reference List'!$A:$A,MATCH($A412,'Smelter Reference List'!$E:$E,0)))</f>
        <v/>
      </c>
      <c r="C412" s="299" t="str">
        <f>IF(LEN(A412)=0,"",INDEX('Smelter Reference List'!$C:$C,MATCH($A412,'Smelter Reference List'!$E:$E,0)))</f>
        <v/>
      </c>
      <c r="D412" s="293" t="str">
        <f ca="1">IF(ISERROR($S412),"",OFFSET('Smelter Reference List'!$C$4,$S412-4,0)&amp;"")</f>
        <v/>
      </c>
      <c r="E412" s="293" t="str">
        <f ca="1">IF(ISERROR($S412),"",OFFSET('Smelter Reference List'!$D$4,$S412-4,0)&amp;"")</f>
        <v/>
      </c>
      <c r="F412" s="293" t="str">
        <f ca="1">IF(ISERROR($S412),"",OFFSET('Smelter Reference List'!$E$4,$S412-4,0))</f>
        <v/>
      </c>
      <c r="G412" s="293" t="str">
        <f ca="1">IF(C412=$U$4,"Enter smelter details", IF(ISERROR($S412),"",OFFSET('Smelter Reference List'!$F$4,$S412-4,0)))</f>
        <v/>
      </c>
      <c r="H412" s="294" t="str">
        <f ca="1">IF(ISERROR($S412),"",OFFSET('Smelter Reference List'!$G$4,$S412-4,0))</f>
        <v/>
      </c>
      <c r="I412" s="295" t="str">
        <f ca="1">IF(ISERROR($S412),"",OFFSET('Smelter Reference List'!$H$4,$S412-4,0))</f>
        <v/>
      </c>
      <c r="J412" s="295" t="str">
        <f ca="1">IF(ISERROR($S412),"",OFFSET('Smelter Reference List'!$I$4,$S412-4,0))</f>
        <v/>
      </c>
      <c r="K412" s="296"/>
      <c r="L412" s="296"/>
      <c r="M412" s="296"/>
      <c r="N412" s="296"/>
      <c r="O412" s="296"/>
      <c r="P412" s="296"/>
      <c r="Q412" s="297"/>
      <c r="R412" s="227"/>
      <c r="S412" s="228" t="e">
        <f>IF(C412="",NA(),MATCH($B412&amp;$C412,'Smelter Reference List'!$J:$J,0))</f>
        <v>#N/A</v>
      </c>
      <c r="T412" s="229"/>
      <c r="U412" s="229">
        <f t="shared" ca="1" si="14"/>
        <v>0</v>
      </c>
      <c r="V412" s="229"/>
      <c r="W412" s="229"/>
      <c r="Y412" s="223" t="str">
        <f t="shared" si="15"/>
        <v/>
      </c>
    </row>
    <row r="413" spans="1:25" s="223" customFormat="1" ht="20.25">
      <c r="A413" s="292"/>
      <c r="B413" s="293" t="str">
        <f>IF(LEN(A413)=0,"",INDEX('Smelter Reference List'!$A:$A,MATCH($A413,'Smelter Reference List'!$E:$E,0)))</f>
        <v/>
      </c>
      <c r="C413" s="299" t="str">
        <f>IF(LEN(A413)=0,"",INDEX('Smelter Reference List'!$C:$C,MATCH($A413,'Smelter Reference List'!$E:$E,0)))</f>
        <v/>
      </c>
      <c r="D413" s="293" t="str">
        <f ca="1">IF(ISERROR($S413),"",OFFSET('Smelter Reference List'!$C$4,$S413-4,0)&amp;"")</f>
        <v/>
      </c>
      <c r="E413" s="293" t="str">
        <f ca="1">IF(ISERROR($S413),"",OFFSET('Smelter Reference List'!$D$4,$S413-4,0)&amp;"")</f>
        <v/>
      </c>
      <c r="F413" s="293" t="str">
        <f ca="1">IF(ISERROR($S413),"",OFFSET('Smelter Reference List'!$E$4,$S413-4,0))</f>
        <v/>
      </c>
      <c r="G413" s="293" t="str">
        <f ca="1">IF(C413=$U$4,"Enter smelter details", IF(ISERROR($S413),"",OFFSET('Smelter Reference List'!$F$4,$S413-4,0)))</f>
        <v/>
      </c>
      <c r="H413" s="294" t="str">
        <f ca="1">IF(ISERROR($S413),"",OFFSET('Smelter Reference List'!$G$4,$S413-4,0))</f>
        <v/>
      </c>
      <c r="I413" s="295" t="str">
        <f ca="1">IF(ISERROR($S413),"",OFFSET('Smelter Reference List'!$H$4,$S413-4,0))</f>
        <v/>
      </c>
      <c r="J413" s="295" t="str">
        <f ca="1">IF(ISERROR($S413),"",OFFSET('Smelter Reference List'!$I$4,$S413-4,0))</f>
        <v/>
      </c>
      <c r="K413" s="296"/>
      <c r="L413" s="296"/>
      <c r="M413" s="296"/>
      <c r="N413" s="296"/>
      <c r="O413" s="296"/>
      <c r="P413" s="296"/>
      <c r="Q413" s="297"/>
      <c r="R413" s="227"/>
      <c r="S413" s="228" t="e">
        <f>IF(C413="",NA(),MATCH($B413&amp;$C413,'Smelter Reference List'!$J:$J,0))</f>
        <v>#N/A</v>
      </c>
      <c r="T413" s="229"/>
      <c r="U413" s="229">
        <f t="shared" ca="1" si="14"/>
        <v>0</v>
      </c>
      <c r="V413" s="229"/>
      <c r="W413" s="229"/>
      <c r="Y413" s="223" t="str">
        <f t="shared" si="15"/>
        <v/>
      </c>
    </row>
    <row r="414" spans="1:25" s="223" customFormat="1" ht="20.25">
      <c r="A414" s="292"/>
      <c r="B414" s="293" t="str">
        <f>IF(LEN(A414)=0,"",INDEX('Smelter Reference List'!$A:$A,MATCH($A414,'Smelter Reference List'!$E:$E,0)))</f>
        <v/>
      </c>
      <c r="C414" s="299" t="str">
        <f>IF(LEN(A414)=0,"",INDEX('Smelter Reference List'!$C:$C,MATCH($A414,'Smelter Reference List'!$E:$E,0)))</f>
        <v/>
      </c>
      <c r="D414" s="293" t="str">
        <f ca="1">IF(ISERROR($S414),"",OFFSET('Smelter Reference List'!$C$4,$S414-4,0)&amp;"")</f>
        <v/>
      </c>
      <c r="E414" s="293" t="str">
        <f ca="1">IF(ISERROR($S414),"",OFFSET('Smelter Reference List'!$D$4,$S414-4,0)&amp;"")</f>
        <v/>
      </c>
      <c r="F414" s="293" t="str">
        <f ca="1">IF(ISERROR($S414),"",OFFSET('Smelter Reference List'!$E$4,$S414-4,0))</f>
        <v/>
      </c>
      <c r="G414" s="293" t="str">
        <f ca="1">IF(C414=$U$4,"Enter smelter details", IF(ISERROR($S414),"",OFFSET('Smelter Reference List'!$F$4,$S414-4,0)))</f>
        <v/>
      </c>
      <c r="H414" s="294" t="str">
        <f ca="1">IF(ISERROR($S414),"",OFFSET('Smelter Reference List'!$G$4,$S414-4,0))</f>
        <v/>
      </c>
      <c r="I414" s="295" t="str">
        <f ca="1">IF(ISERROR($S414),"",OFFSET('Smelter Reference List'!$H$4,$S414-4,0))</f>
        <v/>
      </c>
      <c r="J414" s="295" t="str">
        <f ca="1">IF(ISERROR($S414),"",OFFSET('Smelter Reference List'!$I$4,$S414-4,0))</f>
        <v/>
      </c>
      <c r="K414" s="296"/>
      <c r="L414" s="296"/>
      <c r="M414" s="296"/>
      <c r="N414" s="296"/>
      <c r="O414" s="296"/>
      <c r="P414" s="296"/>
      <c r="Q414" s="297"/>
      <c r="R414" s="227"/>
      <c r="S414" s="228" t="e">
        <f>IF(C414="",NA(),MATCH($B414&amp;$C414,'Smelter Reference List'!$J:$J,0))</f>
        <v>#N/A</v>
      </c>
      <c r="T414" s="229"/>
      <c r="U414" s="229">
        <f t="shared" ca="1" si="14"/>
        <v>0</v>
      </c>
      <c r="V414" s="229"/>
      <c r="W414" s="229"/>
      <c r="Y414" s="223" t="str">
        <f t="shared" si="15"/>
        <v/>
      </c>
    </row>
    <row r="415" spans="1:25" s="223" customFormat="1" ht="20.25">
      <c r="A415" s="292"/>
      <c r="B415" s="293" t="str">
        <f>IF(LEN(A415)=0,"",INDEX('Smelter Reference List'!$A:$A,MATCH($A415,'Smelter Reference List'!$E:$E,0)))</f>
        <v/>
      </c>
      <c r="C415" s="299" t="str">
        <f>IF(LEN(A415)=0,"",INDEX('Smelter Reference List'!$C:$C,MATCH($A415,'Smelter Reference List'!$E:$E,0)))</f>
        <v/>
      </c>
      <c r="D415" s="293" t="str">
        <f ca="1">IF(ISERROR($S415),"",OFFSET('Smelter Reference List'!$C$4,$S415-4,0)&amp;"")</f>
        <v/>
      </c>
      <c r="E415" s="293" t="str">
        <f ca="1">IF(ISERROR($S415),"",OFFSET('Smelter Reference List'!$D$4,$S415-4,0)&amp;"")</f>
        <v/>
      </c>
      <c r="F415" s="293" t="str">
        <f ca="1">IF(ISERROR($S415),"",OFFSET('Smelter Reference List'!$E$4,$S415-4,0))</f>
        <v/>
      </c>
      <c r="G415" s="293" t="str">
        <f ca="1">IF(C415=$U$4,"Enter smelter details", IF(ISERROR($S415),"",OFFSET('Smelter Reference List'!$F$4,$S415-4,0)))</f>
        <v/>
      </c>
      <c r="H415" s="294" t="str">
        <f ca="1">IF(ISERROR($S415),"",OFFSET('Smelter Reference List'!$G$4,$S415-4,0))</f>
        <v/>
      </c>
      <c r="I415" s="295" t="str">
        <f ca="1">IF(ISERROR($S415),"",OFFSET('Smelter Reference List'!$H$4,$S415-4,0))</f>
        <v/>
      </c>
      <c r="J415" s="295" t="str">
        <f ca="1">IF(ISERROR($S415),"",OFFSET('Smelter Reference List'!$I$4,$S415-4,0))</f>
        <v/>
      </c>
      <c r="K415" s="296"/>
      <c r="L415" s="296"/>
      <c r="M415" s="296"/>
      <c r="N415" s="296"/>
      <c r="O415" s="296"/>
      <c r="P415" s="296"/>
      <c r="Q415" s="297"/>
      <c r="R415" s="227"/>
      <c r="S415" s="228" t="e">
        <f>IF(C415="",NA(),MATCH($B415&amp;$C415,'Smelter Reference List'!$J:$J,0))</f>
        <v>#N/A</v>
      </c>
      <c r="T415" s="229"/>
      <c r="U415" s="229">
        <f t="shared" ca="1" si="14"/>
        <v>0</v>
      </c>
      <c r="V415" s="229"/>
      <c r="W415" s="229"/>
      <c r="Y415" s="223" t="str">
        <f t="shared" si="15"/>
        <v/>
      </c>
    </row>
    <row r="416" spans="1:25" s="223" customFormat="1" ht="20.25">
      <c r="A416" s="292"/>
      <c r="B416" s="293" t="str">
        <f>IF(LEN(A416)=0,"",INDEX('Smelter Reference List'!$A:$A,MATCH($A416,'Smelter Reference List'!$E:$E,0)))</f>
        <v/>
      </c>
      <c r="C416" s="299" t="str">
        <f>IF(LEN(A416)=0,"",INDEX('Smelter Reference List'!$C:$C,MATCH($A416,'Smelter Reference List'!$E:$E,0)))</f>
        <v/>
      </c>
      <c r="D416" s="293" t="str">
        <f ca="1">IF(ISERROR($S416),"",OFFSET('Smelter Reference List'!$C$4,$S416-4,0)&amp;"")</f>
        <v/>
      </c>
      <c r="E416" s="293" t="str">
        <f ca="1">IF(ISERROR($S416),"",OFFSET('Smelter Reference List'!$D$4,$S416-4,0)&amp;"")</f>
        <v/>
      </c>
      <c r="F416" s="293" t="str">
        <f ca="1">IF(ISERROR($S416),"",OFFSET('Smelter Reference List'!$E$4,$S416-4,0))</f>
        <v/>
      </c>
      <c r="G416" s="293" t="str">
        <f ca="1">IF(C416=$U$4,"Enter smelter details", IF(ISERROR($S416),"",OFFSET('Smelter Reference List'!$F$4,$S416-4,0)))</f>
        <v/>
      </c>
      <c r="H416" s="294" t="str">
        <f ca="1">IF(ISERROR($S416),"",OFFSET('Smelter Reference List'!$G$4,$S416-4,0))</f>
        <v/>
      </c>
      <c r="I416" s="295" t="str">
        <f ca="1">IF(ISERROR($S416),"",OFFSET('Smelter Reference List'!$H$4,$S416-4,0))</f>
        <v/>
      </c>
      <c r="J416" s="295" t="str">
        <f ca="1">IF(ISERROR($S416),"",OFFSET('Smelter Reference List'!$I$4,$S416-4,0))</f>
        <v/>
      </c>
      <c r="K416" s="296"/>
      <c r="L416" s="296"/>
      <c r="M416" s="296"/>
      <c r="N416" s="296"/>
      <c r="O416" s="296"/>
      <c r="P416" s="296"/>
      <c r="Q416" s="297"/>
      <c r="R416" s="227"/>
      <c r="S416" s="228" t="e">
        <f>IF(C416="",NA(),MATCH($B416&amp;$C416,'Smelter Reference List'!$J:$J,0))</f>
        <v>#N/A</v>
      </c>
      <c r="T416" s="229"/>
      <c r="U416" s="229">
        <f t="shared" ca="1" si="14"/>
        <v>0</v>
      </c>
      <c r="V416" s="229"/>
      <c r="W416" s="229"/>
      <c r="Y416" s="223" t="str">
        <f t="shared" si="15"/>
        <v/>
      </c>
    </row>
    <row r="417" spans="1:25" s="223" customFormat="1" ht="20.25">
      <c r="A417" s="292"/>
      <c r="B417" s="293" t="str">
        <f>IF(LEN(A417)=0,"",INDEX('Smelter Reference List'!$A:$A,MATCH($A417,'Smelter Reference List'!$E:$E,0)))</f>
        <v/>
      </c>
      <c r="C417" s="299" t="str">
        <f>IF(LEN(A417)=0,"",INDEX('Smelter Reference List'!$C:$C,MATCH($A417,'Smelter Reference List'!$E:$E,0)))</f>
        <v/>
      </c>
      <c r="D417" s="293" t="str">
        <f ca="1">IF(ISERROR($S417),"",OFFSET('Smelter Reference List'!$C$4,$S417-4,0)&amp;"")</f>
        <v/>
      </c>
      <c r="E417" s="293" t="str">
        <f ca="1">IF(ISERROR($S417),"",OFFSET('Smelter Reference List'!$D$4,$S417-4,0)&amp;"")</f>
        <v/>
      </c>
      <c r="F417" s="293" t="str">
        <f ca="1">IF(ISERROR($S417),"",OFFSET('Smelter Reference List'!$E$4,$S417-4,0))</f>
        <v/>
      </c>
      <c r="G417" s="293" t="str">
        <f ca="1">IF(C417=$U$4,"Enter smelter details", IF(ISERROR($S417),"",OFFSET('Smelter Reference List'!$F$4,$S417-4,0)))</f>
        <v/>
      </c>
      <c r="H417" s="294" t="str">
        <f ca="1">IF(ISERROR($S417),"",OFFSET('Smelter Reference List'!$G$4,$S417-4,0))</f>
        <v/>
      </c>
      <c r="I417" s="295" t="str">
        <f ca="1">IF(ISERROR($S417),"",OFFSET('Smelter Reference List'!$H$4,$S417-4,0))</f>
        <v/>
      </c>
      <c r="J417" s="295" t="str">
        <f ca="1">IF(ISERROR($S417),"",OFFSET('Smelter Reference List'!$I$4,$S417-4,0))</f>
        <v/>
      </c>
      <c r="K417" s="296"/>
      <c r="L417" s="296"/>
      <c r="M417" s="296"/>
      <c r="N417" s="296"/>
      <c r="O417" s="296"/>
      <c r="P417" s="296"/>
      <c r="Q417" s="297"/>
      <c r="R417" s="227"/>
      <c r="S417" s="228" t="e">
        <f>IF(C417="",NA(),MATCH($B417&amp;$C417,'Smelter Reference List'!$J:$J,0))</f>
        <v>#N/A</v>
      </c>
      <c r="T417" s="229"/>
      <c r="U417" s="229">
        <f t="shared" ca="1" si="14"/>
        <v>0</v>
      </c>
      <c r="V417" s="229"/>
      <c r="W417" s="229"/>
      <c r="Y417" s="223" t="str">
        <f t="shared" si="15"/>
        <v/>
      </c>
    </row>
    <row r="418" spans="1:25" s="223" customFormat="1" ht="20.25">
      <c r="A418" s="292"/>
      <c r="B418" s="293" t="str">
        <f>IF(LEN(A418)=0,"",INDEX('Smelter Reference List'!$A:$A,MATCH($A418,'Smelter Reference List'!$E:$E,0)))</f>
        <v/>
      </c>
      <c r="C418" s="299" t="str">
        <f>IF(LEN(A418)=0,"",INDEX('Smelter Reference List'!$C:$C,MATCH($A418,'Smelter Reference List'!$E:$E,0)))</f>
        <v/>
      </c>
      <c r="D418" s="293" t="str">
        <f ca="1">IF(ISERROR($S418),"",OFFSET('Smelter Reference List'!$C$4,$S418-4,0)&amp;"")</f>
        <v/>
      </c>
      <c r="E418" s="293" t="str">
        <f ca="1">IF(ISERROR($S418),"",OFFSET('Smelter Reference List'!$D$4,$S418-4,0)&amp;"")</f>
        <v/>
      </c>
      <c r="F418" s="293" t="str">
        <f ca="1">IF(ISERROR($S418),"",OFFSET('Smelter Reference List'!$E$4,$S418-4,0))</f>
        <v/>
      </c>
      <c r="G418" s="293" t="str">
        <f ca="1">IF(C418=$U$4,"Enter smelter details", IF(ISERROR($S418),"",OFFSET('Smelter Reference List'!$F$4,$S418-4,0)))</f>
        <v/>
      </c>
      <c r="H418" s="294" t="str">
        <f ca="1">IF(ISERROR($S418),"",OFFSET('Smelter Reference List'!$G$4,$S418-4,0))</f>
        <v/>
      </c>
      <c r="I418" s="295" t="str">
        <f ca="1">IF(ISERROR($S418),"",OFFSET('Smelter Reference List'!$H$4,$S418-4,0))</f>
        <v/>
      </c>
      <c r="J418" s="295" t="str">
        <f ca="1">IF(ISERROR($S418),"",OFFSET('Smelter Reference List'!$I$4,$S418-4,0))</f>
        <v/>
      </c>
      <c r="K418" s="296"/>
      <c r="L418" s="296"/>
      <c r="M418" s="296"/>
      <c r="N418" s="296"/>
      <c r="O418" s="296"/>
      <c r="P418" s="296"/>
      <c r="Q418" s="297"/>
      <c r="R418" s="227"/>
      <c r="S418" s="228" t="e">
        <f>IF(C418="",NA(),MATCH($B418&amp;$C418,'Smelter Reference List'!$J:$J,0))</f>
        <v>#N/A</v>
      </c>
      <c r="T418" s="229"/>
      <c r="U418" s="229">
        <f t="shared" ca="1" si="14"/>
        <v>0</v>
      </c>
      <c r="V418" s="229"/>
      <c r="W418" s="229"/>
      <c r="Y418" s="223" t="str">
        <f t="shared" si="15"/>
        <v/>
      </c>
    </row>
    <row r="419" spans="1:25" s="223" customFormat="1" ht="20.25">
      <c r="A419" s="292"/>
      <c r="B419" s="293" t="str">
        <f>IF(LEN(A419)=0,"",INDEX('Smelter Reference List'!$A:$A,MATCH($A419,'Smelter Reference List'!$E:$E,0)))</f>
        <v/>
      </c>
      <c r="C419" s="299" t="str">
        <f>IF(LEN(A419)=0,"",INDEX('Smelter Reference List'!$C:$C,MATCH($A419,'Smelter Reference List'!$E:$E,0)))</f>
        <v/>
      </c>
      <c r="D419" s="293" t="str">
        <f ca="1">IF(ISERROR($S419),"",OFFSET('Smelter Reference List'!$C$4,$S419-4,0)&amp;"")</f>
        <v/>
      </c>
      <c r="E419" s="293" t="str">
        <f ca="1">IF(ISERROR($S419),"",OFFSET('Smelter Reference List'!$D$4,$S419-4,0)&amp;"")</f>
        <v/>
      </c>
      <c r="F419" s="293" t="str">
        <f ca="1">IF(ISERROR($S419),"",OFFSET('Smelter Reference List'!$E$4,$S419-4,0))</f>
        <v/>
      </c>
      <c r="G419" s="293" t="str">
        <f ca="1">IF(C419=$U$4,"Enter smelter details", IF(ISERROR($S419),"",OFFSET('Smelter Reference List'!$F$4,$S419-4,0)))</f>
        <v/>
      </c>
      <c r="H419" s="294" t="str">
        <f ca="1">IF(ISERROR($S419),"",OFFSET('Smelter Reference List'!$G$4,$S419-4,0))</f>
        <v/>
      </c>
      <c r="I419" s="295" t="str">
        <f ca="1">IF(ISERROR($S419),"",OFFSET('Smelter Reference List'!$H$4,$S419-4,0))</f>
        <v/>
      </c>
      <c r="J419" s="295" t="str">
        <f ca="1">IF(ISERROR($S419),"",OFFSET('Smelter Reference List'!$I$4,$S419-4,0))</f>
        <v/>
      </c>
      <c r="K419" s="296"/>
      <c r="L419" s="296"/>
      <c r="M419" s="296"/>
      <c r="N419" s="296"/>
      <c r="O419" s="296"/>
      <c r="P419" s="296"/>
      <c r="Q419" s="297"/>
      <c r="R419" s="227"/>
      <c r="S419" s="228" t="e">
        <f>IF(C419="",NA(),MATCH($B419&amp;$C419,'Smelter Reference List'!$J:$J,0))</f>
        <v>#N/A</v>
      </c>
      <c r="T419" s="229"/>
      <c r="U419" s="229">
        <f t="shared" ca="1" si="14"/>
        <v>0</v>
      </c>
      <c r="V419" s="229"/>
      <c r="W419" s="229"/>
      <c r="Y419" s="223" t="str">
        <f t="shared" si="15"/>
        <v/>
      </c>
    </row>
    <row r="420" spans="1:25" s="223" customFormat="1" ht="20.25">
      <c r="A420" s="292"/>
      <c r="B420" s="293" t="str">
        <f>IF(LEN(A420)=0,"",INDEX('Smelter Reference List'!$A:$A,MATCH($A420,'Smelter Reference List'!$E:$E,0)))</f>
        <v/>
      </c>
      <c r="C420" s="299" t="str">
        <f>IF(LEN(A420)=0,"",INDEX('Smelter Reference List'!$C:$C,MATCH($A420,'Smelter Reference List'!$E:$E,0)))</f>
        <v/>
      </c>
      <c r="D420" s="293" t="str">
        <f ca="1">IF(ISERROR($S420),"",OFFSET('Smelter Reference List'!$C$4,$S420-4,0)&amp;"")</f>
        <v/>
      </c>
      <c r="E420" s="293" t="str">
        <f ca="1">IF(ISERROR($S420),"",OFFSET('Smelter Reference List'!$D$4,$S420-4,0)&amp;"")</f>
        <v/>
      </c>
      <c r="F420" s="293" t="str">
        <f ca="1">IF(ISERROR($S420),"",OFFSET('Smelter Reference List'!$E$4,$S420-4,0))</f>
        <v/>
      </c>
      <c r="G420" s="293" t="str">
        <f ca="1">IF(C420=$U$4,"Enter smelter details", IF(ISERROR($S420),"",OFFSET('Smelter Reference List'!$F$4,$S420-4,0)))</f>
        <v/>
      </c>
      <c r="H420" s="294" t="str">
        <f ca="1">IF(ISERROR($S420),"",OFFSET('Smelter Reference List'!$G$4,$S420-4,0))</f>
        <v/>
      </c>
      <c r="I420" s="295" t="str">
        <f ca="1">IF(ISERROR($S420),"",OFFSET('Smelter Reference List'!$H$4,$S420-4,0))</f>
        <v/>
      </c>
      <c r="J420" s="295" t="str">
        <f ca="1">IF(ISERROR($S420),"",OFFSET('Smelter Reference List'!$I$4,$S420-4,0))</f>
        <v/>
      </c>
      <c r="K420" s="296"/>
      <c r="L420" s="296"/>
      <c r="M420" s="296"/>
      <c r="N420" s="296"/>
      <c r="O420" s="296"/>
      <c r="P420" s="296"/>
      <c r="Q420" s="297"/>
      <c r="R420" s="227"/>
      <c r="S420" s="228" t="e">
        <f>IF(C420="",NA(),MATCH($B420&amp;$C420,'Smelter Reference List'!$J:$J,0))</f>
        <v>#N/A</v>
      </c>
      <c r="T420" s="229"/>
      <c r="U420" s="229">
        <f t="shared" ca="1" si="14"/>
        <v>0</v>
      </c>
      <c r="V420" s="229"/>
      <c r="W420" s="229"/>
      <c r="Y420" s="223" t="str">
        <f t="shared" si="15"/>
        <v/>
      </c>
    </row>
    <row r="421" spans="1:25" s="223" customFormat="1" ht="20.25">
      <c r="A421" s="292"/>
      <c r="B421" s="293" t="str">
        <f>IF(LEN(A421)=0,"",INDEX('Smelter Reference List'!$A:$A,MATCH($A421,'Smelter Reference List'!$E:$E,0)))</f>
        <v/>
      </c>
      <c r="C421" s="299" t="str">
        <f>IF(LEN(A421)=0,"",INDEX('Smelter Reference List'!$C:$C,MATCH($A421,'Smelter Reference List'!$E:$E,0)))</f>
        <v/>
      </c>
      <c r="D421" s="293" t="str">
        <f ca="1">IF(ISERROR($S421),"",OFFSET('Smelter Reference List'!$C$4,$S421-4,0)&amp;"")</f>
        <v/>
      </c>
      <c r="E421" s="293" t="str">
        <f ca="1">IF(ISERROR($S421),"",OFFSET('Smelter Reference List'!$D$4,$S421-4,0)&amp;"")</f>
        <v/>
      </c>
      <c r="F421" s="293" t="str">
        <f ca="1">IF(ISERROR($S421),"",OFFSET('Smelter Reference List'!$E$4,$S421-4,0))</f>
        <v/>
      </c>
      <c r="G421" s="293" t="str">
        <f ca="1">IF(C421=$U$4,"Enter smelter details", IF(ISERROR($S421),"",OFFSET('Smelter Reference List'!$F$4,$S421-4,0)))</f>
        <v/>
      </c>
      <c r="H421" s="294" t="str">
        <f ca="1">IF(ISERROR($S421),"",OFFSET('Smelter Reference List'!$G$4,$S421-4,0))</f>
        <v/>
      </c>
      <c r="I421" s="295" t="str">
        <f ca="1">IF(ISERROR($S421),"",OFFSET('Smelter Reference List'!$H$4,$S421-4,0))</f>
        <v/>
      </c>
      <c r="J421" s="295" t="str">
        <f ca="1">IF(ISERROR($S421),"",OFFSET('Smelter Reference List'!$I$4,$S421-4,0))</f>
        <v/>
      </c>
      <c r="K421" s="296"/>
      <c r="L421" s="296"/>
      <c r="M421" s="296"/>
      <c r="N421" s="296"/>
      <c r="O421" s="296"/>
      <c r="P421" s="296"/>
      <c r="Q421" s="297"/>
      <c r="R421" s="227"/>
      <c r="S421" s="228" t="e">
        <f>IF(C421="",NA(),MATCH($B421&amp;$C421,'Smelter Reference List'!$J:$J,0))</f>
        <v>#N/A</v>
      </c>
      <c r="T421" s="229"/>
      <c r="U421" s="229">
        <f t="shared" ca="1" si="14"/>
        <v>0</v>
      </c>
      <c r="V421" s="229"/>
      <c r="W421" s="229"/>
      <c r="Y421" s="223" t="str">
        <f t="shared" si="15"/>
        <v/>
      </c>
    </row>
    <row r="422" spans="1:25" s="223" customFormat="1" ht="20.25">
      <c r="A422" s="292"/>
      <c r="B422" s="293" t="str">
        <f>IF(LEN(A422)=0,"",INDEX('Smelter Reference List'!$A:$A,MATCH($A422,'Smelter Reference List'!$E:$E,0)))</f>
        <v/>
      </c>
      <c r="C422" s="299" t="str">
        <f>IF(LEN(A422)=0,"",INDEX('Smelter Reference List'!$C:$C,MATCH($A422,'Smelter Reference List'!$E:$E,0)))</f>
        <v/>
      </c>
      <c r="D422" s="293" t="str">
        <f ca="1">IF(ISERROR($S422),"",OFFSET('Smelter Reference List'!$C$4,$S422-4,0)&amp;"")</f>
        <v/>
      </c>
      <c r="E422" s="293" t="str">
        <f ca="1">IF(ISERROR($S422),"",OFFSET('Smelter Reference List'!$D$4,$S422-4,0)&amp;"")</f>
        <v/>
      </c>
      <c r="F422" s="293" t="str">
        <f ca="1">IF(ISERROR($S422),"",OFFSET('Smelter Reference List'!$E$4,$S422-4,0))</f>
        <v/>
      </c>
      <c r="G422" s="293" t="str">
        <f ca="1">IF(C422=$U$4,"Enter smelter details", IF(ISERROR($S422),"",OFFSET('Smelter Reference List'!$F$4,$S422-4,0)))</f>
        <v/>
      </c>
      <c r="H422" s="294" t="str">
        <f ca="1">IF(ISERROR($S422),"",OFFSET('Smelter Reference List'!$G$4,$S422-4,0))</f>
        <v/>
      </c>
      <c r="I422" s="295" t="str">
        <f ca="1">IF(ISERROR($S422),"",OFFSET('Smelter Reference List'!$H$4,$S422-4,0))</f>
        <v/>
      </c>
      <c r="J422" s="295" t="str">
        <f ca="1">IF(ISERROR($S422),"",OFFSET('Smelter Reference List'!$I$4,$S422-4,0))</f>
        <v/>
      </c>
      <c r="K422" s="296"/>
      <c r="L422" s="296"/>
      <c r="M422" s="296"/>
      <c r="N422" s="296"/>
      <c r="O422" s="296"/>
      <c r="P422" s="296"/>
      <c r="Q422" s="297"/>
      <c r="R422" s="227"/>
      <c r="S422" s="228" t="e">
        <f>IF(C422="",NA(),MATCH($B422&amp;$C422,'Smelter Reference List'!$J:$J,0))</f>
        <v>#N/A</v>
      </c>
      <c r="T422" s="229"/>
      <c r="U422" s="229">
        <f t="shared" ca="1" si="14"/>
        <v>0</v>
      </c>
      <c r="V422" s="229"/>
      <c r="W422" s="229"/>
      <c r="Y422" s="223" t="str">
        <f t="shared" si="15"/>
        <v/>
      </c>
    </row>
    <row r="423" spans="1:25" s="223" customFormat="1" ht="20.25">
      <c r="A423" s="292"/>
      <c r="B423" s="293" t="str">
        <f>IF(LEN(A423)=0,"",INDEX('Smelter Reference List'!$A:$A,MATCH($A423,'Smelter Reference List'!$E:$E,0)))</f>
        <v/>
      </c>
      <c r="C423" s="299" t="str">
        <f>IF(LEN(A423)=0,"",INDEX('Smelter Reference List'!$C:$C,MATCH($A423,'Smelter Reference List'!$E:$E,0)))</f>
        <v/>
      </c>
      <c r="D423" s="293" t="str">
        <f ca="1">IF(ISERROR($S423),"",OFFSET('Smelter Reference List'!$C$4,$S423-4,0)&amp;"")</f>
        <v/>
      </c>
      <c r="E423" s="293" t="str">
        <f ca="1">IF(ISERROR($S423),"",OFFSET('Smelter Reference List'!$D$4,$S423-4,0)&amp;"")</f>
        <v/>
      </c>
      <c r="F423" s="293" t="str">
        <f ca="1">IF(ISERROR($S423),"",OFFSET('Smelter Reference List'!$E$4,$S423-4,0))</f>
        <v/>
      </c>
      <c r="G423" s="293" t="str">
        <f ca="1">IF(C423=$U$4,"Enter smelter details", IF(ISERROR($S423),"",OFFSET('Smelter Reference List'!$F$4,$S423-4,0)))</f>
        <v/>
      </c>
      <c r="H423" s="294" t="str">
        <f ca="1">IF(ISERROR($S423),"",OFFSET('Smelter Reference List'!$G$4,$S423-4,0))</f>
        <v/>
      </c>
      <c r="I423" s="295" t="str">
        <f ca="1">IF(ISERROR($S423),"",OFFSET('Smelter Reference List'!$H$4,$S423-4,0))</f>
        <v/>
      </c>
      <c r="J423" s="295" t="str">
        <f ca="1">IF(ISERROR($S423),"",OFFSET('Smelter Reference List'!$I$4,$S423-4,0))</f>
        <v/>
      </c>
      <c r="K423" s="296"/>
      <c r="L423" s="296"/>
      <c r="M423" s="296"/>
      <c r="N423" s="296"/>
      <c r="O423" s="296"/>
      <c r="P423" s="296"/>
      <c r="Q423" s="297"/>
      <c r="R423" s="227"/>
      <c r="S423" s="228" t="e">
        <f>IF(C423="",NA(),MATCH($B423&amp;$C423,'Smelter Reference List'!$J:$J,0))</f>
        <v>#N/A</v>
      </c>
      <c r="T423" s="229"/>
      <c r="U423" s="229">
        <f t="shared" ca="1" si="14"/>
        <v>0</v>
      </c>
      <c r="V423" s="229"/>
      <c r="W423" s="229"/>
      <c r="Y423" s="223" t="str">
        <f t="shared" si="15"/>
        <v/>
      </c>
    </row>
    <row r="424" spans="1:25" s="223" customFormat="1" ht="20.25">
      <c r="A424" s="292"/>
      <c r="B424" s="293" t="str">
        <f>IF(LEN(A424)=0,"",INDEX('Smelter Reference List'!$A:$A,MATCH($A424,'Smelter Reference List'!$E:$E,0)))</f>
        <v/>
      </c>
      <c r="C424" s="299" t="str">
        <f>IF(LEN(A424)=0,"",INDEX('Smelter Reference List'!$C:$C,MATCH($A424,'Smelter Reference List'!$E:$E,0)))</f>
        <v/>
      </c>
      <c r="D424" s="293" t="str">
        <f ca="1">IF(ISERROR($S424),"",OFFSET('Smelter Reference List'!$C$4,$S424-4,0)&amp;"")</f>
        <v/>
      </c>
      <c r="E424" s="293" t="str">
        <f ca="1">IF(ISERROR($S424),"",OFFSET('Smelter Reference List'!$D$4,$S424-4,0)&amp;"")</f>
        <v/>
      </c>
      <c r="F424" s="293" t="str">
        <f ca="1">IF(ISERROR($S424),"",OFFSET('Smelter Reference List'!$E$4,$S424-4,0))</f>
        <v/>
      </c>
      <c r="G424" s="293" t="str">
        <f ca="1">IF(C424=$U$4,"Enter smelter details", IF(ISERROR($S424),"",OFFSET('Smelter Reference List'!$F$4,$S424-4,0)))</f>
        <v/>
      </c>
      <c r="H424" s="294" t="str">
        <f ca="1">IF(ISERROR($S424),"",OFFSET('Smelter Reference List'!$G$4,$S424-4,0))</f>
        <v/>
      </c>
      <c r="I424" s="295" t="str">
        <f ca="1">IF(ISERROR($S424),"",OFFSET('Smelter Reference List'!$H$4,$S424-4,0))</f>
        <v/>
      </c>
      <c r="J424" s="295" t="str">
        <f ca="1">IF(ISERROR($S424),"",OFFSET('Smelter Reference List'!$I$4,$S424-4,0))</f>
        <v/>
      </c>
      <c r="K424" s="296"/>
      <c r="L424" s="296"/>
      <c r="M424" s="296"/>
      <c r="N424" s="296"/>
      <c r="O424" s="296"/>
      <c r="P424" s="296"/>
      <c r="Q424" s="297"/>
      <c r="R424" s="227"/>
      <c r="S424" s="228" t="e">
        <f>IF(C424="",NA(),MATCH($B424&amp;$C424,'Smelter Reference List'!$J:$J,0))</f>
        <v>#N/A</v>
      </c>
      <c r="T424" s="229"/>
      <c r="U424" s="229">
        <f t="shared" ca="1" si="14"/>
        <v>0</v>
      </c>
      <c r="V424" s="229"/>
      <c r="W424" s="229"/>
      <c r="Y424" s="223" t="str">
        <f t="shared" si="15"/>
        <v/>
      </c>
    </row>
    <row r="425" spans="1:25" s="223" customFormat="1" ht="20.25">
      <c r="A425" s="292"/>
      <c r="B425" s="293" t="str">
        <f>IF(LEN(A425)=0,"",INDEX('Smelter Reference List'!$A:$A,MATCH($A425,'Smelter Reference List'!$E:$E,0)))</f>
        <v/>
      </c>
      <c r="C425" s="299" t="str">
        <f>IF(LEN(A425)=0,"",INDEX('Smelter Reference List'!$C:$C,MATCH($A425,'Smelter Reference List'!$E:$E,0)))</f>
        <v/>
      </c>
      <c r="D425" s="293" t="str">
        <f ca="1">IF(ISERROR($S425),"",OFFSET('Smelter Reference List'!$C$4,$S425-4,0)&amp;"")</f>
        <v/>
      </c>
      <c r="E425" s="293" t="str">
        <f ca="1">IF(ISERROR($S425),"",OFFSET('Smelter Reference List'!$D$4,$S425-4,0)&amp;"")</f>
        <v/>
      </c>
      <c r="F425" s="293" t="str">
        <f ca="1">IF(ISERROR($S425),"",OFFSET('Smelter Reference List'!$E$4,$S425-4,0))</f>
        <v/>
      </c>
      <c r="G425" s="293" t="str">
        <f ca="1">IF(C425=$U$4,"Enter smelter details", IF(ISERROR($S425),"",OFFSET('Smelter Reference List'!$F$4,$S425-4,0)))</f>
        <v/>
      </c>
      <c r="H425" s="294" t="str">
        <f ca="1">IF(ISERROR($S425),"",OFFSET('Smelter Reference List'!$G$4,$S425-4,0))</f>
        <v/>
      </c>
      <c r="I425" s="295" t="str">
        <f ca="1">IF(ISERROR($S425),"",OFFSET('Smelter Reference List'!$H$4,$S425-4,0))</f>
        <v/>
      </c>
      <c r="J425" s="295" t="str">
        <f ca="1">IF(ISERROR($S425),"",OFFSET('Smelter Reference List'!$I$4,$S425-4,0))</f>
        <v/>
      </c>
      <c r="K425" s="296"/>
      <c r="L425" s="296"/>
      <c r="M425" s="296"/>
      <c r="N425" s="296"/>
      <c r="O425" s="296"/>
      <c r="P425" s="296"/>
      <c r="Q425" s="297"/>
      <c r="R425" s="227"/>
      <c r="S425" s="228" t="e">
        <f>IF(C425="",NA(),MATCH($B425&amp;$C425,'Smelter Reference List'!$J:$J,0))</f>
        <v>#N/A</v>
      </c>
      <c r="T425" s="229"/>
      <c r="U425" s="229">
        <f t="shared" ca="1" si="14"/>
        <v>0</v>
      </c>
      <c r="V425" s="229"/>
      <c r="W425" s="229"/>
      <c r="Y425" s="223" t="str">
        <f t="shared" si="15"/>
        <v/>
      </c>
    </row>
    <row r="426" spans="1:25" s="223" customFormat="1" ht="20.25">
      <c r="A426" s="292"/>
      <c r="B426" s="293" t="str">
        <f>IF(LEN(A426)=0,"",INDEX('Smelter Reference List'!$A:$A,MATCH($A426,'Smelter Reference List'!$E:$E,0)))</f>
        <v/>
      </c>
      <c r="C426" s="299" t="str">
        <f>IF(LEN(A426)=0,"",INDEX('Smelter Reference List'!$C:$C,MATCH($A426,'Smelter Reference List'!$E:$E,0)))</f>
        <v/>
      </c>
      <c r="D426" s="293" t="str">
        <f ca="1">IF(ISERROR($S426),"",OFFSET('Smelter Reference List'!$C$4,$S426-4,0)&amp;"")</f>
        <v/>
      </c>
      <c r="E426" s="293" t="str">
        <f ca="1">IF(ISERROR($S426),"",OFFSET('Smelter Reference List'!$D$4,$S426-4,0)&amp;"")</f>
        <v/>
      </c>
      <c r="F426" s="293" t="str">
        <f ca="1">IF(ISERROR($S426),"",OFFSET('Smelter Reference List'!$E$4,$S426-4,0))</f>
        <v/>
      </c>
      <c r="G426" s="293" t="str">
        <f ca="1">IF(C426=$U$4,"Enter smelter details", IF(ISERROR($S426),"",OFFSET('Smelter Reference List'!$F$4,$S426-4,0)))</f>
        <v/>
      </c>
      <c r="H426" s="294" t="str">
        <f ca="1">IF(ISERROR($S426),"",OFFSET('Smelter Reference List'!$G$4,$S426-4,0))</f>
        <v/>
      </c>
      <c r="I426" s="295" t="str">
        <f ca="1">IF(ISERROR($S426),"",OFFSET('Smelter Reference List'!$H$4,$S426-4,0))</f>
        <v/>
      </c>
      <c r="J426" s="295" t="str">
        <f ca="1">IF(ISERROR($S426),"",OFFSET('Smelter Reference List'!$I$4,$S426-4,0))</f>
        <v/>
      </c>
      <c r="K426" s="296"/>
      <c r="L426" s="296"/>
      <c r="M426" s="296"/>
      <c r="N426" s="296"/>
      <c r="O426" s="296"/>
      <c r="P426" s="296"/>
      <c r="Q426" s="297"/>
      <c r="R426" s="227"/>
      <c r="S426" s="228" t="e">
        <f>IF(C426="",NA(),MATCH($B426&amp;$C426,'Smelter Reference List'!$J:$J,0))</f>
        <v>#N/A</v>
      </c>
      <c r="T426" s="229"/>
      <c r="U426" s="229">
        <f t="shared" ca="1" si="14"/>
        <v>0</v>
      </c>
      <c r="V426" s="229"/>
      <c r="W426" s="229"/>
      <c r="Y426" s="223" t="str">
        <f t="shared" si="15"/>
        <v/>
      </c>
    </row>
    <row r="427" spans="1:25" s="223" customFormat="1" ht="20.25">
      <c r="A427" s="292"/>
      <c r="B427" s="293" t="str">
        <f>IF(LEN(A427)=0,"",INDEX('Smelter Reference List'!$A:$A,MATCH($A427,'Smelter Reference List'!$E:$E,0)))</f>
        <v/>
      </c>
      <c r="C427" s="299" t="str">
        <f>IF(LEN(A427)=0,"",INDEX('Smelter Reference List'!$C:$C,MATCH($A427,'Smelter Reference List'!$E:$E,0)))</f>
        <v/>
      </c>
      <c r="D427" s="293" t="str">
        <f ca="1">IF(ISERROR($S427),"",OFFSET('Smelter Reference List'!$C$4,$S427-4,0)&amp;"")</f>
        <v/>
      </c>
      <c r="E427" s="293" t="str">
        <f ca="1">IF(ISERROR($S427),"",OFFSET('Smelter Reference List'!$D$4,$S427-4,0)&amp;"")</f>
        <v/>
      </c>
      <c r="F427" s="293" t="str">
        <f ca="1">IF(ISERROR($S427),"",OFFSET('Smelter Reference List'!$E$4,$S427-4,0))</f>
        <v/>
      </c>
      <c r="G427" s="293" t="str">
        <f ca="1">IF(C427=$U$4,"Enter smelter details", IF(ISERROR($S427),"",OFFSET('Smelter Reference List'!$F$4,$S427-4,0)))</f>
        <v/>
      </c>
      <c r="H427" s="294" t="str">
        <f ca="1">IF(ISERROR($S427),"",OFFSET('Smelter Reference List'!$G$4,$S427-4,0))</f>
        <v/>
      </c>
      <c r="I427" s="295" t="str">
        <f ca="1">IF(ISERROR($S427),"",OFFSET('Smelter Reference List'!$H$4,$S427-4,0))</f>
        <v/>
      </c>
      <c r="J427" s="295" t="str">
        <f ca="1">IF(ISERROR($S427),"",OFFSET('Smelter Reference List'!$I$4,$S427-4,0))</f>
        <v/>
      </c>
      <c r="K427" s="296"/>
      <c r="L427" s="296"/>
      <c r="M427" s="296"/>
      <c r="N427" s="296"/>
      <c r="O427" s="296"/>
      <c r="P427" s="296"/>
      <c r="Q427" s="297"/>
      <c r="R427" s="227"/>
      <c r="S427" s="228" t="e">
        <f>IF(C427="",NA(),MATCH($B427&amp;$C427,'Smelter Reference List'!$J:$J,0))</f>
        <v>#N/A</v>
      </c>
      <c r="T427" s="229"/>
      <c r="U427" s="229">
        <f t="shared" ca="1" si="14"/>
        <v>0</v>
      </c>
      <c r="V427" s="229"/>
      <c r="W427" s="229"/>
      <c r="Y427" s="223" t="str">
        <f t="shared" si="15"/>
        <v/>
      </c>
    </row>
    <row r="428" spans="1:25" s="223" customFormat="1" ht="20.25">
      <c r="A428" s="292"/>
      <c r="B428" s="293" t="str">
        <f>IF(LEN(A428)=0,"",INDEX('Smelter Reference List'!$A:$A,MATCH($A428,'Smelter Reference List'!$E:$E,0)))</f>
        <v/>
      </c>
      <c r="C428" s="299" t="str">
        <f>IF(LEN(A428)=0,"",INDEX('Smelter Reference List'!$C:$C,MATCH($A428,'Smelter Reference List'!$E:$E,0)))</f>
        <v/>
      </c>
      <c r="D428" s="293" t="str">
        <f ca="1">IF(ISERROR($S428),"",OFFSET('Smelter Reference List'!$C$4,$S428-4,0)&amp;"")</f>
        <v/>
      </c>
      <c r="E428" s="293" t="str">
        <f ca="1">IF(ISERROR($S428),"",OFFSET('Smelter Reference List'!$D$4,$S428-4,0)&amp;"")</f>
        <v/>
      </c>
      <c r="F428" s="293" t="str">
        <f ca="1">IF(ISERROR($S428),"",OFFSET('Smelter Reference List'!$E$4,$S428-4,0))</f>
        <v/>
      </c>
      <c r="G428" s="293" t="str">
        <f ca="1">IF(C428=$U$4,"Enter smelter details", IF(ISERROR($S428),"",OFFSET('Smelter Reference List'!$F$4,$S428-4,0)))</f>
        <v/>
      </c>
      <c r="H428" s="294" t="str">
        <f ca="1">IF(ISERROR($S428),"",OFFSET('Smelter Reference List'!$G$4,$S428-4,0))</f>
        <v/>
      </c>
      <c r="I428" s="295" t="str">
        <f ca="1">IF(ISERROR($S428),"",OFFSET('Smelter Reference List'!$H$4,$S428-4,0))</f>
        <v/>
      </c>
      <c r="J428" s="295" t="str">
        <f ca="1">IF(ISERROR($S428),"",OFFSET('Smelter Reference List'!$I$4,$S428-4,0))</f>
        <v/>
      </c>
      <c r="K428" s="296"/>
      <c r="L428" s="296"/>
      <c r="M428" s="296"/>
      <c r="N428" s="296"/>
      <c r="O428" s="296"/>
      <c r="P428" s="296"/>
      <c r="Q428" s="297"/>
      <c r="R428" s="227"/>
      <c r="S428" s="228" t="e">
        <f>IF(C428="",NA(),MATCH($B428&amp;$C428,'Smelter Reference List'!$J:$J,0))</f>
        <v>#N/A</v>
      </c>
      <c r="T428" s="229"/>
      <c r="U428" s="229">
        <f t="shared" ca="1" si="14"/>
        <v>0</v>
      </c>
      <c r="V428" s="229"/>
      <c r="W428" s="229"/>
      <c r="Y428" s="223" t="str">
        <f t="shared" si="15"/>
        <v/>
      </c>
    </row>
    <row r="429" spans="1:25" s="223" customFormat="1" ht="20.25">
      <c r="A429" s="292"/>
      <c r="B429" s="293" t="str">
        <f>IF(LEN(A429)=0,"",INDEX('Smelter Reference List'!$A:$A,MATCH($A429,'Smelter Reference List'!$E:$E,0)))</f>
        <v/>
      </c>
      <c r="C429" s="299" t="str">
        <f>IF(LEN(A429)=0,"",INDEX('Smelter Reference List'!$C:$C,MATCH($A429,'Smelter Reference List'!$E:$E,0)))</f>
        <v/>
      </c>
      <c r="D429" s="293" t="str">
        <f ca="1">IF(ISERROR($S429),"",OFFSET('Smelter Reference List'!$C$4,$S429-4,0)&amp;"")</f>
        <v/>
      </c>
      <c r="E429" s="293" t="str">
        <f ca="1">IF(ISERROR($S429),"",OFFSET('Smelter Reference List'!$D$4,$S429-4,0)&amp;"")</f>
        <v/>
      </c>
      <c r="F429" s="293" t="str">
        <f ca="1">IF(ISERROR($S429),"",OFFSET('Smelter Reference List'!$E$4,$S429-4,0))</f>
        <v/>
      </c>
      <c r="G429" s="293" t="str">
        <f ca="1">IF(C429=$U$4,"Enter smelter details", IF(ISERROR($S429),"",OFFSET('Smelter Reference List'!$F$4,$S429-4,0)))</f>
        <v/>
      </c>
      <c r="H429" s="294" t="str">
        <f ca="1">IF(ISERROR($S429),"",OFFSET('Smelter Reference List'!$G$4,$S429-4,0))</f>
        <v/>
      </c>
      <c r="I429" s="295" t="str">
        <f ca="1">IF(ISERROR($S429),"",OFFSET('Smelter Reference List'!$H$4,$S429-4,0))</f>
        <v/>
      </c>
      <c r="J429" s="295" t="str">
        <f ca="1">IF(ISERROR($S429),"",OFFSET('Smelter Reference List'!$I$4,$S429-4,0))</f>
        <v/>
      </c>
      <c r="K429" s="296"/>
      <c r="L429" s="296"/>
      <c r="M429" s="296"/>
      <c r="N429" s="296"/>
      <c r="O429" s="296"/>
      <c r="P429" s="296"/>
      <c r="Q429" s="297"/>
      <c r="R429" s="227"/>
      <c r="S429" s="228" t="e">
        <f>IF(C429="",NA(),MATCH($B429&amp;$C429,'Smelter Reference List'!$J:$J,0))</f>
        <v>#N/A</v>
      </c>
      <c r="T429" s="229"/>
      <c r="U429" s="229">
        <f t="shared" ca="1" si="14"/>
        <v>0</v>
      </c>
      <c r="V429" s="229"/>
      <c r="W429" s="229"/>
      <c r="Y429" s="223" t="str">
        <f t="shared" si="15"/>
        <v/>
      </c>
    </row>
    <row r="430" spans="1:25" s="223" customFormat="1" ht="20.25">
      <c r="A430" s="292"/>
      <c r="B430" s="293" t="str">
        <f>IF(LEN(A430)=0,"",INDEX('Smelter Reference List'!$A:$A,MATCH($A430,'Smelter Reference List'!$E:$E,0)))</f>
        <v/>
      </c>
      <c r="C430" s="299" t="str">
        <f>IF(LEN(A430)=0,"",INDEX('Smelter Reference List'!$C:$C,MATCH($A430,'Smelter Reference List'!$E:$E,0)))</f>
        <v/>
      </c>
      <c r="D430" s="293" t="str">
        <f ca="1">IF(ISERROR($S430),"",OFFSET('Smelter Reference List'!$C$4,$S430-4,0)&amp;"")</f>
        <v/>
      </c>
      <c r="E430" s="293" t="str">
        <f ca="1">IF(ISERROR($S430),"",OFFSET('Smelter Reference List'!$D$4,$S430-4,0)&amp;"")</f>
        <v/>
      </c>
      <c r="F430" s="293" t="str">
        <f ca="1">IF(ISERROR($S430),"",OFFSET('Smelter Reference List'!$E$4,$S430-4,0))</f>
        <v/>
      </c>
      <c r="G430" s="293" t="str">
        <f ca="1">IF(C430=$U$4,"Enter smelter details", IF(ISERROR($S430),"",OFFSET('Smelter Reference List'!$F$4,$S430-4,0)))</f>
        <v/>
      </c>
      <c r="H430" s="294" t="str">
        <f ca="1">IF(ISERROR($S430),"",OFFSET('Smelter Reference List'!$G$4,$S430-4,0))</f>
        <v/>
      </c>
      <c r="I430" s="295" t="str">
        <f ca="1">IF(ISERROR($S430),"",OFFSET('Smelter Reference List'!$H$4,$S430-4,0))</f>
        <v/>
      </c>
      <c r="J430" s="295" t="str">
        <f ca="1">IF(ISERROR($S430),"",OFFSET('Smelter Reference List'!$I$4,$S430-4,0))</f>
        <v/>
      </c>
      <c r="K430" s="296"/>
      <c r="L430" s="296"/>
      <c r="M430" s="296"/>
      <c r="N430" s="296"/>
      <c r="O430" s="296"/>
      <c r="P430" s="296"/>
      <c r="Q430" s="297"/>
      <c r="R430" s="227"/>
      <c r="S430" s="228" t="e">
        <f>IF(C430="",NA(),MATCH($B430&amp;$C430,'Smelter Reference List'!$J:$J,0))</f>
        <v>#N/A</v>
      </c>
      <c r="T430" s="229"/>
      <c r="U430" s="229">
        <f t="shared" ca="1" si="14"/>
        <v>0</v>
      </c>
      <c r="V430" s="229"/>
      <c r="W430" s="229"/>
      <c r="Y430" s="223" t="str">
        <f t="shared" si="15"/>
        <v/>
      </c>
    </row>
    <row r="431" spans="1:25" s="223" customFormat="1" ht="20.25">
      <c r="A431" s="292"/>
      <c r="B431" s="293" t="str">
        <f>IF(LEN(A431)=0,"",INDEX('Smelter Reference List'!$A:$A,MATCH($A431,'Smelter Reference List'!$E:$E,0)))</f>
        <v/>
      </c>
      <c r="C431" s="299" t="str">
        <f>IF(LEN(A431)=0,"",INDEX('Smelter Reference List'!$C:$C,MATCH($A431,'Smelter Reference List'!$E:$E,0)))</f>
        <v/>
      </c>
      <c r="D431" s="293" t="str">
        <f ca="1">IF(ISERROR($S431),"",OFFSET('Smelter Reference List'!$C$4,$S431-4,0)&amp;"")</f>
        <v/>
      </c>
      <c r="E431" s="293" t="str">
        <f ca="1">IF(ISERROR($S431),"",OFFSET('Smelter Reference List'!$D$4,$S431-4,0)&amp;"")</f>
        <v/>
      </c>
      <c r="F431" s="293" t="str">
        <f ca="1">IF(ISERROR($S431),"",OFFSET('Smelter Reference List'!$E$4,$S431-4,0))</f>
        <v/>
      </c>
      <c r="G431" s="293" t="str">
        <f ca="1">IF(C431=$U$4,"Enter smelter details", IF(ISERROR($S431),"",OFFSET('Smelter Reference List'!$F$4,$S431-4,0)))</f>
        <v/>
      </c>
      <c r="H431" s="294" t="str">
        <f ca="1">IF(ISERROR($S431),"",OFFSET('Smelter Reference List'!$G$4,$S431-4,0))</f>
        <v/>
      </c>
      <c r="I431" s="295" t="str">
        <f ca="1">IF(ISERROR($S431),"",OFFSET('Smelter Reference List'!$H$4,$S431-4,0))</f>
        <v/>
      </c>
      <c r="J431" s="295" t="str">
        <f ca="1">IF(ISERROR($S431),"",OFFSET('Smelter Reference List'!$I$4,$S431-4,0))</f>
        <v/>
      </c>
      <c r="K431" s="296"/>
      <c r="L431" s="296"/>
      <c r="M431" s="296"/>
      <c r="N431" s="296"/>
      <c r="O431" s="296"/>
      <c r="P431" s="296"/>
      <c r="Q431" s="297"/>
      <c r="R431" s="227"/>
      <c r="S431" s="228" t="e">
        <f>IF(C431="",NA(),MATCH($B431&amp;$C431,'Smelter Reference List'!$J:$J,0))</f>
        <v>#N/A</v>
      </c>
      <c r="T431" s="229"/>
      <c r="U431" s="229">
        <f t="shared" ca="1" si="14"/>
        <v>0</v>
      </c>
      <c r="V431" s="229"/>
      <c r="W431" s="229"/>
      <c r="Y431" s="223" t="str">
        <f t="shared" si="15"/>
        <v/>
      </c>
    </row>
    <row r="432" spans="1:25" s="223" customFormat="1" ht="20.25">
      <c r="A432" s="292"/>
      <c r="B432" s="293" t="str">
        <f>IF(LEN(A432)=0,"",INDEX('Smelter Reference List'!$A:$A,MATCH($A432,'Smelter Reference List'!$E:$E,0)))</f>
        <v/>
      </c>
      <c r="C432" s="299" t="str">
        <f>IF(LEN(A432)=0,"",INDEX('Smelter Reference List'!$C:$C,MATCH($A432,'Smelter Reference List'!$E:$E,0)))</f>
        <v/>
      </c>
      <c r="D432" s="293" t="str">
        <f ca="1">IF(ISERROR($S432),"",OFFSET('Smelter Reference List'!$C$4,$S432-4,0)&amp;"")</f>
        <v/>
      </c>
      <c r="E432" s="293" t="str">
        <f ca="1">IF(ISERROR($S432),"",OFFSET('Smelter Reference List'!$D$4,$S432-4,0)&amp;"")</f>
        <v/>
      </c>
      <c r="F432" s="293" t="str">
        <f ca="1">IF(ISERROR($S432),"",OFFSET('Smelter Reference List'!$E$4,$S432-4,0))</f>
        <v/>
      </c>
      <c r="G432" s="293" t="str">
        <f ca="1">IF(C432=$U$4,"Enter smelter details", IF(ISERROR($S432),"",OFFSET('Smelter Reference List'!$F$4,$S432-4,0)))</f>
        <v/>
      </c>
      <c r="H432" s="294" t="str">
        <f ca="1">IF(ISERROR($S432),"",OFFSET('Smelter Reference List'!$G$4,$S432-4,0))</f>
        <v/>
      </c>
      <c r="I432" s="295" t="str">
        <f ca="1">IF(ISERROR($S432),"",OFFSET('Smelter Reference List'!$H$4,$S432-4,0))</f>
        <v/>
      </c>
      <c r="J432" s="295" t="str">
        <f ca="1">IF(ISERROR($S432),"",OFFSET('Smelter Reference List'!$I$4,$S432-4,0))</f>
        <v/>
      </c>
      <c r="K432" s="296"/>
      <c r="L432" s="296"/>
      <c r="M432" s="296"/>
      <c r="N432" s="296"/>
      <c r="O432" s="296"/>
      <c r="P432" s="296"/>
      <c r="Q432" s="297"/>
      <c r="R432" s="227"/>
      <c r="S432" s="228" t="e">
        <f>IF(C432="",NA(),MATCH($B432&amp;$C432,'Smelter Reference List'!$J:$J,0))</f>
        <v>#N/A</v>
      </c>
      <c r="T432" s="229"/>
      <c r="U432" s="229">
        <f t="shared" ca="1" si="14"/>
        <v>0</v>
      </c>
      <c r="V432" s="229"/>
      <c r="W432" s="229"/>
      <c r="Y432" s="223" t="str">
        <f t="shared" si="15"/>
        <v/>
      </c>
    </row>
    <row r="433" spans="1:25" s="223" customFormat="1" ht="20.25">
      <c r="A433" s="292"/>
      <c r="B433" s="293" t="str">
        <f>IF(LEN(A433)=0,"",INDEX('Smelter Reference List'!$A:$A,MATCH($A433,'Smelter Reference List'!$E:$E,0)))</f>
        <v/>
      </c>
      <c r="C433" s="299" t="str">
        <f>IF(LEN(A433)=0,"",INDEX('Smelter Reference List'!$C:$C,MATCH($A433,'Smelter Reference List'!$E:$E,0)))</f>
        <v/>
      </c>
      <c r="D433" s="293" t="str">
        <f ca="1">IF(ISERROR($S433),"",OFFSET('Smelter Reference List'!$C$4,$S433-4,0)&amp;"")</f>
        <v/>
      </c>
      <c r="E433" s="293" t="str">
        <f ca="1">IF(ISERROR($S433),"",OFFSET('Smelter Reference List'!$D$4,$S433-4,0)&amp;"")</f>
        <v/>
      </c>
      <c r="F433" s="293" t="str">
        <f ca="1">IF(ISERROR($S433),"",OFFSET('Smelter Reference List'!$E$4,$S433-4,0))</f>
        <v/>
      </c>
      <c r="G433" s="293" t="str">
        <f ca="1">IF(C433=$U$4,"Enter smelter details", IF(ISERROR($S433),"",OFFSET('Smelter Reference List'!$F$4,$S433-4,0)))</f>
        <v/>
      </c>
      <c r="H433" s="294" t="str">
        <f ca="1">IF(ISERROR($S433),"",OFFSET('Smelter Reference List'!$G$4,$S433-4,0))</f>
        <v/>
      </c>
      <c r="I433" s="295" t="str">
        <f ca="1">IF(ISERROR($S433),"",OFFSET('Smelter Reference List'!$H$4,$S433-4,0))</f>
        <v/>
      </c>
      <c r="J433" s="295" t="str">
        <f ca="1">IF(ISERROR($S433),"",OFFSET('Smelter Reference List'!$I$4,$S433-4,0))</f>
        <v/>
      </c>
      <c r="K433" s="296"/>
      <c r="L433" s="296"/>
      <c r="M433" s="296"/>
      <c r="N433" s="296"/>
      <c r="O433" s="296"/>
      <c r="P433" s="296"/>
      <c r="Q433" s="297"/>
      <c r="R433" s="227"/>
      <c r="S433" s="228" t="e">
        <f>IF(C433="",NA(),MATCH($B433&amp;$C433,'Smelter Reference List'!$J:$J,0))</f>
        <v>#N/A</v>
      </c>
      <c r="T433" s="229"/>
      <c r="U433" s="229">
        <f t="shared" ca="1" si="14"/>
        <v>0</v>
      </c>
      <c r="V433" s="229"/>
      <c r="W433" s="229"/>
      <c r="Y433" s="223" t="str">
        <f t="shared" si="15"/>
        <v/>
      </c>
    </row>
    <row r="434" spans="1:25" s="223" customFormat="1" ht="20.25">
      <c r="A434" s="292"/>
      <c r="B434" s="293" t="str">
        <f>IF(LEN(A434)=0,"",INDEX('Smelter Reference List'!$A:$A,MATCH($A434,'Smelter Reference List'!$E:$E,0)))</f>
        <v/>
      </c>
      <c r="C434" s="299" t="str">
        <f>IF(LEN(A434)=0,"",INDEX('Smelter Reference List'!$C:$C,MATCH($A434,'Smelter Reference List'!$E:$E,0)))</f>
        <v/>
      </c>
      <c r="D434" s="293" t="str">
        <f ca="1">IF(ISERROR($S434),"",OFFSET('Smelter Reference List'!$C$4,$S434-4,0)&amp;"")</f>
        <v/>
      </c>
      <c r="E434" s="293" t="str">
        <f ca="1">IF(ISERROR($S434),"",OFFSET('Smelter Reference List'!$D$4,$S434-4,0)&amp;"")</f>
        <v/>
      </c>
      <c r="F434" s="293" t="str">
        <f ca="1">IF(ISERROR($S434),"",OFFSET('Smelter Reference List'!$E$4,$S434-4,0))</f>
        <v/>
      </c>
      <c r="G434" s="293" t="str">
        <f ca="1">IF(C434=$U$4,"Enter smelter details", IF(ISERROR($S434),"",OFFSET('Smelter Reference List'!$F$4,$S434-4,0)))</f>
        <v/>
      </c>
      <c r="H434" s="294" t="str">
        <f ca="1">IF(ISERROR($S434),"",OFFSET('Smelter Reference List'!$G$4,$S434-4,0))</f>
        <v/>
      </c>
      <c r="I434" s="295" t="str">
        <f ca="1">IF(ISERROR($S434),"",OFFSET('Smelter Reference List'!$H$4,$S434-4,0))</f>
        <v/>
      </c>
      <c r="J434" s="295" t="str">
        <f ca="1">IF(ISERROR($S434),"",OFFSET('Smelter Reference List'!$I$4,$S434-4,0))</f>
        <v/>
      </c>
      <c r="K434" s="296"/>
      <c r="L434" s="296"/>
      <c r="M434" s="296"/>
      <c r="N434" s="296"/>
      <c r="O434" s="296"/>
      <c r="P434" s="296"/>
      <c r="Q434" s="297"/>
      <c r="R434" s="227"/>
      <c r="S434" s="228" t="e">
        <f>IF(C434="",NA(),MATCH($B434&amp;$C434,'Smelter Reference List'!$J:$J,0))</f>
        <v>#N/A</v>
      </c>
      <c r="T434" s="229"/>
      <c r="U434" s="229">
        <f t="shared" ca="1" si="14"/>
        <v>0</v>
      </c>
      <c r="V434" s="229"/>
      <c r="W434" s="229"/>
      <c r="Y434" s="223" t="str">
        <f t="shared" si="15"/>
        <v/>
      </c>
    </row>
    <row r="435" spans="1:25" s="223" customFormat="1" ht="20.25">
      <c r="A435" s="292"/>
      <c r="B435" s="293" t="str">
        <f>IF(LEN(A435)=0,"",INDEX('Smelter Reference List'!$A:$A,MATCH($A435,'Smelter Reference List'!$E:$E,0)))</f>
        <v/>
      </c>
      <c r="C435" s="299" t="str">
        <f>IF(LEN(A435)=0,"",INDEX('Smelter Reference List'!$C:$C,MATCH($A435,'Smelter Reference List'!$E:$E,0)))</f>
        <v/>
      </c>
      <c r="D435" s="293" t="str">
        <f ca="1">IF(ISERROR($S435),"",OFFSET('Smelter Reference List'!$C$4,$S435-4,0)&amp;"")</f>
        <v/>
      </c>
      <c r="E435" s="293" t="str">
        <f ca="1">IF(ISERROR($S435),"",OFFSET('Smelter Reference List'!$D$4,$S435-4,0)&amp;"")</f>
        <v/>
      </c>
      <c r="F435" s="293" t="str">
        <f ca="1">IF(ISERROR($S435),"",OFFSET('Smelter Reference List'!$E$4,$S435-4,0))</f>
        <v/>
      </c>
      <c r="G435" s="293" t="str">
        <f ca="1">IF(C435=$U$4,"Enter smelter details", IF(ISERROR($S435),"",OFFSET('Smelter Reference List'!$F$4,$S435-4,0)))</f>
        <v/>
      </c>
      <c r="H435" s="294" t="str">
        <f ca="1">IF(ISERROR($S435),"",OFFSET('Smelter Reference List'!$G$4,$S435-4,0))</f>
        <v/>
      </c>
      <c r="I435" s="295" t="str">
        <f ca="1">IF(ISERROR($S435),"",OFFSET('Smelter Reference List'!$H$4,$S435-4,0))</f>
        <v/>
      </c>
      <c r="J435" s="295" t="str">
        <f ca="1">IF(ISERROR($S435),"",OFFSET('Smelter Reference List'!$I$4,$S435-4,0))</f>
        <v/>
      </c>
      <c r="K435" s="296"/>
      <c r="L435" s="296"/>
      <c r="M435" s="296"/>
      <c r="N435" s="296"/>
      <c r="O435" s="296"/>
      <c r="P435" s="296"/>
      <c r="Q435" s="297"/>
      <c r="R435" s="227"/>
      <c r="S435" s="228" t="e">
        <f>IF(C435="",NA(),MATCH($B435&amp;$C435,'Smelter Reference List'!$J:$J,0))</f>
        <v>#N/A</v>
      </c>
      <c r="T435" s="229"/>
      <c r="U435" s="229">
        <f t="shared" ca="1" si="14"/>
        <v>0</v>
      </c>
      <c r="V435" s="229"/>
      <c r="W435" s="229"/>
      <c r="Y435" s="223" t="str">
        <f t="shared" si="15"/>
        <v/>
      </c>
    </row>
    <row r="436" spans="1:25" s="223" customFormat="1" ht="20.25">
      <c r="A436" s="292"/>
      <c r="B436" s="293" t="str">
        <f>IF(LEN(A436)=0,"",INDEX('Smelter Reference List'!$A:$A,MATCH($A436,'Smelter Reference List'!$E:$E,0)))</f>
        <v/>
      </c>
      <c r="C436" s="299" t="str">
        <f>IF(LEN(A436)=0,"",INDEX('Smelter Reference List'!$C:$C,MATCH($A436,'Smelter Reference List'!$E:$E,0)))</f>
        <v/>
      </c>
      <c r="D436" s="293" t="str">
        <f ca="1">IF(ISERROR($S436),"",OFFSET('Smelter Reference List'!$C$4,$S436-4,0)&amp;"")</f>
        <v/>
      </c>
      <c r="E436" s="293" t="str">
        <f ca="1">IF(ISERROR($S436),"",OFFSET('Smelter Reference List'!$D$4,$S436-4,0)&amp;"")</f>
        <v/>
      </c>
      <c r="F436" s="293" t="str">
        <f ca="1">IF(ISERROR($S436),"",OFFSET('Smelter Reference List'!$E$4,$S436-4,0))</f>
        <v/>
      </c>
      <c r="G436" s="293" t="str">
        <f ca="1">IF(C436=$U$4,"Enter smelter details", IF(ISERROR($S436),"",OFFSET('Smelter Reference List'!$F$4,$S436-4,0)))</f>
        <v/>
      </c>
      <c r="H436" s="294" t="str">
        <f ca="1">IF(ISERROR($S436),"",OFFSET('Smelter Reference List'!$G$4,$S436-4,0))</f>
        <v/>
      </c>
      <c r="I436" s="295" t="str">
        <f ca="1">IF(ISERROR($S436),"",OFFSET('Smelter Reference List'!$H$4,$S436-4,0))</f>
        <v/>
      </c>
      <c r="J436" s="295" t="str">
        <f ca="1">IF(ISERROR($S436),"",OFFSET('Smelter Reference List'!$I$4,$S436-4,0))</f>
        <v/>
      </c>
      <c r="K436" s="296"/>
      <c r="L436" s="296"/>
      <c r="M436" s="296"/>
      <c r="N436" s="296"/>
      <c r="O436" s="296"/>
      <c r="P436" s="296"/>
      <c r="Q436" s="297"/>
      <c r="R436" s="227"/>
      <c r="S436" s="228" t="e">
        <f>IF(C436="",NA(),MATCH($B436&amp;$C436,'Smelter Reference List'!$J:$J,0))</f>
        <v>#N/A</v>
      </c>
      <c r="T436" s="229"/>
      <c r="U436" s="229">
        <f t="shared" ca="1" si="14"/>
        <v>0</v>
      </c>
      <c r="V436" s="229"/>
      <c r="W436" s="229"/>
      <c r="Y436" s="223" t="str">
        <f t="shared" si="15"/>
        <v/>
      </c>
    </row>
    <row r="437" spans="1:25" s="223" customFormat="1" ht="20.25">
      <c r="A437" s="292"/>
      <c r="B437" s="293" t="str">
        <f>IF(LEN(A437)=0,"",INDEX('Smelter Reference List'!$A:$A,MATCH($A437,'Smelter Reference List'!$E:$E,0)))</f>
        <v/>
      </c>
      <c r="C437" s="299" t="str">
        <f>IF(LEN(A437)=0,"",INDEX('Smelter Reference List'!$C:$C,MATCH($A437,'Smelter Reference List'!$E:$E,0)))</f>
        <v/>
      </c>
      <c r="D437" s="293" t="str">
        <f ca="1">IF(ISERROR($S437),"",OFFSET('Smelter Reference List'!$C$4,$S437-4,0)&amp;"")</f>
        <v/>
      </c>
      <c r="E437" s="293" t="str">
        <f ca="1">IF(ISERROR($S437),"",OFFSET('Smelter Reference List'!$D$4,$S437-4,0)&amp;"")</f>
        <v/>
      </c>
      <c r="F437" s="293" t="str">
        <f ca="1">IF(ISERROR($S437),"",OFFSET('Smelter Reference List'!$E$4,$S437-4,0))</f>
        <v/>
      </c>
      <c r="G437" s="293" t="str">
        <f ca="1">IF(C437=$U$4,"Enter smelter details", IF(ISERROR($S437),"",OFFSET('Smelter Reference List'!$F$4,$S437-4,0)))</f>
        <v/>
      </c>
      <c r="H437" s="294" t="str">
        <f ca="1">IF(ISERROR($S437),"",OFFSET('Smelter Reference List'!$G$4,$S437-4,0))</f>
        <v/>
      </c>
      <c r="I437" s="295" t="str">
        <f ca="1">IF(ISERROR($S437),"",OFFSET('Smelter Reference List'!$H$4,$S437-4,0))</f>
        <v/>
      </c>
      <c r="J437" s="295" t="str">
        <f ca="1">IF(ISERROR($S437),"",OFFSET('Smelter Reference List'!$I$4,$S437-4,0))</f>
        <v/>
      </c>
      <c r="K437" s="296"/>
      <c r="L437" s="296"/>
      <c r="M437" s="296"/>
      <c r="N437" s="296"/>
      <c r="O437" s="296"/>
      <c r="P437" s="296"/>
      <c r="Q437" s="297"/>
      <c r="R437" s="227"/>
      <c r="S437" s="228" t="e">
        <f>IF(C437="",NA(),MATCH($B437&amp;$C437,'Smelter Reference List'!$J:$J,0))</f>
        <v>#N/A</v>
      </c>
      <c r="T437" s="229"/>
      <c r="U437" s="229">
        <f t="shared" ca="1" si="14"/>
        <v>0</v>
      </c>
      <c r="V437" s="229"/>
      <c r="W437" s="229"/>
      <c r="Y437" s="223" t="str">
        <f t="shared" si="15"/>
        <v/>
      </c>
    </row>
    <row r="438" spans="1:25" s="223" customFormat="1" ht="20.25">
      <c r="A438" s="292"/>
      <c r="B438" s="293" t="str">
        <f>IF(LEN(A438)=0,"",INDEX('Smelter Reference List'!$A:$A,MATCH($A438,'Smelter Reference List'!$E:$E,0)))</f>
        <v/>
      </c>
      <c r="C438" s="299" t="str">
        <f>IF(LEN(A438)=0,"",INDEX('Smelter Reference List'!$C:$C,MATCH($A438,'Smelter Reference List'!$E:$E,0)))</f>
        <v/>
      </c>
      <c r="D438" s="293" t="str">
        <f ca="1">IF(ISERROR($S438),"",OFFSET('Smelter Reference List'!$C$4,$S438-4,0)&amp;"")</f>
        <v/>
      </c>
      <c r="E438" s="293" t="str">
        <f ca="1">IF(ISERROR($S438),"",OFFSET('Smelter Reference List'!$D$4,$S438-4,0)&amp;"")</f>
        <v/>
      </c>
      <c r="F438" s="293" t="str">
        <f ca="1">IF(ISERROR($S438),"",OFFSET('Smelter Reference List'!$E$4,$S438-4,0))</f>
        <v/>
      </c>
      <c r="G438" s="293" t="str">
        <f ca="1">IF(C438=$U$4,"Enter smelter details", IF(ISERROR($S438),"",OFFSET('Smelter Reference List'!$F$4,$S438-4,0)))</f>
        <v/>
      </c>
      <c r="H438" s="294" t="str">
        <f ca="1">IF(ISERROR($S438),"",OFFSET('Smelter Reference List'!$G$4,$S438-4,0))</f>
        <v/>
      </c>
      <c r="I438" s="295" t="str">
        <f ca="1">IF(ISERROR($S438),"",OFFSET('Smelter Reference List'!$H$4,$S438-4,0))</f>
        <v/>
      </c>
      <c r="J438" s="295" t="str">
        <f ca="1">IF(ISERROR($S438),"",OFFSET('Smelter Reference List'!$I$4,$S438-4,0))</f>
        <v/>
      </c>
      <c r="K438" s="296"/>
      <c r="L438" s="296"/>
      <c r="M438" s="296"/>
      <c r="N438" s="296"/>
      <c r="O438" s="296"/>
      <c r="P438" s="296"/>
      <c r="Q438" s="297"/>
      <c r="R438" s="227"/>
      <c r="S438" s="228" t="e">
        <f>IF(C438="",NA(),MATCH($B438&amp;$C438,'Smelter Reference List'!$J:$J,0))</f>
        <v>#N/A</v>
      </c>
      <c r="T438" s="229"/>
      <c r="U438" s="229">
        <f t="shared" ca="1" si="14"/>
        <v>0</v>
      </c>
      <c r="V438" s="229"/>
      <c r="W438" s="229"/>
      <c r="Y438" s="223" t="str">
        <f t="shared" si="15"/>
        <v/>
      </c>
    </row>
    <row r="439" spans="1:25" s="223" customFormat="1" ht="20.25">
      <c r="A439" s="292"/>
      <c r="B439" s="293" t="str">
        <f>IF(LEN(A439)=0,"",INDEX('Smelter Reference List'!$A:$A,MATCH($A439,'Smelter Reference List'!$E:$E,0)))</f>
        <v/>
      </c>
      <c r="C439" s="299" t="str">
        <f>IF(LEN(A439)=0,"",INDEX('Smelter Reference List'!$C:$C,MATCH($A439,'Smelter Reference List'!$E:$E,0)))</f>
        <v/>
      </c>
      <c r="D439" s="293" t="str">
        <f ca="1">IF(ISERROR($S439),"",OFFSET('Smelter Reference List'!$C$4,$S439-4,0)&amp;"")</f>
        <v/>
      </c>
      <c r="E439" s="293" t="str">
        <f ca="1">IF(ISERROR($S439),"",OFFSET('Smelter Reference List'!$D$4,$S439-4,0)&amp;"")</f>
        <v/>
      </c>
      <c r="F439" s="293" t="str">
        <f ca="1">IF(ISERROR($S439),"",OFFSET('Smelter Reference List'!$E$4,$S439-4,0))</f>
        <v/>
      </c>
      <c r="G439" s="293" t="str">
        <f ca="1">IF(C439=$U$4,"Enter smelter details", IF(ISERROR($S439),"",OFFSET('Smelter Reference List'!$F$4,$S439-4,0)))</f>
        <v/>
      </c>
      <c r="H439" s="294" t="str">
        <f ca="1">IF(ISERROR($S439),"",OFFSET('Smelter Reference List'!$G$4,$S439-4,0))</f>
        <v/>
      </c>
      <c r="I439" s="295" t="str">
        <f ca="1">IF(ISERROR($S439),"",OFFSET('Smelter Reference List'!$H$4,$S439-4,0))</f>
        <v/>
      </c>
      <c r="J439" s="295" t="str">
        <f ca="1">IF(ISERROR($S439),"",OFFSET('Smelter Reference List'!$I$4,$S439-4,0))</f>
        <v/>
      </c>
      <c r="K439" s="296"/>
      <c r="L439" s="296"/>
      <c r="M439" s="296"/>
      <c r="N439" s="296"/>
      <c r="O439" s="296"/>
      <c r="P439" s="296"/>
      <c r="Q439" s="297"/>
      <c r="R439" s="227"/>
      <c r="S439" s="228" t="e">
        <f>IF(C439="",NA(),MATCH($B439&amp;$C439,'Smelter Reference List'!$J:$J,0))</f>
        <v>#N/A</v>
      </c>
      <c r="T439" s="229"/>
      <c r="U439" s="229">
        <f t="shared" ca="1" si="14"/>
        <v>0</v>
      </c>
      <c r="V439" s="229"/>
      <c r="W439" s="229"/>
      <c r="Y439" s="223" t="str">
        <f t="shared" si="15"/>
        <v/>
      </c>
    </row>
    <row r="440" spans="1:25" s="223" customFormat="1" ht="20.25">
      <c r="A440" s="292"/>
      <c r="B440" s="293" t="str">
        <f>IF(LEN(A440)=0,"",INDEX('Smelter Reference List'!$A:$A,MATCH($A440,'Smelter Reference List'!$E:$E,0)))</f>
        <v/>
      </c>
      <c r="C440" s="299" t="str">
        <f>IF(LEN(A440)=0,"",INDEX('Smelter Reference List'!$C:$C,MATCH($A440,'Smelter Reference List'!$E:$E,0)))</f>
        <v/>
      </c>
      <c r="D440" s="293" t="str">
        <f ca="1">IF(ISERROR($S440),"",OFFSET('Smelter Reference List'!$C$4,$S440-4,0)&amp;"")</f>
        <v/>
      </c>
      <c r="E440" s="293" t="str">
        <f ca="1">IF(ISERROR($S440),"",OFFSET('Smelter Reference List'!$D$4,$S440-4,0)&amp;"")</f>
        <v/>
      </c>
      <c r="F440" s="293" t="str">
        <f ca="1">IF(ISERROR($S440),"",OFFSET('Smelter Reference List'!$E$4,$S440-4,0))</f>
        <v/>
      </c>
      <c r="G440" s="293" t="str">
        <f ca="1">IF(C440=$U$4,"Enter smelter details", IF(ISERROR($S440),"",OFFSET('Smelter Reference List'!$F$4,$S440-4,0)))</f>
        <v/>
      </c>
      <c r="H440" s="294" t="str">
        <f ca="1">IF(ISERROR($S440),"",OFFSET('Smelter Reference List'!$G$4,$S440-4,0))</f>
        <v/>
      </c>
      <c r="I440" s="295" t="str">
        <f ca="1">IF(ISERROR($S440),"",OFFSET('Smelter Reference List'!$H$4,$S440-4,0))</f>
        <v/>
      </c>
      <c r="J440" s="295" t="str">
        <f ca="1">IF(ISERROR($S440),"",OFFSET('Smelter Reference List'!$I$4,$S440-4,0))</f>
        <v/>
      </c>
      <c r="K440" s="296"/>
      <c r="L440" s="296"/>
      <c r="M440" s="296"/>
      <c r="N440" s="296"/>
      <c r="O440" s="296"/>
      <c r="P440" s="296"/>
      <c r="Q440" s="297"/>
      <c r="R440" s="227"/>
      <c r="S440" s="228" t="e">
        <f>IF(C440="",NA(),MATCH($B440&amp;$C440,'Smelter Reference List'!$J:$J,0))</f>
        <v>#N/A</v>
      </c>
      <c r="T440" s="229"/>
      <c r="U440" s="229">
        <f t="shared" ca="1" si="14"/>
        <v>0</v>
      </c>
      <c r="V440" s="229"/>
      <c r="W440" s="229"/>
      <c r="Y440" s="223" t="str">
        <f t="shared" si="15"/>
        <v/>
      </c>
    </row>
    <row r="441" spans="1:25" s="223" customFormat="1" ht="20.25">
      <c r="A441" s="292"/>
      <c r="B441" s="293" t="str">
        <f>IF(LEN(A441)=0,"",INDEX('Smelter Reference List'!$A:$A,MATCH($A441,'Smelter Reference List'!$E:$E,0)))</f>
        <v/>
      </c>
      <c r="C441" s="299" t="str">
        <f>IF(LEN(A441)=0,"",INDEX('Smelter Reference List'!$C:$C,MATCH($A441,'Smelter Reference List'!$E:$E,0)))</f>
        <v/>
      </c>
      <c r="D441" s="293" t="str">
        <f ca="1">IF(ISERROR($S441),"",OFFSET('Smelter Reference List'!$C$4,$S441-4,0)&amp;"")</f>
        <v/>
      </c>
      <c r="E441" s="293" t="str">
        <f ca="1">IF(ISERROR($S441),"",OFFSET('Smelter Reference List'!$D$4,$S441-4,0)&amp;"")</f>
        <v/>
      </c>
      <c r="F441" s="293" t="str">
        <f ca="1">IF(ISERROR($S441),"",OFFSET('Smelter Reference List'!$E$4,$S441-4,0))</f>
        <v/>
      </c>
      <c r="G441" s="293" t="str">
        <f ca="1">IF(C441=$U$4,"Enter smelter details", IF(ISERROR($S441),"",OFFSET('Smelter Reference List'!$F$4,$S441-4,0)))</f>
        <v/>
      </c>
      <c r="H441" s="294" t="str">
        <f ca="1">IF(ISERROR($S441),"",OFFSET('Smelter Reference List'!$G$4,$S441-4,0))</f>
        <v/>
      </c>
      <c r="I441" s="295" t="str">
        <f ca="1">IF(ISERROR($S441),"",OFFSET('Smelter Reference List'!$H$4,$S441-4,0))</f>
        <v/>
      </c>
      <c r="J441" s="295" t="str">
        <f ca="1">IF(ISERROR($S441),"",OFFSET('Smelter Reference List'!$I$4,$S441-4,0))</f>
        <v/>
      </c>
      <c r="K441" s="296"/>
      <c r="L441" s="296"/>
      <c r="M441" s="296"/>
      <c r="N441" s="296"/>
      <c r="O441" s="296"/>
      <c r="P441" s="296"/>
      <c r="Q441" s="297"/>
      <c r="R441" s="227"/>
      <c r="S441" s="228" t="e">
        <f>IF(C441="",NA(),MATCH($B441&amp;$C441,'Smelter Reference List'!$J:$J,0))</f>
        <v>#N/A</v>
      </c>
      <c r="T441" s="229"/>
      <c r="U441" s="229">
        <f t="shared" ref="U441:U504" ca="1" si="16">IF(AND(C441="Smelter not listed",OR(LEN(D441)=0,LEN(E441)=0)),1,0)</f>
        <v>0</v>
      </c>
      <c r="V441" s="229"/>
      <c r="W441" s="229"/>
      <c r="Y441" s="223" t="str">
        <f t="shared" ref="Y441:Y504" si="17">B441&amp;C441</f>
        <v/>
      </c>
    </row>
    <row r="442" spans="1:25" s="223" customFormat="1" ht="20.25">
      <c r="A442" s="292"/>
      <c r="B442" s="293" t="str">
        <f>IF(LEN(A442)=0,"",INDEX('Smelter Reference List'!$A:$A,MATCH($A442,'Smelter Reference List'!$E:$E,0)))</f>
        <v/>
      </c>
      <c r="C442" s="299" t="str">
        <f>IF(LEN(A442)=0,"",INDEX('Smelter Reference List'!$C:$C,MATCH($A442,'Smelter Reference List'!$E:$E,0)))</f>
        <v/>
      </c>
      <c r="D442" s="293" t="str">
        <f ca="1">IF(ISERROR($S442),"",OFFSET('Smelter Reference List'!$C$4,$S442-4,0)&amp;"")</f>
        <v/>
      </c>
      <c r="E442" s="293" t="str">
        <f ca="1">IF(ISERROR($S442),"",OFFSET('Smelter Reference List'!$D$4,$S442-4,0)&amp;"")</f>
        <v/>
      </c>
      <c r="F442" s="293" t="str">
        <f ca="1">IF(ISERROR($S442),"",OFFSET('Smelter Reference List'!$E$4,$S442-4,0))</f>
        <v/>
      </c>
      <c r="G442" s="293" t="str">
        <f ca="1">IF(C442=$U$4,"Enter smelter details", IF(ISERROR($S442),"",OFFSET('Smelter Reference List'!$F$4,$S442-4,0)))</f>
        <v/>
      </c>
      <c r="H442" s="294" t="str">
        <f ca="1">IF(ISERROR($S442),"",OFFSET('Smelter Reference List'!$G$4,$S442-4,0))</f>
        <v/>
      </c>
      <c r="I442" s="295" t="str">
        <f ca="1">IF(ISERROR($S442),"",OFFSET('Smelter Reference List'!$H$4,$S442-4,0))</f>
        <v/>
      </c>
      <c r="J442" s="295" t="str">
        <f ca="1">IF(ISERROR($S442),"",OFFSET('Smelter Reference List'!$I$4,$S442-4,0))</f>
        <v/>
      </c>
      <c r="K442" s="296"/>
      <c r="L442" s="296"/>
      <c r="M442" s="296"/>
      <c r="N442" s="296"/>
      <c r="O442" s="296"/>
      <c r="P442" s="296"/>
      <c r="Q442" s="297"/>
      <c r="R442" s="227"/>
      <c r="S442" s="228" t="e">
        <f>IF(C442="",NA(),MATCH($B442&amp;$C442,'Smelter Reference List'!$J:$J,0))</f>
        <v>#N/A</v>
      </c>
      <c r="T442" s="229"/>
      <c r="U442" s="229">
        <f t="shared" ca="1" si="16"/>
        <v>0</v>
      </c>
      <c r="V442" s="229"/>
      <c r="W442" s="229"/>
      <c r="Y442" s="223" t="str">
        <f t="shared" si="17"/>
        <v/>
      </c>
    </row>
    <row r="443" spans="1:25" s="223" customFormat="1" ht="20.25">
      <c r="A443" s="292"/>
      <c r="B443" s="293" t="str">
        <f>IF(LEN(A443)=0,"",INDEX('Smelter Reference List'!$A:$A,MATCH($A443,'Smelter Reference List'!$E:$E,0)))</f>
        <v/>
      </c>
      <c r="C443" s="299" t="str">
        <f>IF(LEN(A443)=0,"",INDEX('Smelter Reference List'!$C:$C,MATCH($A443,'Smelter Reference List'!$E:$E,0)))</f>
        <v/>
      </c>
      <c r="D443" s="293" t="str">
        <f ca="1">IF(ISERROR($S443),"",OFFSET('Smelter Reference List'!$C$4,$S443-4,0)&amp;"")</f>
        <v/>
      </c>
      <c r="E443" s="293" t="str">
        <f ca="1">IF(ISERROR($S443),"",OFFSET('Smelter Reference List'!$D$4,$S443-4,0)&amp;"")</f>
        <v/>
      </c>
      <c r="F443" s="293" t="str">
        <f ca="1">IF(ISERROR($S443),"",OFFSET('Smelter Reference List'!$E$4,$S443-4,0))</f>
        <v/>
      </c>
      <c r="G443" s="293" t="str">
        <f ca="1">IF(C443=$U$4,"Enter smelter details", IF(ISERROR($S443),"",OFFSET('Smelter Reference List'!$F$4,$S443-4,0)))</f>
        <v/>
      </c>
      <c r="H443" s="294" t="str">
        <f ca="1">IF(ISERROR($S443),"",OFFSET('Smelter Reference List'!$G$4,$S443-4,0))</f>
        <v/>
      </c>
      <c r="I443" s="295" t="str">
        <f ca="1">IF(ISERROR($S443),"",OFFSET('Smelter Reference List'!$H$4,$S443-4,0))</f>
        <v/>
      </c>
      <c r="J443" s="295" t="str">
        <f ca="1">IF(ISERROR($S443),"",OFFSET('Smelter Reference List'!$I$4,$S443-4,0))</f>
        <v/>
      </c>
      <c r="K443" s="296"/>
      <c r="L443" s="296"/>
      <c r="M443" s="296"/>
      <c r="N443" s="296"/>
      <c r="O443" s="296"/>
      <c r="P443" s="296"/>
      <c r="Q443" s="297"/>
      <c r="R443" s="227"/>
      <c r="S443" s="228" t="e">
        <f>IF(C443="",NA(),MATCH($B443&amp;$C443,'Smelter Reference List'!$J:$J,0))</f>
        <v>#N/A</v>
      </c>
      <c r="T443" s="229"/>
      <c r="U443" s="229">
        <f t="shared" ca="1" si="16"/>
        <v>0</v>
      </c>
      <c r="V443" s="229"/>
      <c r="W443" s="229"/>
      <c r="Y443" s="223" t="str">
        <f t="shared" si="17"/>
        <v/>
      </c>
    </row>
    <row r="444" spans="1:25" s="223" customFormat="1" ht="20.25">
      <c r="A444" s="292"/>
      <c r="B444" s="293" t="str">
        <f>IF(LEN(A444)=0,"",INDEX('Smelter Reference List'!$A:$A,MATCH($A444,'Smelter Reference List'!$E:$E,0)))</f>
        <v/>
      </c>
      <c r="C444" s="299" t="str">
        <f>IF(LEN(A444)=0,"",INDEX('Smelter Reference List'!$C:$C,MATCH($A444,'Smelter Reference List'!$E:$E,0)))</f>
        <v/>
      </c>
      <c r="D444" s="293" t="str">
        <f ca="1">IF(ISERROR($S444),"",OFFSET('Smelter Reference List'!$C$4,$S444-4,0)&amp;"")</f>
        <v/>
      </c>
      <c r="E444" s="293" t="str">
        <f ca="1">IF(ISERROR($S444),"",OFFSET('Smelter Reference List'!$D$4,$S444-4,0)&amp;"")</f>
        <v/>
      </c>
      <c r="F444" s="293" t="str">
        <f ca="1">IF(ISERROR($S444),"",OFFSET('Smelter Reference List'!$E$4,$S444-4,0))</f>
        <v/>
      </c>
      <c r="G444" s="293" t="str">
        <f ca="1">IF(C444=$U$4,"Enter smelter details", IF(ISERROR($S444),"",OFFSET('Smelter Reference List'!$F$4,$S444-4,0)))</f>
        <v/>
      </c>
      <c r="H444" s="294" t="str">
        <f ca="1">IF(ISERROR($S444),"",OFFSET('Smelter Reference List'!$G$4,$S444-4,0))</f>
        <v/>
      </c>
      <c r="I444" s="295" t="str">
        <f ca="1">IF(ISERROR($S444),"",OFFSET('Smelter Reference List'!$H$4,$S444-4,0))</f>
        <v/>
      </c>
      <c r="J444" s="295" t="str">
        <f ca="1">IF(ISERROR($S444),"",OFFSET('Smelter Reference List'!$I$4,$S444-4,0))</f>
        <v/>
      </c>
      <c r="K444" s="296"/>
      <c r="L444" s="296"/>
      <c r="M444" s="296"/>
      <c r="N444" s="296"/>
      <c r="O444" s="296"/>
      <c r="P444" s="296"/>
      <c r="Q444" s="297"/>
      <c r="R444" s="227"/>
      <c r="S444" s="228" t="e">
        <f>IF(C444="",NA(),MATCH($B444&amp;$C444,'Smelter Reference List'!$J:$J,0))</f>
        <v>#N/A</v>
      </c>
      <c r="T444" s="229"/>
      <c r="U444" s="229">
        <f t="shared" ca="1" si="16"/>
        <v>0</v>
      </c>
      <c r="V444" s="229"/>
      <c r="W444" s="229"/>
      <c r="Y444" s="223" t="str">
        <f t="shared" si="17"/>
        <v/>
      </c>
    </row>
    <row r="445" spans="1:25" s="223" customFormat="1" ht="20.25">
      <c r="A445" s="292"/>
      <c r="B445" s="293" t="str">
        <f>IF(LEN(A445)=0,"",INDEX('Smelter Reference List'!$A:$A,MATCH($A445,'Smelter Reference List'!$E:$E,0)))</f>
        <v/>
      </c>
      <c r="C445" s="299" t="str">
        <f>IF(LEN(A445)=0,"",INDEX('Smelter Reference List'!$C:$C,MATCH($A445,'Smelter Reference List'!$E:$E,0)))</f>
        <v/>
      </c>
      <c r="D445" s="293" t="str">
        <f ca="1">IF(ISERROR($S445),"",OFFSET('Smelter Reference List'!$C$4,$S445-4,0)&amp;"")</f>
        <v/>
      </c>
      <c r="E445" s="293" t="str">
        <f ca="1">IF(ISERROR($S445),"",OFFSET('Smelter Reference List'!$D$4,$S445-4,0)&amp;"")</f>
        <v/>
      </c>
      <c r="F445" s="293" t="str">
        <f ca="1">IF(ISERROR($S445),"",OFFSET('Smelter Reference List'!$E$4,$S445-4,0))</f>
        <v/>
      </c>
      <c r="G445" s="293" t="str">
        <f ca="1">IF(C445=$U$4,"Enter smelter details", IF(ISERROR($S445),"",OFFSET('Smelter Reference List'!$F$4,$S445-4,0)))</f>
        <v/>
      </c>
      <c r="H445" s="294" t="str">
        <f ca="1">IF(ISERROR($S445),"",OFFSET('Smelter Reference List'!$G$4,$S445-4,0))</f>
        <v/>
      </c>
      <c r="I445" s="295" t="str">
        <f ca="1">IF(ISERROR($S445),"",OFFSET('Smelter Reference List'!$H$4,$S445-4,0))</f>
        <v/>
      </c>
      <c r="J445" s="295" t="str">
        <f ca="1">IF(ISERROR($S445),"",OFFSET('Smelter Reference List'!$I$4,$S445-4,0))</f>
        <v/>
      </c>
      <c r="K445" s="296"/>
      <c r="L445" s="296"/>
      <c r="M445" s="296"/>
      <c r="N445" s="296"/>
      <c r="O445" s="296"/>
      <c r="P445" s="296"/>
      <c r="Q445" s="297"/>
      <c r="R445" s="227"/>
      <c r="S445" s="228" t="e">
        <f>IF(C445="",NA(),MATCH($B445&amp;$C445,'Smelter Reference List'!$J:$J,0))</f>
        <v>#N/A</v>
      </c>
      <c r="T445" s="229"/>
      <c r="U445" s="229">
        <f t="shared" ca="1" si="16"/>
        <v>0</v>
      </c>
      <c r="V445" s="229"/>
      <c r="W445" s="229"/>
      <c r="Y445" s="223" t="str">
        <f t="shared" si="17"/>
        <v/>
      </c>
    </row>
    <row r="446" spans="1:25" s="223" customFormat="1" ht="20.25">
      <c r="A446" s="292"/>
      <c r="B446" s="293" t="str">
        <f>IF(LEN(A446)=0,"",INDEX('Smelter Reference List'!$A:$A,MATCH($A446,'Smelter Reference List'!$E:$E,0)))</f>
        <v/>
      </c>
      <c r="C446" s="299" t="str">
        <f>IF(LEN(A446)=0,"",INDEX('Smelter Reference List'!$C:$C,MATCH($A446,'Smelter Reference List'!$E:$E,0)))</f>
        <v/>
      </c>
      <c r="D446" s="293" t="str">
        <f ca="1">IF(ISERROR($S446),"",OFFSET('Smelter Reference List'!$C$4,$S446-4,0)&amp;"")</f>
        <v/>
      </c>
      <c r="E446" s="293" t="str">
        <f ca="1">IF(ISERROR($S446),"",OFFSET('Smelter Reference List'!$D$4,$S446-4,0)&amp;"")</f>
        <v/>
      </c>
      <c r="F446" s="293" t="str">
        <f ca="1">IF(ISERROR($S446),"",OFFSET('Smelter Reference List'!$E$4,$S446-4,0))</f>
        <v/>
      </c>
      <c r="G446" s="293" t="str">
        <f ca="1">IF(C446=$U$4,"Enter smelter details", IF(ISERROR($S446),"",OFFSET('Smelter Reference List'!$F$4,$S446-4,0)))</f>
        <v/>
      </c>
      <c r="H446" s="294" t="str">
        <f ca="1">IF(ISERROR($S446),"",OFFSET('Smelter Reference List'!$G$4,$S446-4,0))</f>
        <v/>
      </c>
      <c r="I446" s="295" t="str">
        <f ca="1">IF(ISERROR($S446),"",OFFSET('Smelter Reference List'!$H$4,$S446-4,0))</f>
        <v/>
      </c>
      <c r="J446" s="295" t="str">
        <f ca="1">IF(ISERROR($S446),"",OFFSET('Smelter Reference List'!$I$4,$S446-4,0))</f>
        <v/>
      </c>
      <c r="K446" s="296"/>
      <c r="L446" s="296"/>
      <c r="M446" s="296"/>
      <c r="N446" s="296"/>
      <c r="O446" s="296"/>
      <c r="P446" s="296"/>
      <c r="Q446" s="297"/>
      <c r="R446" s="227"/>
      <c r="S446" s="228" t="e">
        <f>IF(C446="",NA(),MATCH($B446&amp;$C446,'Smelter Reference List'!$J:$J,0))</f>
        <v>#N/A</v>
      </c>
      <c r="T446" s="229"/>
      <c r="U446" s="229">
        <f t="shared" ca="1" si="16"/>
        <v>0</v>
      </c>
      <c r="V446" s="229"/>
      <c r="W446" s="229"/>
      <c r="Y446" s="223" t="str">
        <f t="shared" si="17"/>
        <v/>
      </c>
    </row>
    <row r="447" spans="1:25" s="223" customFormat="1" ht="20.25">
      <c r="A447" s="292"/>
      <c r="B447" s="293" t="str">
        <f>IF(LEN(A447)=0,"",INDEX('Smelter Reference List'!$A:$A,MATCH($A447,'Smelter Reference List'!$E:$E,0)))</f>
        <v/>
      </c>
      <c r="C447" s="299" t="str">
        <f>IF(LEN(A447)=0,"",INDEX('Smelter Reference List'!$C:$C,MATCH($A447,'Smelter Reference List'!$E:$E,0)))</f>
        <v/>
      </c>
      <c r="D447" s="293" t="str">
        <f ca="1">IF(ISERROR($S447),"",OFFSET('Smelter Reference List'!$C$4,$S447-4,0)&amp;"")</f>
        <v/>
      </c>
      <c r="E447" s="293" t="str">
        <f ca="1">IF(ISERROR($S447),"",OFFSET('Smelter Reference List'!$D$4,$S447-4,0)&amp;"")</f>
        <v/>
      </c>
      <c r="F447" s="293" t="str">
        <f ca="1">IF(ISERROR($S447),"",OFFSET('Smelter Reference List'!$E$4,$S447-4,0))</f>
        <v/>
      </c>
      <c r="G447" s="293" t="str">
        <f ca="1">IF(C447=$U$4,"Enter smelter details", IF(ISERROR($S447),"",OFFSET('Smelter Reference List'!$F$4,$S447-4,0)))</f>
        <v/>
      </c>
      <c r="H447" s="294" t="str">
        <f ca="1">IF(ISERROR($S447),"",OFFSET('Smelter Reference List'!$G$4,$S447-4,0))</f>
        <v/>
      </c>
      <c r="I447" s="295" t="str">
        <f ca="1">IF(ISERROR($S447),"",OFFSET('Smelter Reference List'!$H$4,$S447-4,0))</f>
        <v/>
      </c>
      <c r="J447" s="295" t="str">
        <f ca="1">IF(ISERROR($S447),"",OFFSET('Smelter Reference List'!$I$4,$S447-4,0))</f>
        <v/>
      </c>
      <c r="K447" s="296"/>
      <c r="L447" s="296"/>
      <c r="M447" s="296"/>
      <c r="N447" s="296"/>
      <c r="O447" s="296"/>
      <c r="P447" s="296"/>
      <c r="Q447" s="297"/>
      <c r="R447" s="227"/>
      <c r="S447" s="228" t="e">
        <f>IF(C447="",NA(),MATCH($B447&amp;$C447,'Smelter Reference List'!$J:$J,0))</f>
        <v>#N/A</v>
      </c>
      <c r="T447" s="229"/>
      <c r="U447" s="229">
        <f t="shared" ca="1" si="16"/>
        <v>0</v>
      </c>
      <c r="V447" s="229"/>
      <c r="W447" s="229"/>
      <c r="Y447" s="223" t="str">
        <f t="shared" si="17"/>
        <v/>
      </c>
    </row>
    <row r="448" spans="1:25" s="223" customFormat="1" ht="20.25">
      <c r="A448" s="292"/>
      <c r="B448" s="293" t="str">
        <f>IF(LEN(A448)=0,"",INDEX('Smelter Reference List'!$A:$A,MATCH($A448,'Smelter Reference List'!$E:$E,0)))</f>
        <v/>
      </c>
      <c r="C448" s="299" t="str">
        <f>IF(LEN(A448)=0,"",INDEX('Smelter Reference List'!$C:$C,MATCH($A448,'Smelter Reference List'!$E:$E,0)))</f>
        <v/>
      </c>
      <c r="D448" s="293" t="str">
        <f ca="1">IF(ISERROR($S448),"",OFFSET('Smelter Reference List'!$C$4,$S448-4,0)&amp;"")</f>
        <v/>
      </c>
      <c r="E448" s="293" t="str">
        <f ca="1">IF(ISERROR($S448),"",OFFSET('Smelter Reference List'!$D$4,$S448-4,0)&amp;"")</f>
        <v/>
      </c>
      <c r="F448" s="293" t="str">
        <f ca="1">IF(ISERROR($S448),"",OFFSET('Smelter Reference List'!$E$4,$S448-4,0))</f>
        <v/>
      </c>
      <c r="G448" s="293" t="str">
        <f ca="1">IF(C448=$U$4,"Enter smelter details", IF(ISERROR($S448),"",OFFSET('Smelter Reference List'!$F$4,$S448-4,0)))</f>
        <v/>
      </c>
      <c r="H448" s="294" t="str">
        <f ca="1">IF(ISERROR($S448),"",OFFSET('Smelter Reference List'!$G$4,$S448-4,0))</f>
        <v/>
      </c>
      <c r="I448" s="295" t="str">
        <f ca="1">IF(ISERROR($S448),"",OFFSET('Smelter Reference List'!$H$4,$S448-4,0))</f>
        <v/>
      </c>
      <c r="J448" s="295" t="str">
        <f ca="1">IF(ISERROR($S448),"",OFFSET('Smelter Reference List'!$I$4,$S448-4,0))</f>
        <v/>
      </c>
      <c r="K448" s="296"/>
      <c r="L448" s="296"/>
      <c r="M448" s="296"/>
      <c r="N448" s="296"/>
      <c r="O448" s="296"/>
      <c r="P448" s="296"/>
      <c r="Q448" s="297"/>
      <c r="R448" s="227"/>
      <c r="S448" s="228" t="e">
        <f>IF(C448="",NA(),MATCH($B448&amp;$C448,'Smelter Reference List'!$J:$J,0))</f>
        <v>#N/A</v>
      </c>
      <c r="T448" s="229"/>
      <c r="U448" s="229">
        <f t="shared" ca="1" si="16"/>
        <v>0</v>
      </c>
      <c r="V448" s="229"/>
      <c r="W448" s="229"/>
      <c r="Y448" s="223" t="str">
        <f t="shared" si="17"/>
        <v/>
      </c>
    </row>
    <row r="449" spans="1:25" s="223" customFormat="1" ht="20.25">
      <c r="A449" s="292"/>
      <c r="B449" s="293" t="str">
        <f>IF(LEN(A449)=0,"",INDEX('Smelter Reference List'!$A:$A,MATCH($A449,'Smelter Reference List'!$E:$E,0)))</f>
        <v/>
      </c>
      <c r="C449" s="299" t="str">
        <f>IF(LEN(A449)=0,"",INDEX('Smelter Reference List'!$C:$C,MATCH($A449,'Smelter Reference List'!$E:$E,0)))</f>
        <v/>
      </c>
      <c r="D449" s="293" t="str">
        <f ca="1">IF(ISERROR($S449),"",OFFSET('Smelter Reference List'!$C$4,$S449-4,0)&amp;"")</f>
        <v/>
      </c>
      <c r="E449" s="293" t="str">
        <f ca="1">IF(ISERROR($S449),"",OFFSET('Smelter Reference List'!$D$4,$S449-4,0)&amp;"")</f>
        <v/>
      </c>
      <c r="F449" s="293" t="str">
        <f ca="1">IF(ISERROR($S449),"",OFFSET('Smelter Reference List'!$E$4,$S449-4,0))</f>
        <v/>
      </c>
      <c r="G449" s="293" t="str">
        <f ca="1">IF(C449=$U$4,"Enter smelter details", IF(ISERROR($S449),"",OFFSET('Smelter Reference List'!$F$4,$S449-4,0)))</f>
        <v/>
      </c>
      <c r="H449" s="294" t="str">
        <f ca="1">IF(ISERROR($S449),"",OFFSET('Smelter Reference List'!$G$4,$S449-4,0))</f>
        <v/>
      </c>
      <c r="I449" s="295" t="str">
        <f ca="1">IF(ISERROR($S449),"",OFFSET('Smelter Reference List'!$H$4,$S449-4,0))</f>
        <v/>
      </c>
      <c r="J449" s="295" t="str">
        <f ca="1">IF(ISERROR($S449),"",OFFSET('Smelter Reference List'!$I$4,$S449-4,0))</f>
        <v/>
      </c>
      <c r="K449" s="296"/>
      <c r="L449" s="296"/>
      <c r="M449" s="296"/>
      <c r="N449" s="296"/>
      <c r="O449" s="296"/>
      <c r="P449" s="296"/>
      <c r="Q449" s="297"/>
      <c r="R449" s="227"/>
      <c r="S449" s="228" t="e">
        <f>IF(C449="",NA(),MATCH($B449&amp;$C449,'Smelter Reference List'!$J:$J,0))</f>
        <v>#N/A</v>
      </c>
      <c r="T449" s="229"/>
      <c r="U449" s="229">
        <f t="shared" ca="1" si="16"/>
        <v>0</v>
      </c>
      <c r="V449" s="229"/>
      <c r="W449" s="229"/>
      <c r="Y449" s="223" t="str">
        <f t="shared" si="17"/>
        <v/>
      </c>
    </row>
    <row r="450" spans="1:25" s="223" customFormat="1" ht="20.25">
      <c r="A450" s="292"/>
      <c r="B450" s="293" t="str">
        <f>IF(LEN(A450)=0,"",INDEX('Smelter Reference List'!$A:$A,MATCH($A450,'Smelter Reference List'!$E:$E,0)))</f>
        <v/>
      </c>
      <c r="C450" s="299" t="str">
        <f>IF(LEN(A450)=0,"",INDEX('Smelter Reference List'!$C:$C,MATCH($A450,'Smelter Reference List'!$E:$E,0)))</f>
        <v/>
      </c>
      <c r="D450" s="293" t="str">
        <f ca="1">IF(ISERROR($S450),"",OFFSET('Smelter Reference List'!$C$4,$S450-4,0)&amp;"")</f>
        <v/>
      </c>
      <c r="E450" s="293" t="str">
        <f ca="1">IF(ISERROR($S450),"",OFFSET('Smelter Reference List'!$D$4,$S450-4,0)&amp;"")</f>
        <v/>
      </c>
      <c r="F450" s="293" t="str">
        <f ca="1">IF(ISERROR($S450),"",OFFSET('Smelter Reference List'!$E$4,$S450-4,0))</f>
        <v/>
      </c>
      <c r="G450" s="293" t="str">
        <f ca="1">IF(C450=$U$4,"Enter smelter details", IF(ISERROR($S450),"",OFFSET('Smelter Reference List'!$F$4,$S450-4,0)))</f>
        <v/>
      </c>
      <c r="H450" s="294" t="str">
        <f ca="1">IF(ISERROR($S450),"",OFFSET('Smelter Reference List'!$G$4,$S450-4,0))</f>
        <v/>
      </c>
      <c r="I450" s="295" t="str">
        <f ca="1">IF(ISERROR($S450),"",OFFSET('Smelter Reference List'!$H$4,$S450-4,0))</f>
        <v/>
      </c>
      <c r="J450" s="295" t="str">
        <f ca="1">IF(ISERROR($S450),"",OFFSET('Smelter Reference List'!$I$4,$S450-4,0))</f>
        <v/>
      </c>
      <c r="K450" s="296"/>
      <c r="L450" s="296"/>
      <c r="M450" s="296"/>
      <c r="N450" s="296"/>
      <c r="O450" s="296"/>
      <c r="P450" s="296"/>
      <c r="Q450" s="297"/>
      <c r="R450" s="227"/>
      <c r="S450" s="228" t="e">
        <f>IF(C450="",NA(),MATCH($B450&amp;$C450,'Smelter Reference List'!$J:$J,0))</f>
        <v>#N/A</v>
      </c>
      <c r="T450" s="229"/>
      <c r="U450" s="229">
        <f t="shared" ca="1" si="16"/>
        <v>0</v>
      </c>
      <c r="V450" s="229"/>
      <c r="W450" s="229"/>
      <c r="Y450" s="223" t="str">
        <f t="shared" si="17"/>
        <v/>
      </c>
    </row>
    <row r="451" spans="1:25" s="223" customFormat="1" ht="20.25">
      <c r="A451" s="292"/>
      <c r="B451" s="293" t="str">
        <f>IF(LEN(A451)=0,"",INDEX('Smelter Reference List'!$A:$A,MATCH($A451,'Smelter Reference List'!$E:$E,0)))</f>
        <v/>
      </c>
      <c r="C451" s="299" t="str">
        <f>IF(LEN(A451)=0,"",INDEX('Smelter Reference List'!$C:$C,MATCH($A451,'Smelter Reference List'!$E:$E,0)))</f>
        <v/>
      </c>
      <c r="D451" s="293" t="str">
        <f ca="1">IF(ISERROR($S451),"",OFFSET('Smelter Reference List'!$C$4,$S451-4,0)&amp;"")</f>
        <v/>
      </c>
      <c r="E451" s="293" t="str">
        <f ca="1">IF(ISERROR($S451),"",OFFSET('Smelter Reference List'!$D$4,$S451-4,0)&amp;"")</f>
        <v/>
      </c>
      <c r="F451" s="293" t="str">
        <f ca="1">IF(ISERROR($S451),"",OFFSET('Smelter Reference List'!$E$4,$S451-4,0))</f>
        <v/>
      </c>
      <c r="G451" s="293" t="str">
        <f ca="1">IF(C451=$U$4,"Enter smelter details", IF(ISERROR($S451),"",OFFSET('Smelter Reference List'!$F$4,$S451-4,0)))</f>
        <v/>
      </c>
      <c r="H451" s="294" t="str">
        <f ca="1">IF(ISERROR($S451),"",OFFSET('Smelter Reference List'!$G$4,$S451-4,0))</f>
        <v/>
      </c>
      <c r="I451" s="295" t="str">
        <f ca="1">IF(ISERROR($S451),"",OFFSET('Smelter Reference List'!$H$4,$S451-4,0))</f>
        <v/>
      </c>
      <c r="J451" s="295" t="str">
        <f ca="1">IF(ISERROR($S451),"",OFFSET('Smelter Reference List'!$I$4,$S451-4,0))</f>
        <v/>
      </c>
      <c r="K451" s="296"/>
      <c r="L451" s="296"/>
      <c r="M451" s="296"/>
      <c r="N451" s="296"/>
      <c r="O451" s="296"/>
      <c r="P451" s="296"/>
      <c r="Q451" s="297"/>
      <c r="R451" s="227"/>
      <c r="S451" s="228" t="e">
        <f>IF(C451="",NA(),MATCH($B451&amp;$C451,'Smelter Reference List'!$J:$J,0))</f>
        <v>#N/A</v>
      </c>
      <c r="T451" s="229"/>
      <c r="U451" s="229">
        <f t="shared" ca="1" si="16"/>
        <v>0</v>
      </c>
      <c r="V451" s="229"/>
      <c r="W451" s="229"/>
      <c r="Y451" s="223" t="str">
        <f t="shared" si="17"/>
        <v/>
      </c>
    </row>
    <row r="452" spans="1:25" s="223" customFormat="1" ht="20.25">
      <c r="A452" s="292"/>
      <c r="B452" s="293" t="str">
        <f>IF(LEN(A452)=0,"",INDEX('Smelter Reference List'!$A:$A,MATCH($A452,'Smelter Reference List'!$E:$E,0)))</f>
        <v/>
      </c>
      <c r="C452" s="299" t="str">
        <f>IF(LEN(A452)=0,"",INDEX('Smelter Reference List'!$C:$C,MATCH($A452,'Smelter Reference List'!$E:$E,0)))</f>
        <v/>
      </c>
      <c r="D452" s="293" t="str">
        <f ca="1">IF(ISERROR($S452),"",OFFSET('Smelter Reference List'!$C$4,$S452-4,0)&amp;"")</f>
        <v/>
      </c>
      <c r="E452" s="293" t="str">
        <f ca="1">IF(ISERROR($S452),"",OFFSET('Smelter Reference List'!$D$4,$S452-4,0)&amp;"")</f>
        <v/>
      </c>
      <c r="F452" s="293" t="str">
        <f ca="1">IF(ISERROR($S452),"",OFFSET('Smelter Reference List'!$E$4,$S452-4,0))</f>
        <v/>
      </c>
      <c r="G452" s="293" t="str">
        <f ca="1">IF(C452=$U$4,"Enter smelter details", IF(ISERROR($S452),"",OFFSET('Smelter Reference List'!$F$4,$S452-4,0)))</f>
        <v/>
      </c>
      <c r="H452" s="294" t="str">
        <f ca="1">IF(ISERROR($S452),"",OFFSET('Smelter Reference List'!$G$4,$S452-4,0))</f>
        <v/>
      </c>
      <c r="I452" s="295" t="str">
        <f ca="1">IF(ISERROR($S452),"",OFFSET('Smelter Reference List'!$H$4,$S452-4,0))</f>
        <v/>
      </c>
      <c r="J452" s="295" t="str">
        <f ca="1">IF(ISERROR($S452),"",OFFSET('Smelter Reference List'!$I$4,$S452-4,0))</f>
        <v/>
      </c>
      <c r="K452" s="296"/>
      <c r="L452" s="296"/>
      <c r="M452" s="296"/>
      <c r="N452" s="296"/>
      <c r="O452" s="296"/>
      <c r="P452" s="296"/>
      <c r="Q452" s="297"/>
      <c r="R452" s="227"/>
      <c r="S452" s="228" t="e">
        <f>IF(C452="",NA(),MATCH($B452&amp;$C452,'Smelter Reference List'!$J:$J,0))</f>
        <v>#N/A</v>
      </c>
      <c r="T452" s="229"/>
      <c r="U452" s="229">
        <f t="shared" ca="1" si="16"/>
        <v>0</v>
      </c>
      <c r="V452" s="229"/>
      <c r="W452" s="229"/>
      <c r="Y452" s="223" t="str">
        <f t="shared" si="17"/>
        <v/>
      </c>
    </row>
    <row r="453" spans="1:25" s="223" customFormat="1" ht="20.25">
      <c r="A453" s="292"/>
      <c r="B453" s="293" t="str">
        <f>IF(LEN(A453)=0,"",INDEX('Smelter Reference List'!$A:$A,MATCH($A453,'Smelter Reference List'!$E:$E,0)))</f>
        <v/>
      </c>
      <c r="C453" s="299" t="str">
        <f>IF(LEN(A453)=0,"",INDEX('Smelter Reference List'!$C:$C,MATCH($A453,'Smelter Reference List'!$E:$E,0)))</f>
        <v/>
      </c>
      <c r="D453" s="293" t="str">
        <f ca="1">IF(ISERROR($S453),"",OFFSET('Smelter Reference List'!$C$4,$S453-4,0)&amp;"")</f>
        <v/>
      </c>
      <c r="E453" s="293" t="str">
        <f ca="1">IF(ISERROR($S453),"",OFFSET('Smelter Reference List'!$D$4,$S453-4,0)&amp;"")</f>
        <v/>
      </c>
      <c r="F453" s="293" t="str">
        <f ca="1">IF(ISERROR($S453),"",OFFSET('Smelter Reference List'!$E$4,$S453-4,0))</f>
        <v/>
      </c>
      <c r="G453" s="293" t="str">
        <f ca="1">IF(C453=$U$4,"Enter smelter details", IF(ISERROR($S453),"",OFFSET('Smelter Reference List'!$F$4,$S453-4,0)))</f>
        <v/>
      </c>
      <c r="H453" s="294" t="str">
        <f ca="1">IF(ISERROR($S453),"",OFFSET('Smelter Reference List'!$G$4,$S453-4,0))</f>
        <v/>
      </c>
      <c r="I453" s="295" t="str">
        <f ca="1">IF(ISERROR($S453),"",OFFSET('Smelter Reference List'!$H$4,$S453-4,0))</f>
        <v/>
      </c>
      <c r="J453" s="295" t="str">
        <f ca="1">IF(ISERROR($S453),"",OFFSET('Smelter Reference List'!$I$4,$S453-4,0))</f>
        <v/>
      </c>
      <c r="K453" s="296"/>
      <c r="L453" s="296"/>
      <c r="M453" s="296"/>
      <c r="N453" s="296"/>
      <c r="O453" s="296"/>
      <c r="P453" s="296"/>
      <c r="Q453" s="297"/>
      <c r="R453" s="227"/>
      <c r="S453" s="228" t="e">
        <f>IF(C453="",NA(),MATCH($B453&amp;$C453,'Smelter Reference List'!$J:$J,0))</f>
        <v>#N/A</v>
      </c>
      <c r="T453" s="229"/>
      <c r="U453" s="229">
        <f t="shared" ca="1" si="16"/>
        <v>0</v>
      </c>
      <c r="V453" s="229"/>
      <c r="W453" s="229"/>
      <c r="Y453" s="223" t="str">
        <f t="shared" si="17"/>
        <v/>
      </c>
    </row>
    <row r="454" spans="1:25" s="223" customFormat="1" ht="20.25">
      <c r="A454" s="292"/>
      <c r="B454" s="293" t="str">
        <f>IF(LEN(A454)=0,"",INDEX('Smelter Reference List'!$A:$A,MATCH($A454,'Smelter Reference List'!$E:$E,0)))</f>
        <v/>
      </c>
      <c r="C454" s="299" t="str">
        <f>IF(LEN(A454)=0,"",INDEX('Smelter Reference List'!$C:$C,MATCH($A454,'Smelter Reference List'!$E:$E,0)))</f>
        <v/>
      </c>
      <c r="D454" s="293" t="str">
        <f ca="1">IF(ISERROR($S454),"",OFFSET('Smelter Reference List'!$C$4,$S454-4,0)&amp;"")</f>
        <v/>
      </c>
      <c r="E454" s="293" t="str">
        <f ca="1">IF(ISERROR($S454),"",OFFSET('Smelter Reference List'!$D$4,$S454-4,0)&amp;"")</f>
        <v/>
      </c>
      <c r="F454" s="293" t="str">
        <f ca="1">IF(ISERROR($S454),"",OFFSET('Smelter Reference List'!$E$4,$S454-4,0))</f>
        <v/>
      </c>
      <c r="G454" s="293" t="str">
        <f ca="1">IF(C454=$U$4,"Enter smelter details", IF(ISERROR($S454),"",OFFSET('Smelter Reference List'!$F$4,$S454-4,0)))</f>
        <v/>
      </c>
      <c r="H454" s="294" t="str">
        <f ca="1">IF(ISERROR($S454),"",OFFSET('Smelter Reference List'!$G$4,$S454-4,0))</f>
        <v/>
      </c>
      <c r="I454" s="295" t="str">
        <f ca="1">IF(ISERROR($S454),"",OFFSET('Smelter Reference List'!$H$4,$S454-4,0))</f>
        <v/>
      </c>
      <c r="J454" s="295" t="str">
        <f ca="1">IF(ISERROR($S454),"",OFFSET('Smelter Reference List'!$I$4,$S454-4,0))</f>
        <v/>
      </c>
      <c r="K454" s="296"/>
      <c r="L454" s="296"/>
      <c r="M454" s="296"/>
      <c r="N454" s="296"/>
      <c r="O454" s="296"/>
      <c r="P454" s="296"/>
      <c r="Q454" s="297"/>
      <c r="R454" s="227"/>
      <c r="S454" s="228" t="e">
        <f>IF(C454="",NA(),MATCH($B454&amp;$C454,'Smelter Reference List'!$J:$J,0))</f>
        <v>#N/A</v>
      </c>
      <c r="T454" s="229"/>
      <c r="U454" s="229">
        <f t="shared" ca="1" si="16"/>
        <v>0</v>
      </c>
      <c r="V454" s="229"/>
      <c r="W454" s="229"/>
      <c r="Y454" s="223" t="str">
        <f t="shared" si="17"/>
        <v/>
      </c>
    </row>
    <row r="455" spans="1:25" s="223" customFormat="1" ht="20.25">
      <c r="A455" s="292"/>
      <c r="B455" s="293" t="str">
        <f>IF(LEN(A455)=0,"",INDEX('Smelter Reference List'!$A:$A,MATCH($A455,'Smelter Reference List'!$E:$E,0)))</f>
        <v/>
      </c>
      <c r="C455" s="299" t="str">
        <f>IF(LEN(A455)=0,"",INDEX('Smelter Reference List'!$C:$C,MATCH($A455,'Smelter Reference List'!$E:$E,0)))</f>
        <v/>
      </c>
      <c r="D455" s="293" t="str">
        <f ca="1">IF(ISERROR($S455),"",OFFSET('Smelter Reference List'!$C$4,$S455-4,0)&amp;"")</f>
        <v/>
      </c>
      <c r="E455" s="293" t="str">
        <f ca="1">IF(ISERROR($S455),"",OFFSET('Smelter Reference List'!$D$4,$S455-4,0)&amp;"")</f>
        <v/>
      </c>
      <c r="F455" s="293" t="str">
        <f ca="1">IF(ISERROR($S455),"",OFFSET('Smelter Reference List'!$E$4,$S455-4,0))</f>
        <v/>
      </c>
      <c r="G455" s="293" t="str">
        <f ca="1">IF(C455=$U$4,"Enter smelter details", IF(ISERROR($S455),"",OFFSET('Smelter Reference List'!$F$4,$S455-4,0)))</f>
        <v/>
      </c>
      <c r="H455" s="294" t="str">
        <f ca="1">IF(ISERROR($S455),"",OFFSET('Smelter Reference List'!$G$4,$S455-4,0))</f>
        <v/>
      </c>
      <c r="I455" s="295" t="str">
        <f ca="1">IF(ISERROR($S455),"",OFFSET('Smelter Reference List'!$H$4,$S455-4,0))</f>
        <v/>
      </c>
      <c r="J455" s="295" t="str">
        <f ca="1">IF(ISERROR($S455),"",OFFSET('Smelter Reference List'!$I$4,$S455-4,0))</f>
        <v/>
      </c>
      <c r="K455" s="296"/>
      <c r="L455" s="296"/>
      <c r="M455" s="296"/>
      <c r="N455" s="296"/>
      <c r="O455" s="296"/>
      <c r="P455" s="296"/>
      <c r="Q455" s="297"/>
      <c r="R455" s="227"/>
      <c r="S455" s="228" t="e">
        <f>IF(C455="",NA(),MATCH($B455&amp;$C455,'Smelter Reference List'!$J:$J,0))</f>
        <v>#N/A</v>
      </c>
      <c r="T455" s="229"/>
      <c r="U455" s="229">
        <f t="shared" ca="1" si="16"/>
        <v>0</v>
      </c>
      <c r="V455" s="229"/>
      <c r="W455" s="229"/>
      <c r="Y455" s="223" t="str">
        <f t="shared" si="17"/>
        <v/>
      </c>
    </row>
    <row r="456" spans="1:25" s="223" customFormat="1" ht="20.25">
      <c r="A456" s="292"/>
      <c r="B456" s="293" t="str">
        <f>IF(LEN(A456)=0,"",INDEX('Smelter Reference List'!$A:$A,MATCH($A456,'Smelter Reference List'!$E:$E,0)))</f>
        <v/>
      </c>
      <c r="C456" s="299" t="str">
        <f>IF(LEN(A456)=0,"",INDEX('Smelter Reference List'!$C:$C,MATCH($A456,'Smelter Reference List'!$E:$E,0)))</f>
        <v/>
      </c>
      <c r="D456" s="293" t="str">
        <f ca="1">IF(ISERROR($S456),"",OFFSET('Smelter Reference List'!$C$4,$S456-4,0)&amp;"")</f>
        <v/>
      </c>
      <c r="E456" s="293" t="str">
        <f ca="1">IF(ISERROR($S456),"",OFFSET('Smelter Reference List'!$D$4,$S456-4,0)&amp;"")</f>
        <v/>
      </c>
      <c r="F456" s="293" t="str">
        <f ca="1">IF(ISERROR($S456),"",OFFSET('Smelter Reference List'!$E$4,$S456-4,0))</f>
        <v/>
      </c>
      <c r="G456" s="293" t="str">
        <f ca="1">IF(C456=$U$4,"Enter smelter details", IF(ISERROR($S456),"",OFFSET('Smelter Reference List'!$F$4,$S456-4,0)))</f>
        <v/>
      </c>
      <c r="H456" s="294" t="str">
        <f ca="1">IF(ISERROR($S456),"",OFFSET('Smelter Reference List'!$G$4,$S456-4,0))</f>
        <v/>
      </c>
      <c r="I456" s="295" t="str">
        <f ca="1">IF(ISERROR($S456),"",OFFSET('Smelter Reference List'!$H$4,$S456-4,0))</f>
        <v/>
      </c>
      <c r="J456" s="295" t="str">
        <f ca="1">IF(ISERROR($S456),"",OFFSET('Smelter Reference List'!$I$4,$S456-4,0))</f>
        <v/>
      </c>
      <c r="K456" s="296"/>
      <c r="L456" s="296"/>
      <c r="M456" s="296"/>
      <c r="N456" s="296"/>
      <c r="O456" s="296"/>
      <c r="P456" s="296"/>
      <c r="Q456" s="297"/>
      <c r="R456" s="227"/>
      <c r="S456" s="228" t="e">
        <f>IF(C456="",NA(),MATCH($B456&amp;$C456,'Smelter Reference List'!$J:$J,0))</f>
        <v>#N/A</v>
      </c>
      <c r="T456" s="229"/>
      <c r="U456" s="229">
        <f t="shared" ca="1" si="16"/>
        <v>0</v>
      </c>
      <c r="V456" s="229"/>
      <c r="W456" s="229"/>
      <c r="Y456" s="223" t="str">
        <f t="shared" si="17"/>
        <v/>
      </c>
    </row>
    <row r="457" spans="1:25" s="223" customFormat="1" ht="20.25">
      <c r="A457" s="292"/>
      <c r="B457" s="293" t="str">
        <f>IF(LEN(A457)=0,"",INDEX('Smelter Reference List'!$A:$A,MATCH($A457,'Smelter Reference List'!$E:$E,0)))</f>
        <v/>
      </c>
      <c r="C457" s="299" t="str">
        <f>IF(LEN(A457)=0,"",INDEX('Smelter Reference List'!$C:$C,MATCH($A457,'Smelter Reference List'!$E:$E,0)))</f>
        <v/>
      </c>
      <c r="D457" s="293" t="str">
        <f ca="1">IF(ISERROR($S457),"",OFFSET('Smelter Reference List'!$C$4,$S457-4,0)&amp;"")</f>
        <v/>
      </c>
      <c r="E457" s="293" t="str">
        <f ca="1">IF(ISERROR($S457),"",OFFSET('Smelter Reference List'!$D$4,$S457-4,0)&amp;"")</f>
        <v/>
      </c>
      <c r="F457" s="293" t="str">
        <f ca="1">IF(ISERROR($S457),"",OFFSET('Smelter Reference List'!$E$4,$S457-4,0))</f>
        <v/>
      </c>
      <c r="G457" s="293" t="str">
        <f ca="1">IF(C457=$U$4,"Enter smelter details", IF(ISERROR($S457),"",OFFSET('Smelter Reference List'!$F$4,$S457-4,0)))</f>
        <v/>
      </c>
      <c r="H457" s="294" t="str">
        <f ca="1">IF(ISERROR($S457),"",OFFSET('Smelter Reference List'!$G$4,$S457-4,0))</f>
        <v/>
      </c>
      <c r="I457" s="295" t="str">
        <f ca="1">IF(ISERROR($S457),"",OFFSET('Smelter Reference List'!$H$4,$S457-4,0))</f>
        <v/>
      </c>
      <c r="J457" s="295" t="str">
        <f ca="1">IF(ISERROR($S457),"",OFFSET('Smelter Reference List'!$I$4,$S457-4,0))</f>
        <v/>
      </c>
      <c r="K457" s="296"/>
      <c r="L457" s="296"/>
      <c r="M457" s="296"/>
      <c r="N457" s="296"/>
      <c r="O457" s="296"/>
      <c r="P457" s="296"/>
      <c r="Q457" s="297"/>
      <c r="R457" s="227"/>
      <c r="S457" s="228" t="e">
        <f>IF(C457="",NA(),MATCH($B457&amp;$C457,'Smelter Reference List'!$J:$J,0))</f>
        <v>#N/A</v>
      </c>
      <c r="T457" s="229"/>
      <c r="U457" s="229">
        <f t="shared" ca="1" si="16"/>
        <v>0</v>
      </c>
      <c r="V457" s="229"/>
      <c r="W457" s="229"/>
      <c r="Y457" s="223" t="str">
        <f t="shared" si="17"/>
        <v/>
      </c>
    </row>
    <row r="458" spans="1:25" s="223" customFormat="1" ht="20.25">
      <c r="A458" s="292"/>
      <c r="B458" s="293" t="str">
        <f>IF(LEN(A458)=0,"",INDEX('Smelter Reference List'!$A:$A,MATCH($A458,'Smelter Reference List'!$E:$E,0)))</f>
        <v/>
      </c>
      <c r="C458" s="299" t="str">
        <f>IF(LEN(A458)=0,"",INDEX('Smelter Reference List'!$C:$C,MATCH($A458,'Smelter Reference List'!$E:$E,0)))</f>
        <v/>
      </c>
      <c r="D458" s="293" t="str">
        <f ca="1">IF(ISERROR($S458),"",OFFSET('Smelter Reference List'!$C$4,$S458-4,0)&amp;"")</f>
        <v/>
      </c>
      <c r="E458" s="293" t="str">
        <f ca="1">IF(ISERROR($S458),"",OFFSET('Smelter Reference List'!$D$4,$S458-4,0)&amp;"")</f>
        <v/>
      </c>
      <c r="F458" s="293" t="str">
        <f ca="1">IF(ISERROR($S458),"",OFFSET('Smelter Reference List'!$E$4,$S458-4,0))</f>
        <v/>
      </c>
      <c r="G458" s="293" t="str">
        <f ca="1">IF(C458=$U$4,"Enter smelter details", IF(ISERROR($S458),"",OFFSET('Smelter Reference List'!$F$4,$S458-4,0)))</f>
        <v/>
      </c>
      <c r="H458" s="294" t="str">
        <f ca="1">IF(ISERROR($S458),"",OFFSET('Smelter Reference List'!$G$4,$S458-4,0))</f>
        <v/>
      </c>
      <c r="I458" s="295" t="str">
        <f ca="1">IF(ISERROR($S458),"",OFFSET('Smelter Reference List'!$H$4,$S458-4,0))</f>
        <v/>
      </c>
      <c r="J458" s="295" t="str">
        <f ca="1">IF(ISERROR($S458),"",OFFSET('Smelter Reference List'!$I$4,$S458-4,0))</f>
        <v/>
      </c>
      <c r="K458" s="296"/>
      <c r="L458" s="296"/>
      <c r="M458" s="296"/>
      <c r="N458" s="296"/>
      <c r="O458" s="296"/>
      <c r="P458" s="296"/>
      <c r="Q458" s="297"/>
      <c r="R458" s="227"/>
      <c r="S458" s="228" t="e">
        <f>IF(C458="",NA(),MATCH($B458&amp;$C458,'Smelter Reference List'!$J:$J,0))</f>
        <v>#N/A</v>
      </c>
      <c r="T458" s="229"/>
      <c r="U458" s="229">
        <f t="shared" ca="1" si="16"/>
        <v>0</v>
      </c>
      <c r="V458" s="229"/>
      <c r="W458" s="229"/>
      <c r="Y458" s="223" t="str">
        <f t="shared" si="17"/>
        <v/>
      </c>
    </row>
    <row r="459" spans="1:25" s="223" customFormat="1" ht="20.25">
      <c r="A459" s="292"/>
      <c r="B459" s="293" t="str">
        <f>IF(LEN(A459)=0,"",INDEX('Smelter Reference List'!$A:$A,MATCH($A459,'Smelter Reference List'!$E:$E,0)))</f>
        <v/>
      </c>
      <c r="C459" s="299" t="str">
        <f>IF(LEN(A459)=0,"",INDEX('Smelter Reference List'!$C:$C,MATCH($A459,'Smelter Reference List'!$E:$E,0)))</f>
        <v/>
      </c>
      <c r="D459" s="293" t="str">
        <f ca="1">IF(ISERROR($S459),"",OFFSET('Smelter Reference List'!$C$4,$S459-4,0)&amp;"")</f>
        <v/>
      </c>
      <c r="E459" s="293" t="str">
        <f ca="1">IF(ISERROR($S459),"",OFFSET('Smelter Reference List'!$D$4,$S459-4,0)&amp;"")</f>
        <v/>
      </c>
      <c r="F459" s="293" t="str">
        <f ca="1">IF(ISERROR($S459),"",OFFSET('Smelter Reference List'!$E$4,$S459-4,0))</f>
        <v/>
      </c>
      <c r="G459" s="293" t="str">
        <f ca="1">IF(C459=$U$4,"Enter smelter details", IF(ISERROR($S459),"",OFFSET('Smelter Reference List'!$F$4,$S459-4,0)))</f>
        <v/>
      </c>
      <c r="H459" s="294" t="str">
        <f ca="1">IF(ISERROR($S459),"",OFFSET('Smelter Reference List'!$G$4,$S459-4,0))</f>
        <v/>
      </c>
      <c r="I459" s="295" t="str">
        <f ca="1">IF(ISERROR($S459),"",OFFSET('Smelter Reference List'!$H$4,$S459-4,0))</f>
        <v/>
      </c>
      <c r="J459" s="295" t="str">
        <f ca="1">IF(ISERROR($S459),"",OFFSET('Smelter Reference List'!$I$4,$S459-4,0))</f>
        <v/>
      </c>
      <c r="K459" s="296"/>
      <c r="L459" s="296"/>
      <c r="M459" s="296"/>
      <c r="N459" s="296"/>
      <c r="O459" s="296"/>
      <c r="P459" s="296"/>
      <c r="Q459" s="297"/>
      <c r="R459" s="227"/>
      <c r="S459" s="228" t="e">
        <f>IF(C459="",NA(),MATCH($B459&amp;$C459,'Smelter Reference List'!$J:$J,0))</f>
        <v>#N/A</v>
      </c>
      <c r="T459" s="229"/>
      <c r="U459" s="229">
        <f t="shared" ca="1" si="16"/>
        <v>0</v>
      </c>
      <c r="V459" s="229"/>
      <c r="W459" s="229"/>
      <c r="Y459" s="223" t="str">
        <f t="shared" si="17"/>
        <v/>
      </c>
    </row>
    <row r="460" spans="1:25" s="223" customFormat="1" ht="20.25">
      <c r="A460" s="292"/>
      <c r="B460" s="293" t="str">
        <f>IF(LEN(A460)=0,"",INDEX('Smelter Reference List'!$A:$A,MATCH($A460,'Smelter Reference List'!$E:$E,0)))</f>
        <v/>
      </c>
      <c r="C460" s="299" t="str">
        <f>IF(LEN(A460)=0,"",INDEX('Smelter Reference List'!$C:$C,MATCH($A460,'Smelter Reference List'!$E:$E,0)))</f>
        <v/>
      </c>
      <c r="D460" s="293" t="str">
        <f ca="1">IF(ISERROR($S460),"",OFFSET('Smelter Reference List'!$C$4,$S460-4,0)&amp;"")</f>
        <v/>
      </c>
      <c r="E460" s="293" t="str">
        <f ca="1">IF(ISERROR($S460),"",OFFSET('Smelter Reference List'!$D$4,$S460-4,0)&amp;"")</f>
        <v/>
      </c>
      <c r="F460" s="293" t="str">
        <f ca="1">IF(ISERROR($S460),"",OFFSET('Smelter Reference List'!$E$4,$S460-4,0))</f>
        <v/>
      </c>
      <c r="G460" s="293" t="str">
        <f ca="1">IF(C460=$U$4,"Enter smelter details", IF(ISERROR($S460),"",OFFSET('Smelter Reference List'!$F$4,$S460-4,0)))</f>
        <v/>
      </c>
      <c r="H460" s="294" t="str">
        <f ca="1">IF(ISERROR($S460),"",OFFSET('Smelter Reference List'!$G$4,$S460-4,0))</f>
        <v/>
      </c>
      <c r="I460" s="295" t="str">
        <f ca="1">IF(ISERROR($S460),"",OFFSET('Smelter Reference List'!$H$4,$S460-4,0))</f>
        <v/>
      </c>
      <c r="J460" s="295" t="str">
        <f ca="1">IF(ISERROR($S460),"",OFFSET('Smelter Reference List'!$I$4,$S460-4,0))</f>
        <v/>
      </c>
      <c r="K460" s="296"/>
      <c r="L460" s="296"/>
      <c r="M460" s="296"/>
      <c r="N460" s="296"/>
      <c r="O460" s="296"/>
      <c r="P460" s="296"/>
      <c r="Q460" s="297"/>
      <c r="R460" s="227"/>
      <c r="S460" s="228" t="e">
        <f>IF(C460="",NA(),MATCH($B460&amp;$C460,'Smelter Reference List'!$J:$J,0))</f>
        <v>#N/A</v>
      </c>
      <c r="T460" s="229"/>
      <c r="U460" s="229">
        <f t="shared" ca="1" si="16"/>
        <v>0</v>
      </c>
      <c r="V460" s="229"/>
      <c r="W460" s="229"/>
      <c r="Y460" s="223" t="str">
        <f t="shared" si="17"/>
        <v/>
      </c>
    </row>
    <row r="461" spans="1:25" s="223" customFormat="1" ht="20.25">
      <c r="A461" s="292"/>
      <c r="B461" s="293" t="str">
        <f>IF(LEN(A461)=0,"",INDEX('Smelter Reference List'!$A:$A,MATCH($A461,'Smelter Reference List'!$E:$E,0)))</f>
        <v/>
      </c>
      <c r="C461" s="299" t="str">
        <f>IF(LEN(A461)=0,"",INDEX('Smelter Reference List'!$C:$C,MATCH($A461,'Smelter Reference List'!$E:$E,0)))</f>
        <v/>
      </c>
      <c r="D461" s="293" t="str">
        <f ca="1">IF(ISERROR($S461),"",OFFSET('Smelter Reference List'!$C$4,$S461-4,0)&amp;"")</f>
        <v/>
      </c>
      <c r="E461" s="293" t="str">
        <f ca="1">IF(ISERROR($S461),"",OFFSET('Smelter Reference List'!$D$4,$S461-4,0)&amp;"")</f>
        <v/>
      </c>
      <c r="F461" s="293" t="str">
        <f ca="1">IF(ISERROR($S461),"",OFFSET('Smelter Reference List'!$E$4,$S461-4,0))</f>
        <v/>
      </c>
      <c r="G461" s="293" t="str">
        <f ca="1">IF(C461=$U$4,"Enter smelter details", IF(ISERROR($S461),"",OFFSET('Smelter Reference List'!$F$4,$S461-4,0)))</f>
        <v/>
      </c>
      <c r="H461" s="294" t="str">
        <f ca="1">IF(ISERROR($S461),"",OFFSET('Smelter Reference List'!$G$4,$S461-4,0))</f>
        <v/>
      </c>
      <c r="I461" s="295" t="str">
        <f ca="1">IF(ISERROR($S461),"",OFFSET('Smelter Reference List'!$H$4,$S461-4,0))</f>
        <v/>
      </c>
      <c r="J461" s="295" t="str">
        <f ca="1">IF(ISERROR($S461),"",OFFSET('Smelter Reference List'!$I$4,$S461-4,0))</f>
        <v/>
      </c>
      <c r="K461" s="296"/>
      <c r="L461" s="296"/>
      <c r="M461" s="296"/>
      <c r="N461" s="296"/>
      <c r="O461" s="296"/>
      <c r="P461" s="296"/>
      <c r="Q461" s="297"/>
      <c r="R461" s="227"/>
      <c r="S461" s="228" t="e">
        <f>IF(C461="",NA(),MATCH($B461&amp;$C461,'Smelter Reference List'!$J:$J,0))</f>
        <v>#N/A</v>
      </c>
      <c r="T461" s="229"/>
      <c r="U461" s="229">
        <f t="shared" ca="1" si="16"/>
        <v>0</v>
      </c>
      <c r="V461" s="229"/>
      <c r="W461" s="229"/>
      <c r="Y461" s="223" t="str">
        <f t="shared" si="17"/>
        <v/>
      </c>
    </row>
    <row r="462" spans="1:25" s="223" customFormat="1" ht="20.25">
      <c r="A462" s="292"/>
      <c r="B462" s="293" t="str">
        <f>IF(LEN(A462)=0,"",INDEX('Smelter Reference List'!$A:$A,MATCH($A462,'Smelter Reference List'!$E:$E,0)))</f>
        <v/>
      </c>
      <c r="C462" s="299" t="str">
        <f>IF(LEN(A462)=0,"",INDEX('Smelter Reference List'!$C:$C,MATCH($A462,'Smelter Reference List'!$E:$E,0)))</f>
        <v/>
      </c>
      <c r="D462" s="293" t="str">
        <f ca="1">IF(ISERROR($S462),"",OFFSET('Smelter Reference List'!$C$4,$S462-4,0)&amp;"")</f>
        <v/>
      </c>
      <c r="E462" s="293" t="str">
        <f ca="1">IF(ISERROR($S462),"",OFFSET('Smelter Reference List'!$D$4,$S462-4,0)&amp;"")</f>
        <v/>
      </c>
      <c r="F462" s="293" t="str">
        <f ca="1">IF(ISERROR($S462),"",OFFSET('Smelter Reference List'!$E$4,$S462-4,0))</f>
        <v/>
      </c>
      <c r="G462" s="293" t="str">
        <f ca="1">IF(C462=$U$4,"Enter smelter details", IF(ISERROR($S462),"",OFFSET('Smelter Reference List'!$F$4,$S462-4,0)))</f>
        <v/>
      </c>
      <c r="H462" s="294" t="str">
        <f ca="1">IF(ISERROR($S462),"",OFFSET('Smelter Reference List'!$G$4,$S462-4,0))</f>
        <v/>
      </c>
      <c r="I462" s="295" t="str">
        <f ca="1">IF(ISERROR($S462),"",OFFSET('Smelter Reference List'!$H$4,$S462-4,0))</f>
        <v/>
      </c>
      <c r="J462" s="295" t="str">
        <f ca="1">IF(ISERROR($S462),"",OFFSET('Smelter Reference List'!$I$4,$S462-4,0))</f>
        <v/>
      </c>
      <c r="K462" s="296"/>
      <c r="L462" s="296"/>
      <c r="M462" s="296"/>
      <c r="N462" s="296"/>
      <c r="O462" s="296"/>
      <c r="P462" s="296"/>
      <c r="Q462" s="297"/>
      <c r="R462" s="227"/>
      <c r="S462" s="228" t="e">
        <f>IF(C462="",NA(),MATCH($B462&amp;$C462,'Smelter Reference List'!$J:$J,0))</f>
        <v>#N/A</v>
      </c>
      <c r="T462" s="229"/>
      <c r="U462" s="229">
        <f t="shared" ca="1" si="16"/>
        <v>0</v>
      </c>
      <c r="V462" s="229"/>
      <c r="W462" s="229"/>
      <c r="Y462" s="223" t="str">
        <f t="shared" si="17"/>
        <v/>
      </c>
    </row>
    <row r="463" spans="1:25" s="223" customFormat="1" ht="20.25">
      <c r="A463" s="292"/>
      <c r="B463" s="293" t="str">
        <f>IF(LEN(A463)=0,"",INDEX('Smelter Reference List'!$A:$A,MATCH($A463,'Smelter Reference List'!$E:$E,0)))</f>
        <v/>
      </c>
      <c r="C463" s="299" t="str">
        <f>IF(LEN(A463)=0,"",INDEX('Smelter Reference List'!$C:$C,MATCH($A463,'Smelter Reference List'!$E:$E,0)))</f>
        <v/>
      </c>
      <c r="D463" s="293" t="str">
        <f ca="1">IF(ISERROR($S463),"",OFFSET('Smelter Reference List'!$C$4,$S463-4,0)&amp;"")</f>
        <v/>
      </c>
      <c r="E463" s="293" t="str">
        <f ca="1">IF(ISERROR($S463),"",OFFSET('Smelter Reference List'!$D$4,$S463-4,0)&amp;"")</f>
        <v/>
      </c>
      <c r="F463" s="293" t="str">
        <f ca="1">IF(ISERROR($S463),"",OFFSET('Smelter Reference List'!$E$4,$S463-4,0))</f>
        <v/>
      </c>
      <c r="G463" s="293" t="str">
        <f ca="1">IF(C463=$U$4,"Enter smelter details", IF(ISERROR($S463),"",OFFSET('Smelter Reference List'!$F$4,$S463-4,0)))</f>
        <v/>
      </c>
      <c r="H463" s="294" t="str">
        <f ca="1">IF(ISERROR($S463),"",OFFSET('Smelter Reference List'!$G$4,$S463-4,0))</f>
        <v/>
      </c>
      <c r="I463" s="295" t="str">
        <f ca="1">IF(ISERROR($S463),"",OFFSET('Smelter Reference List'!$H$4,$S463-4,0))</f>
        <v/>
      </c>
      <c r="J463" s="295" t="str">
        <f ca="1">IF(ISERROR($S463),"",OFFSET('Smelter Reference List'!$I$4,$S463-4,0))</f>
        <v/>
      </c>
      <c r="K463" s="296"/>
      <c r="L463" s="296"/>
      <c r="M463" s="296"/>
      <c r="N463" s="296"/>
      <c r="O463" s="296"/>
      <c r="P463" s="296"/>
      <c r="Q463" s="297"/>
      <c r="R463" s="227"/>
      <c r="S463" s="228" t="e">
        <f>IF(C463="",NA(),MATCH($B463&amp;$C463,'Smelter Reference List'!$J:$J,0))</f>
        <v>#N/A</v>
      </c>
      <c r="T463" s="229"/>
      <c r="U463" s="229">
        <f t="shared" ca="1" si="16"/>
        <v>0</v>
      </c>
      <c r="V463" s="229"/>
      <c r="W463" s="229"/>
      <c r="Y463" s="223" t="str">
        <f t="shared" si="17"/>
        <v/>
      </c>
    </row>
    <row r="464" spans="1:25" s="223" customFormat="1" ht="20.25">
      <c r="A464" s="292"/>
      <c r="B464" s="293" t="str">
        <f>IF(LEN(A464)=0,"",INDEX('Smelter Reference List'!$A:$A,MATCH($A464,'Smelter Reference List'!$E:$E,0)))</f>
        <v/>
      </c>
      <c r="C464" s="299" t="str">
        <f>IF(LEN(A464)=0,"",INDEX('Smelter Reference List'!$C:$C,MATCH($A464,'Smelter Reference List'!$E:$E,0)))</f>
        <v/>
      </c>
      <c r="D464" s="293" t="str">
        <f ca="1">IF(ISERROR($S464),"",OFFSET('Smelter Reference List'!$C$4,$S464-4,0)&amp;"")</f>
        <v/>
      </c>
      <c r="E464" s="293" t="str">
        <f ca="1">IF(ISERROR($S464),"",OFFSET('Smelter Reference List'!$D$4,$S464-4,0)&amp;"")</f>
        <v/>
      </c>
      <c r="F464" s="293" t="str">
        <f ca="1">IF(ISERROR($S464),"",OFFSET('Smelter Reference List'!$E$4,$S464-4,0))</f>
        <v/>
      </c>
      <c r="G464" s="293" t="str">
        <f ca="1">IF(C464=$U$4,"Enter smelter details", IF(ISERROR($S464),"",OFFSET('Smelter Reference List'!$F$4,$S464-4,0)))</f>
        <v/>
      </c>
      <c r="H464" s="294" t="str">
        <f ca="1">IF(ISERROR($S464),"",OFFSET('Smelter Reference List'!$G$4,$S464-4,0))</f>
        <v/>
      </c>
      <c r="I464" s="295" t="str">
        <f ca="1">IF(ISERROR($S464),"",OFFSET('Smelter Reference List'!$H$4,$S464-4,0))</f>
        <v/>
      </c>
      <c r="J464" s="295" t="str">
        <f ca="1">IF(ISERROR($S464),"",OFFSET('Smelter Reference List'!$I$4,$S464-4,0))</f>
        <v/>
      </c>
      <c r="K464" s="296"/>
      <c r="L464" s="296"/>
      <c r="M464" s="296"/>
      <c r="N464" s="296"/>
      <c r="O464" s="296"/>
      <c r="P464" s="296"/>
      <c r="Q464" s="297"/>
      <c r="R464" s="227"/>
      <c r="S464" s="228" t="e">
        <f>IF(C464="",NA(),MATCH($B464&amp;$C464,'Smelter Reference List'!$J:$J,0))</f>
        <v>#N/A</v>
      </c>
      <c r="T464" s="229"/>
      <c r="U464" s="229">
        <f t="shared" ca="1" si="16"/>
        <v>0</v>
      </c>
      <c r="V464" s="229"/>
      <c r="W464" s="229"/>
      <c r="Y464" s="223" t="str">
        <f t="shared" si="17"/>
        <v/>
      </c>
    </row>
    <row r="465" spans="1:25" s="223" customFormat="1" ht="20.25">
      <c r="A465" s="292"/>
      <c r="B465" s="293" t="str">
        <f>IF(LEN(A465)=0,"",INDEX('Smelter Reference List'!$A:$A,MATCH($A465,'Smelter Reference List'!$E:$E,0)))</f>
        <v/>
      </c>
      <c r="C465" s="299" t="str">
        <f>IF(LEN(A465)=0,"",INDEX('Smelter Reference List'!$C:$C,MATCH($A465,'Smelter Reference List'!$E:$E,0)))</f>
        <v/>
      </c>
      <c r="D465" s="293" t="str">
        <f ca="1">IF(ISERROR($S465),"",OFFSET('Smelter Reference List'!$C$4,$S465-4,0)&amp;"")</f>
        <v/>
      </c>
      <c r="E465" s="293" t="str">
        <f ca="1">IF(ISERROR($S465),"",OFFSET('Smelter Reference List'!$D$4,$S465-4,0)&amp;"")</f>
        <v/>
      </c>
      <c r="F465" s="293" t="str">
        <f ca="1">IF(ISERROR($S465),"",OFFSET('Smelter Reference List'!$E$4,$S465-4,0))</f>
        <v/>
      </c>
      <c r="G465" s="293" t="str">
        <f ca="1">IF(C465=$U$4,"Enter smelter details", IF(ISERROR($S465),"",OFFSET('Smelter Reference List'!$F$4,$S465-4,0)))</f>
        <v/>
      </c>
      <c r="H465" s="294" t="str">
        <f ca="1">IF(ISERROR($S465),"",OFFSET('Smelter Reference List'!$G$4,$S465-4,0))</f>
        <v/>
      </c>
      <c r="I465" s="295" t="str">
        <f ca="1">IF(ISERROR($S465),"",OFFSET('Smelter Reference List'!$H$4,$S465-4,0))</f>
        <v/>
      </c>
      <c r="J465" s="295" t="str">
        <f ca="1">IF(ISERROR($S465),"",OFFSET('Smelter Reference List'!$I$4,$S465-4,0))</f>
        <v/>
      </c>
      <c r="K465" s="296"/>
      <c r="L465" s="296"/>
      <c r="M465" s="296"/>
      <c r="N465" s="296"/>
      <c r="O465" s="296"/>
      <c r="P465" s="296"/>
      <c r="Q465" s="297"/>
      <c r="R465" s="227"/>
      <c r="S465" s="228" t="e">
        <f>IF(C465="",NA(),MATCH($B465&amp;$C465,'Smelter Reference List'!$J:$J,0))</f>
        <v>#N/A</v>
      </c>
      <c r="T465" s="229"/>
      <c r="U465" s="229">
        <f t="shared" ca="1" si="16"/>
        <v>0</v>
      </c>
      <c r="V465" s="229"/>
      <c r="W465" s="229"/>
      <c r="Y465" s="223" t="str">
        <f t="shared" si="17"/>
        <v/>
      </c>
    </row>
    <row r="466" spans="1:25" s="223" customFormat="1" ht="20.25">
      <c r="A466" s="292"/>
      <c r="B466" s="293" t="str">
        <f>IF(LEN(A466)=0,"",INDEX('Smelter Reference List'!$A:$A,MATCH($A466,'Smelter Reference List'!$E:$E,0)))</f>
        <v/>
      </c>
      <c r="C466" s="299" t="str">
        <f>IF(LEN(A466)=0,"",INDEX('Smelter Reference List'!$C:$C,MATCH($A466,'Smelter Reference List'!$E:$E,0)))</f>
        <v/>
      </c>
      <c r="D466" s="293" t="str">
        <f ca="1">IF(ISERROR($S466),"",OFFSET('Smelter Reference List'!$C$4,$S466-4,0)&amp;"")</f>
        <v/>
      </c>
      <c r="E466" s="293" t="str">
        <f ca="1">IF(ISERROR($S466),"",OFFSET('Smelter Reference List'!$D$4,$S466-4,0)&amp;"")</f>
        <v/>
      </c>
      <c r="F466" s="293" t="str">
        <f ca="1">IF(ISERROR($S466),"",OFFSET('Smelter Reference List'!$E$4,$S466-4,0))</f>
        <v/>
      </c>
      <c r="G466" s="293" t="str">
        <f ca="1">IF(C466=$U$4,"Enter smelter details", IF(ISERROR($S466),"",OFFSET('Smelter Reference List'!$F$4,$S466-4,0)))</f>
        <v/>
      </c>
      <c r="H466" s="294" t="str">
        <f ca="1">IF(ISERROR($S466),"",OFFSET('Smelter Reference List'!$G$4,$S466-4,0))</f>
        <v/>
      </c>
      <c r="I466" s="295" t="str">
        <f ca="1">IF(ISERROR($S466),"",OFFSET('Smelter Reference List'!$H$4,$S466-4,0))</f>
        <v/>
      </c>
      <c r="J466" s="295" t="str">
        <f ca="1">IF(ISERROR($S466),"",OFFSET('Smelter Reference List'!$I$4,$S466-4,0))</f>
        <v/>
      </c>
      <c r="K466" s="296"/>
      <c r="L466" s="296"/>
      <c r="M466" s="296"/>
      <c r="N466" s="296"/>
      <c r="O466" s="296"/>
      <c r="P466" s="296"/>
      <c r="Q466" s="297"/>
      <c r="R466" s="227"/>
      <c r="S466" s="228" t="e">
        <f>IF(C466="",NA(),MATCH($B466&amp;$C466,'Smelter Reference List'!$J:$J,0))</f>
        <v>#N/A</v>
      </c>
      <c r="T466" s="229"/>
      <c r="U466" s="229">
        <f t="shared" ca="1" si="16"/>
        <v>0</v>
      </c>
      <c r="V466" s="229"/>
      <c r="W466" s="229"/>
      <c r="Y466" s="223" t="str">
        <f t="shared" si="17"/>
        <v/>
      </c>
    </row>
    <row r="467" spans="1:25" s="223" customFormat="1" ht="20.25">
      <c r="A467" s="292"/>
      <c r="B467" s="293" t="str">
        <f>IF(LEN(A467)=0,"",INDEX('Smelter Reference List'!$A:$A,MATCH($A467,'Smelter Reference List'!$E:$E,0)))</f>
        <v/>
      </c>
      <c r="C467" s="299" t="str">
        <f>IF(LEN(A467)=0,"",INDEX('Smelter Reference List'!$C:$C,MATCH($A467,'Smelter Reference List'!$E:$E,0)))</f>
        <v/>
      </c>
      <c r="D467" s="293" t="str">
        <f ca="1">IF(ISERROR($S467),"",OFFSET('Smelter Reference List'!$C$4,$S467-4,0)&amp;"")</f>
        <v/>
      </c>
      <c r="E467" s="293" t="str">
        <f ca="1">IF(ISERROR($S467),"",OFFSET('Smelter Reference List'!$D$4,$S467-4,0)&amp;"")</f>
        <v/>
      </c>
      <c r="F467" s="293" t="str">
        <f ca="1">IF(ISERROR($S467),"",OFFSET('Smelter Reference List'!$E$4,$S467-4,0))</f>
        <v/>
      </c>
      <c r="G467" s="293" t="str">
        <f ca="1">IF(C467=$U$4,"Enter smelter details", IF(ISERROR($S467),"",OFFSET('Smelter Reference List'!$F$4,$S467-4,0)))</f>
        <v/>
      </c>
      <c r="H467" s="294" t="str">
        <f ca="1">IF(ISERROR($S467),"",OFFSET('Smelter Reference List'!$G$4,$S467-4,0))</f>
        <v/>
      </c>
      <c r="I467" s="295" t="str">
        <f ca="1">IF(ISERROR($S467),"",OFFSET('Smelter Reference List'!$H$4,$S467-4,0))</f>
        <v/>
      </c>
      <c r="J467" s="295" t="str">
        <f ca="1">IF(ISERROR($S467),"",OFFSET('Smelter Reference List'!$I$4,$S467-4,0))</f>
        <v/>
      </c>
      <c r="K467" s="296"/>
      <c r="L467" s="296"/>
      <c r="M467" s="296"/>
      <c r="N467" s="296"/>
      <c r="O467" s="296"/>
      <c r="P467" s="296"/>
      <c r="Q467" s="297"/>
      <c r="R467" s="227"/>
      <c r="S467" s="228" t="e">
        <f>IF(C467="",NA(),MATCH($B467&amp;$C467,'Smelter Reference List'!$J:$J,0))</f>
        <v>#N/A</v>
      </c>
      <c r="T467" s="229"/>
      <c r="U467" s="229">
        <f t="shared" ca="1" si="16"/>
        <v>0</v>
      </c>
      <c r="V467" s="229"/>
      <c r="W467" s="229"/>
      <c r="Y467" s="223" t="str">
        <f t="shared" si="17"/>
        <v/>
      </c>
    </row>
    <row r="468" spans="1:25" s="223" customFormat="1" ht="20.25">
      <c r="A468" s="292"/>
      <c r="B468" s="293" t="str">
        <f>IF(LEN(A468)=0,"",INDEX('Smelter Reference List'!$A:$A,MATCH($A468,'Smelter Reference List'!$E:$E,0)))</f>
        <v/>
      </c>
      <c r="C468" s="299" t="str">
        <f>IF(LEN(A468)=0,"",INDEX('Smelter Reference List'!$C:$C,MATCH($A468,'Smelter Reference List'!$E:$E,0)))</f>
        <v/>
      </c>
      <c r="D468" s="293" t="str">
        <f ca="1">IF(ISERROR($S468),"",OFFSET('Smelter Reference List'!$C$4,$S468-4,0)&amp;"")</f>
        <v/>
      </c>
      <c r="E468" s="293" t="str">
        <f ca="1">IF(ISERROR($S468),"",OFFSET('Smelter Reference List'!$D$4,$S468-4,0)&amp;"")</f>
        <v/>
      </c>
      <c r="F468" s="293" t="str">
        <f ca="1">IF(ISERROR($S468),"",OFFSET('Smelter Reference List'!$E$4,$S468-4,0))</f>
        <v/>
      </c>
      <c r="G468" s="293" t="str">
        <f ca="1">IF(C468=$U$4,"Enter smelter details", IF(ISERROR($S468),"",OFFSET('Smelter Reference List'!$F$4,$S468-4,0)))</f>
        <v/>
      </c>
      <c r="H468" s="294" t="str">
        <f ca="1">IF(ISERROR($S468),"",OFFSET('Smelter Reference List'!$G$4,$S468-4,0))</f>
        <v/>
      </c>
      <c r="I468" s="295" t="str">
        <f ca="1">IF(ISERROR($S468),"",OFFSET('Smelter Reference List'!$H$4,$S468-4,0))</f>
        <v/>
      </c>
      <c r="J468" s="295" t="str">
        <f ca="1">IF(ISERROR($S468),"",OFFSET('Smelter Reference List'!$I$4,$S468-4,0))</f>
        <v/>
      </c>
      <c r="K468" s="296"/>
      <c r="L468" s="296"/>
      <c r="M468" s="296"/>
      <c r="N468" s="296"/>
      <c r="O468" s="296"/>
      <c r="P468" s="296"/>
      <c r="Q468" s="297"/>
      <c r="R468" s="227"/>
      <c r="S468" s="228" t="e">
        <f>IF(C468="",NA(),MATCH($B468&amp;$C468,'Smelter Reference List'!$J:$J,0))</f>
        <v>#N/A</v>
      </c>
      <c r="T468" s="229"/>
      <c r="U468" s="229">
        <f t="shared" ca="1" si="16"/>
        <v>0</v>
      </c>
      <c r="V468" s="229"/>
      <c r="W468" s="229"/>
      <c r="Y468" s="223" t="str">
        <f t="shared" si="17"/>
        <v/>
      </c>
    </row>
    <row r="469" spans="1:25" s="223" customFormat="1" ht="20.25">
      <c r="A469" s="292"/>
      <c r="B469" s="293" t="str">
        <f>IF(LEN(A469)=0,"",INDEX('Smelter Reference List'!$A:$A,MATCH($A469,'Smelter Reference List'!$E:$E,0)))</f>
        <v/>
      </c>
      <c r="C469" s="299" t="str">
        <f>IF(LEN(A469)=0,"",INDEX('Smelter Reference List'!$C:$C,MATCH($A469,'Smelter Reference List'!$E:$E,0)))</f>
        <v/>
      </c>
      <c r="D469" s="293" t="str">
        <f ca="1">IF(ISERROR($S469),"",OFFSET('Smelter Reference List'!$C$4,$S469-4,0)&amp;"")</f>
        <v/>
      </c>
      <c r="E469" s="293" t="str">
        <f ca="1">IF(ISERROR($S469),"",OFFSET('Smelter Reference List'!$D$4,$S469-4,0)&amp;"")</f>
        <v/>
      </c>
      <c r="F469" s="293" t="str">
        <f ca="1">IF(ISERROR($S469),"",OFFSET('Smelter Reference List'!$E$4,$S469-4,0))</f>
        <v/>
      </c>
      <c r="G469" s="293" t="str">
        <f ca="1">IF(C469=$U$4,"Enter smelter details", IF(ISERROR($S469),"",OFFSET('Smelter Reference List'!$F$4,$S469-4,0)))</f>
        <v/>
      </c>
      <c r="H469" s="294" t="str">
        <f ca="1">IF(ISERROR($S469),"",OFFSET('Smelter Reference List'!$G$4,$S469-4,0))</f>
        <v/>
      </c>
      <c r="I469" s="295" t="str">
        <f ca="1">IF(ISERROR($S469),"",OFFSET('Smelter Reference List'!$H$4,$S469-4,0))</f>
        <v/>
      </c>
      <c r="J469" s="295" t="str">
        <f ca="1">IF(ISERROR($S469),"",OFFSET('Smelter Reference List'!$I$4,$S469-4,0))</f>
        <v/>
      </c>
      <c r="K469" s="296"/>
      <c r="L469" s="296"/>
      <c r="M469" s="296"/>
      <c r="N469" s="296"/>
      <c r="O469" s="296"/>
      <c r="P469" s="296"/>
      <c r="Q469" s="297"/>
      <c r="R469" s="227"/>
      <c r="S469" s="228" t="e">
        <f>IF(C469="",NA(),MATCH($B469&amp;$C469,'Smelter Reference List'!$J:$J,0))</f>
        <v>#N/A</v>
      </c>
      <c r="T469" s="229"/>
      <c r="U469" s="229">
        <f t="shared" ca="1" si="16"/>
        <v>0</v>
      </c>
      <c r="V469" s="229"/>
      <c r="W469" s="229"/>
      <c r="Y469" s="223" t="str">
        <f t="shared" si="17"/>
        <v/>
      </c>
    </row>
    <row r="470" spans="1:25" s="223" customFormat="1" ht="20.25">
      <c r="A470" s="292"/>
      <c r="B470" s="293" t="str">
        <f>IF(LEN(A470)=0,"",INDEX('Smelter Reference List'!$A:$A,MATCH($A470,'Smelter Reference List'!$E:$E,0)))</f>
        <v/>
      </c>
      <c r="C470" s="299" t="str">
        <f>IF(LEN(A470)=0,"",INDEX('Smelter Reference List'!$C:$C,MATCH($A470,'Smelter Reference List'!$E:$E,0)))</f>
        <v/>
      </c>
      <c r="D470" s="293" t="str">
        <f ca="1">IF(ISERROR($S470),"",OFFSET('Smelter Reference List'!$C$4,$S470-4,0)&amp;"")</f>
        <v/>
      </c>
      <c r="E470" s="293" t="str">
        <f ca="1">IF(ISERROR($S470),"",OFFSET('Smelter Reference List'!$D$4,$S470-4,0)&amp;"")</f>
        <v/>
      </c>
      <c r="F470" s="293" t="str">
        <f ca="1">IF(ISERROR($S470),"",OFFSET('Smelter Reference List'!$E$4,$S470-4,0))</f>
        <v/>
      </c>
      <c r="G470" s="293" t="str">
        <f ca="1">IF(C470=$U$4,"Enter smelter details", IF(ISERROR($S470),"",OFFSET('Smelter Reference List'!$F$4,$S470-4,0)))</f>
        <v/>
      </c>
      <c r="H470" s="294" t="str">
        <f ca="1">IF(ISERROR($S470),"",OFFSET('Smelter Reference List'!$G$4,$S470-4,0))</f>
        <v/>
      </c>
      <c r="I470" s="295" t="str">
        <f ca="1">IF(ISERROR($S470),"",OFFSET('Smelter Reference List'!$H$4,$S470-4,0))</f>
        <v/>
      </c>
      <c r="J470" s="295" t="str">
        <f ca="1">IF(ISERROR($S470),"",OFFSET('Smelter Reference List'!$I$4,$S470-4,0))</f>
        <v/>
      </c>
      <c r="K470" s="296"/>
      <c r="L470" s="296"/>
      <c r="M470" s="296"/>
      <c r="N470" s="296"/>
      <c r="O470" s="296"/>
      <c r="P470" s="296"/>
      <c r="Q470" s="297"/>
      <c r="R470" s="227"/>
      <c r="S470" s="228" t="e">
        <f>IF(C470="",NA(),MATCH($B470&amp;$C470,'Smelter Reference List'!$J:$J,0))</f>
        <v>#N/A</v>
      </c>
      <c r="T470" s="229"/>
      <c r="U470" s="229">
        <f t="shared" ca="1" si="16"/>
        <v>0</v>
      </c>
      <c r="V470" s="229"/>
      <c r="W470" s="229"/>
      <c r="Y470" s="223" t="str">
        <f t="shared" si="17"/>
        <v/>
      </c>
    </row>
    <row r="471" spans="1:25" s="223" customFormat="1" ht="20.25">
      <c r="A471" s="292"/>
      <c r="B471" s="293" t="str">
        <f>IF(LEN(A471)=0,"",INDEX('Smelter Reference List'!$A:$A,MATCH($A471,'Smelter Reference List'!$E:$E,0)))</f>
        <v/>
      </c>
      <c r="C471" s="299" t="str">
        <f>IF(LEN(A471)=0,"",INDEX('Smelter Reference List'!$C:$C,MATCH($A471,'Smelter Reference List'!$E:$E,0)))</f>
        <v/>
      </c>
      <c r="D471" s="293" t="str">
        <f ca="1">IF(ISERROR($S471),"",OFFSET('Smelter Reference List'!$C$4,$S471-4,0)&amp;"")</f>
        <v/>
      </c>
      <c r="E471" s="293" t="str">
        <f ca="1">IF(ISERROR($S471),"",OFFSET('Smelter Reference List'!$D$4,$S471-4,0)&amp;"")</f>
        <v/>
      </c>
      <c r="F471" s="293" t="str">
        <f ca="1">IF(ISERROR($S471),"",OFFSET('Smelter Reference List'!$E$4,$S471-4,0))</f>
        <v/>
      </c>
      <c r="G471" s="293" t="str">
        <f ca="1">IF(C471=$U$4,"Enter smelter details", IF(ISERROR($S471),"",OFFSET('Smelter Reference List'!$F$4,$S471-4,0)))</f>
        <v/>
      </c>
      <c r="H471" s="294" t="str">
        <f ca="1">IF(ISERROR($S471),"",OFFSET('Smelter Reference List'!$G$4,$S471-4,0))</f>
        <v/>
      </c>
      <c r="I471" s="295" t="str">
        <f ca="1">IF(ISERROR($S471),"",OFFSET('Smelter Reference List'!$H$4,$S471-4,0))</f>
        <v/>
      </c>
      <c r="J471" s="295" t="str">
        <f ca="1">IF(ISERROR($S471),"",OFFSET('Smelter Reference List'!$I$4,$S471-4,0))</f>
        <v/>
      </c>
      <c r="K471" s="296"/>
      <c r="L471" s="296"/>
      <c r="M471" s="296"/>
      <c r="N471" s="296"/>
      <c r="O471" s="296"/>
      <c r="P471" s="296"/>
      <c r="Q471" s="297"/>
      <c r="R471" s="227"/>
      <c r="S471" s="228" t="e">
        <f>IF(C471="",NA(),MATCH($B471&amp;$C471,'Smelter Reference List'!$J:$J,0))</f>
        <v>#N/A</v>
      </c>
      <c r="T471" s="229"/>
      <c r="U471" s="229">
        <f t="shared" ca="1" si="16"/>
        <v>0</v>
      </c>
      <c r="V471" s="229"/>
      <c r="W471" s="229"/>
      <c r="Y471" s="223" t="str">
        <f t="shared" si="17"/>
        <v/>
      </c>
    </row>
    <row r="472" spans="1:25" s="223" customFormat="1" ht="20.25">
      <c r="A472" s="292"/>
      <c r="B472" s="293" t="str">
        <f>IF(LEN(A472)=0,"",INDEX('Smelter Reference List'!$A:$A,MATCH($A472,'Smelter Reference List'!$E:$E,0)))</f>
        <v/>
      </c>
      <c r="C472" s="299" t="str">
        <f>IF(LEN(A472)=0,"",INDEX('Smelter Reference List'!$C:$C,MATCH($A472,'Smelter Reference List'!$E:$E,0)))</f>
        <v/>
      </c>
      <c r="D472" s="293" t="str">
        <f ca="1">IF(ISERROR($S472),"",OFFSET('Smelter Reference List'!$C$4,$S472-4,0)&amp;"")</f>
        <v/>
      </c>
      <c r="E472" s="293" t="str">
        <f ca="1">IF(ISERROR($S472),"",OFFSET('Smelter Reference List'!$D$4,$S472-4,0)&amp;"")</f>
        <v/>
      </c>
      <c r="F472" s="293" t="str">
        <f ca="1">IF(ISERROR($S472),"",OFFSET('Smelter Reference List'!$E$4,$S472-4,0))</f>
        <v/>
      </c>
      <c r="G472" s="293" t="str">
        <f ca="1">IF(C472=$U$4,"Enter smelter details", IF(ISERROR($S472),"",OFFSET('Smelter Reference List'!$F$4,$S472-4,0)))</f>
        <v/>
      </c>
      <c r="H472" s="294" t="str">
        <f ca="1">IF(ISERROR($S472),"",OFFSET('Smelter Reference List'!$G$4,$S472-4,0))</f>
        <v/>
      </c>
      <c r="I472" s="295" t="str">
        <f ca="1">IF(ISERROR($S472),"",OFFSET('Smelter Reference List'!$H$4,$S472-4,0))</f>
        <v/>
      </c>
      <c r="J472" s="295" t="str">
        <f ca="1">IF(ISERROR($S472),"",OFFSET('Smelter Reference List'!$I$4,$S472-4,0))</f>
        <v/>
      </c>
      <c r="K472" s="296"/>
      <c r="L472" s="296"/>
      <c r="M472" s="296"/>
      <c r="N472" s="296"/>
      <c r="O472" s="296"/>
      <c r="P472" s="296"/>
      <c r="Q472" s="297"/>
      <c r="R472" s="227"/>
      <c r="S472" s="228" t="e">
        <f>IF(C472="",NA(),MATCH($B472&amp;$C472,'Smelter Reference List'!$J:$J,0))</f>
        <v>#N/A</v>
      </c>
      <c r="T472" s="229"/>
      <c r="U472" s="229">
        <f t="shared" ca="1" si="16"/>
        <v>0</v>
      </c>
      <c r="V472" s="229"/>
      <c r="W472" s="229"/>
      <c r="Y472" s="223" t="str">
        <f t="shared" si="17"/>
        <v/>
      </c>
    </row>
    <row r="473" spans="1:25" s="223" customFormat="1" ht="20.25">
      <c r="A473" s="292"/>
      <c r="B473" s="293" t="str">
        <f>IF(LEN(A473)=0,"",INDEX('Smelter Reference List'!$A:$A,MATCH($A473,'Smelter Reference List'!$E:$E,0)))</f>
        <v/>
      </c>
      <c r="C473" s="299" t="str">
        <f>IF(LEN(A473)=0,"",INDEX('Smelter Reference List'!$C:$C,MATCH($A473,'Smelter Reference List'!$E:$E,0)))</f>
        <v/>
      </c>
      <c r="D473" s="293" t="str">
        <f ca="1">IF(ISERROR($S473),"",OFFSET('Smelter Reference List'!$C$4,$S473-4,0)&amp;"")</f>
        <v/>
      </c>
      <c r="E473" s="293" t="str">
        <f ca="1">IF(ISERROR($S473),"",OFFSET('Smelter Reference List'!$D$4,$S473-4,0)&amp;"")</f>
        <v/>
      </c>
      <c r="F473" s="293" t="str">
        <f ca="1">IF(ISERROR($S473),"",OFFSET('Smelter Reference List'!$E$4,$S473-4,0))</f>
        <v/>
      </c>
      <c r="G473" s="293" t="str">
        <f ca="1">IF(C473=$U$4,"Enter smelter details", IF(ISERROR($S473),"",OFFSET('Smelter Reference List'!$F$4,$S473-4,0)))</f>
        <v/>
      </c>
      <c r="H473" s="294" t="str">
        <f ca="1">IF(ISERROR($S473),"",OFFSET('Smelter Reference List'!$G$4,$S473-4,0))</f>
        <v/>
      </c>
      <c r="I473" s="295" t="str">
        <f ca="1">IF(ISERROR($S473),"",OFFSET('Smelter Reference List'!$H$4,$S473-4,0))</f>
        <v/>
      </c>
      <c r="J473" s="295" t="str">
        <f ca="1">IF(ISERROR($S473),"",OFFSET('Smelter Reference List'!$I$4,$S473-4,0))</f>
        <v/>
      </c>
      <c r="K473" s="296"/>
      <c r="L473" s="296"/>
      <c r="M473" s="296"/>
      <c r="N473" s="296"/>
      <c r="O473" s="296"/>
      <c r="P473" s="296"/>
      <c r="Q473" s="297"/>
      <c r="R473" s="227"/>
      <c r="S473" s="228" t="e">
        <f>IF(C473="",NA(),MATCH($B473&amp;$C473,'Smelter Reference List'!$J:$J,0))</f>
        <v>#N/A</v>
      </c>
      <c r="T473" s="229"/>
      <c r="U473" s="229">
        <f t="shared" ca="1" si="16"/>
        <v>0</v>
      </c>
      <c r="V473" s="229"/>
      <c r="W473" s="229"/>
      <c r="Y473" s="223" t="str">
        <f t="shared" si="17"/>
        <v/>
      </c>
    </row>
    <row r="474" spans="1:25" s="223" customFormat="1" ht="20.25">
      <c r="A474" s="292"/>
      <c r="B474" s="293" t="str">
        <f>IF(LEN(A474)=0,"",INDEX('Smelter Reference List'!$A:$A,MATCH($A474,'Smelter Reference List'!$E:$E,0)))</f>
        <v/>
      </c>
      <c r="C474" s="299" t="str">
        <f>IF(LEN(A474)=0,"",INDEX('Smelter Reference List'!$C:$C,MATCH($A474,'Smelter Reference List'!$E:$E,0)))</f>
        <v/>
      </c>
      <c r="D474" s="293" t="str">
        <f ca="1">IF(ISERROR($S474),"",OFFSET('Smelter Reference List'!$C$4,$S474-4,0)&amp;"")</f>
        <v/>
      </c>
      <c r="E474" s="293" t="str">
        <f ca="1">IF(ISERROR($S474),"",OFFSET('Smelter Reference List'!$D$4,$S474-4,0)&amp;"")</f>
        <v/>
      </c>
      <c r="F474" s="293" t="str">
        <f ca="1">IF(ISERROR($S474),"",OFFSET('Smelter Reference List'!$E$4,$S474-4,0))</f>
        <v/>
      </c>
      <c r="G474" s="293" t="str">
        <f ca="1">IF(C474=$U$4,"Enter smelter details", IF(ISERROR($S474),"",OFFSET('Smelter Reference List'!$F$4,$S474-4,0)))</f>
        <v/>
      </c>
      <c r="H474" s="294" t="str">
        <f ca="1">IF(ISERROR($S474),"",OFFSET('Smelter Reference List'!$G$4,$S474-4,0))</f>
        <v/>
      </c>
      <c r="I474" s="295" t="str">
        <f ca="1">IF(ISERROR($S474),"",OFFSET('Smelter Reference List'!$H$4,$S474-4,0))</f>
        <v/>
      </c>
      <c r="J474" s="295" t="str">
        <f ca="1">IF(ISERROR($S474),"",OFFSET('Smelter Reference List'!$I$4,$S474-4,0))</f>
        <v/>
      </c>
      <c r="K474" s="296"/>
      <c r="L474" s="296"/>
      <c r="M474" s="296"/>
      <c r="N474" s="296"/>
      <c r="O474" s="296"/>
      <c r="P474" s="296"/>
      <c r="Q474" s="297"/>
      <c r="R474" s="227"/>
      <c r="S474" s="228" t="e">
        <f>IF(C474="",NA(),MATCH($B474&amp;$C474,'Smelter Reference List'!$J:$J,0))</f>
        <v>#N/A</v>
      </c>
      <c r="T474" s="229"/>
      <c r="U474" s="229">
        <f t="shared" ca="1" si="16"/>
        <v>0</v>
      </c>
      <c r="V474" s="229"/>
      <c r="W474" s="229"/>
      <c r="Y474" s="223" t="str">
        <f t="shared" si="17"/>
        <v/>
      </c>
    </row>
    <row r="475" spans="1:25" s="223" customFormat="1" ht="20.25">
      <c r="A475" s="292"/>
      <c r="B475" s="293" t="str">
        <f>IF(LEN(A475)=0,"",INDEX('Smelter Reference List'!$A:$A,MATCH($A475,'Smelter Reference List'!$E:$E,0)))</f>
        <v/>
      </c>
      <c r="C475" s="299" t="str">
        <f>IF(LEN(A475)=0,"",INDEX('Smelter Reference List'!$C:$C,MATCH($A475,'Smelter Reference List'!$E:$E,0)))</f>
        <v/>
      </c>
      <c r="D475" s="293" t="str">
        <f ca="1">IF(ISERROR($S475),"",OFFSET('Smelter Reference List'!$C$4,$S475-4,0)&amp;"")</f>
        <v/>
      </c>
      <c r="E475" s="293" t="str">
        <f ca="1">IF(ISERROR($S475),"",OFFSET('Smelter Reference List'!$D$4,$S475-4,0)&amp;"")</f>
        <v/>
      </c>
      <c r="F475" s="293" t="str">
        <f ca="1">IF(ISERROR($S475),"",OFFSET('Smelter Reference List'!$E$4,$S475-4,0))</f>
        <v/>
      </c>
      <c r="G475" s="293" t="str">
        <f ca="1">IF(C475=$U$4,"Enter smelter details", IF(ISERROR($S475),"",OFFSET('Smelter Reference List'!$F$4,$S475-4,0)))</f>
        <v/>
      </c>
      <c r="H475" s="294" t="str">
        <f ca="1">IF(ISERROR($S475),"",OFFSET('Smelter Reference List'!$G$4,$S475-4,0))</f>
        <v/>
      </c>
      <c r="I475" s="295" t="str">
        <f ca="1">IF(ISERROR($S475),"",OFFSET('Smelter Reference List'!$H$4,$S475-4,0))</f>
        <v/>
      </c>
      <c r="J475" s="295" t="str">
        <f ca="1">IF(ISERROR($S475),"",OFFSET('Smelter Reference List'!$I$4,$S475-4,0))</f>
        <v/>
      </c>
      <c r="K475" s="296"/>
      <c r="L475" s="296"/>
      <c r="M475" s="296"/>
      <c r="N475" s="296"/>
      <c r="O475" s="296"/>
      <c r="P475" s="296"/>
      <c r="Q475" s="297"/>
      <c r="R475" s="227"/>
      <c r="S475" s="228" t="e">
        <f>IF(C475="",NA(),MATCH($B475&amp;$C475,'Smelter Reference List'!$J:$J,0))</f>
        <v>#N/A</v>
      </c>
      <c r="T475" s="229"/>
      <c r="U475" s="229">
        <f t="shared" ca="1" si="16"/>
        <v>0</v>
      </c>
      <c r="V475" s="229"/>
      <c r="W475" s="229"/>
      <c r="Y475" s="223" t="str">
        <f t="shared" si="17"/>
        <v/>
      </c>
    </row>
    <row r="476" spans="1:25" s="223" customFormat="1" ht="20.25">
      <c r="A476" s="292"/>
      <c r="B476" s="293" t="str">
        <f>IF(LEN(A476)=0,"",INDEX('Smelter Reference List'!$A:$A,MATCH($A476,'Smelter Reference List'!$E:$E,0)))</f>
        <v/>
      </c>
      <c r="C476" s="299" t="str">
        <f>IF(LEN(A476)=0,"",INDEX('Smelter Reference List'!$C:$C,MATCH($A476,'Smelter Reference List'!$E:$E,0)))</f>
        <v/>
      </c>
      <c r="D476" s="293" t="str">
        <f ca="1">IF(ISERROR($S476),"",OFFSET('Smelter Reference List'!$C$4,$S476-4,0)&amp;"")</f>
        <v/>
      </c>
      <c r="E476" s="293" t="str">
        <f ca="1">IF(ISERROR($S476),"",OFFSET('Smelter Reference List'!$D$4,$S476-4,0)&amp;"")</f>
        <v/>
      </c>
      <c r="F476" s="293" t="str">
        <f ca="1">IF(ISERROR($S476),"",OFFSET('Smelter Reference List'!$E$4,$S476-4,0))</f>
        <v/>
      </c>
      <c r="G476" s="293" t="str">
        <f ca="1">IF(C476=$U$4,"Enter smelter details", IF(ISERROR($S476),"",OFFSET('Smelter Reference List'!$F$4,$S476-4,0)))</f>
        <v/>
      </c>
      <c r="H476" s="294" t="str">
        <f ca="1">IF(ISERROR($S476),"",OFFSET('Smelter Reference List'!$G$4,$S476-4,0))</f>
        <v/>
      </c>
      <c r="I476" s="295" t="str">
        <f ca="1">IF(ISERROR($S476),"",OFFSET('Smelter Reference List'!$H$4,$S476-4,0))</f>
        <v/>
      </c>
      <c r="J476" s="295" t="str">
        <f ca="1">IF(ISERROR($S476),"",OFFSET('Smelter Reference List'!$I$4,$S476-4,0))</f>
        <v/>
      </c>
      <c r="K476" s="296"/>
      <c r="L476" s="296"/>
      <c r="M476" s="296"/>
      <c r="N476" s="296"/>
      <c r="O476" s="296"/>
      <c r="P476" s="296"/>
      <c r="Q476" s="297"/>
      <c r="R476" s="227"/>
      <c r="S476" s="228" t="e">
        <f>IF(C476="",NA(),MATCH($B476&amp;$C476,'Smelter Reference List'!$J:$J,0))</f>
        <v>#N/A</v>
      </c>
      <c r="T476" s="229"/>
      <c r="U476" s="229">
        <f t="shared" ca="1" si="16"/>
        <v>0</v>
      </c>
      <c r="V476" s="229"/>
      <c r="W476" s="229"/>
      <c r="Y476" s="223" t="str">
        <f t="shared" si="17"/>
        <v/>
      </c>
    </row>
    <row r="477" spans="1:25" s="223" customFormat="1" ht="20.25">
      <c r="A477" s="292"/>
      <c r="B477" s="293" t="str">
        <f>IF(LEN(A477)=0,"",INDEX('Smelter Reference List'!$A:$A,MATCH($A477,'Smelter Reference List'!$E:$E,0)))</f>
        <v/>
      </c>
      <c r="C477" s="299" t="str">
        <f>IF(LEN(A477)=0,"",INDEX('Smelter Reference List'!$C:$C,MATCH($A477,'Smelter Reference List'!$E:$E,0)))</f>
        <v/>
      </c>
      <c r="D477" s="293" t="str">
        <f ca="1">IF(ISERROR($S477),"",OFFSET('Smelter Reference List'!$C$4,$S477-4,0)&amp;"")</f>
        <v/>
      </c>
      <c r="E477" s="293" t="str">
        <f ca="1">IF(ISERROR($S477),"",OFFSET('Smelter Reference List'!$D$4,$S477-4,0)&amp;"")</f>
        <v/>
      </c>
      <c r="F477" s="293" t="str">
        <f ca="1">IF(ISERROR($S477),"",OFFSET('Smelter Reference List'!$E$4,$S477-4,0))</f>
        <v/>
      </c>
      <c r="G477" s="293" t="str">
        <f ca="1">IF(C477=$U$4,"Enter smelter details", IF(ISERROR($S477),"",OFFSET('Smelter Reference List'!$F$4,$S477-4,0)))</f>
        <v/>
      </c>
      <c r="H477" s="294" t="str">
        <f ca="1">IF(ISERROR($S477),"",OFFSET('Smelter Reference List'!$G$4,$S477-4,0))</f>
        <v/>
      </c>
      <c r="I477" s="295" t="str">
        <f ca="1">IF(ISERROR($S477),"",OFFSET('Smelter Reference List'!$H$4,$S477-4,0))</f>
        <v/>
      </c>
      <c r="J477" s="295" t="str">
        <f ca="1">IF(ISERROR($S477),"",OFFSET('Smelter Reference List'!$I$4,$S477-4,0))</f>
        <v/>
      </c>
      <c r="K477" s="296"/>
      <c r="L477" s="296"/>
      <c r="M477" s="296"/>
      <c r="N477" s="296"/>
      <c r="O477" s="296"/>
      <c r="P477" s="296"/>
      <c r="Q477" s="297"/>
      <c r="R477" s="227"/>
      <c r="S477" s="228" t="e">
        <f>IF(C477="",NA(),MATCH($B477&amp;$C477,'Smelter Reference List'!$J:$J,0))</f>
        <v>#N/A</v>
      </c>
      <c r="T477" s="229"/>
      <c r="U477" s="229">
        <f t="shared" ca="1" si="16"/>
        <v>0</v>
      </c>
      <c r="V477" s="229"/>
      <c r="W477" s="229"/>
      <c r="Y477" s="223" t="str">
        <f t="shared" si="17"/>
        <v/>
      </c>
    </row>
    <row r="478" spans="1:25" s="223" customFormat="1" ht="20.25">
      <c r="A478" s="292"/>
      <c r="B478" s="293" t="str">
        <f>IF(LEN(A478)=0,"",INDEX('Smelter Reference List'!$A:$A,MATCH($A478,'Smelter Reference List'!$E:$E,0)))</f>
        <v/>
      </c>
      <c r="C478" s="299" t="str">
        <f>IF(LEN(A478)=0,"",INDEX('Smelter Reference List'!$C:$C,MATCH($A478,'Smelter Reference List'!$E:$E,0)))</f>
        <v/>
      </c>
      <c r="D478" s="293" t="str">
        <f ca="1">IF(ISERROR($S478),"",OFFSET('Smelter Reference List'!$C$4,$S478-4,0)&amp;"")</f>
        <v/>
      </c>
      <c r="E478" s="293" t="str">
        <f ca="1">IF(ISERROR($S478),"",OFFSET('Smelter Reference List'!$D$4,$S478-4,0)&amp;"")</f>
        <v/>
      </c>
      <c r="F478" s="293" t="str">
        <f ca="1">IF(ISERROR($S478),"",OFFSET('Smelter Reference List'!$E$4,$S478-4,0))</f>
        <v/>
      </c>
      <c r="G478" s="293" t="str">
        <f ca="1">IF(C478=$U$4,"Enter smelter details", IF(ISERROR($S478),"",OFFSET('Smelter Reference List'!$F$4,$S478-4,0)))</f>
        <v/>
      </c>
      <c r="H478" s="294" t="str">
        <f ca="1">IF(ISERROR($S478),"",OFFSET('Smelter Reference List'!$G$4,$S478-4,0))</f>
        <v/>
      </c>
      <c r="I478" s="295" t="str">
        <f ca="1">IF(ISERROR($S478),"",OFFSET('Smelter Reference List'!$H$4,$S478-4,0))</f>
        <v/>
      </c>
      <c r="J478" s="295" t="str">
        <f ca="1">IF(ISERROR($S478),"",OFFSET('Smelter Reference List'!$I$4,$S478-4,0))</f>
        <v/>
      </c>
      <c r="K478" s="296"/>
      <c r="L478" s="296"/>
      <c r="M478" s="296"/>
      <c r="N478" s="296"/>
      <c r="O478" s="296"/>
      <c r="P478" s="296"/>
      <c r="Q478" s="297"/>
      <c r="R478" s="227"/>
      <c r="S478" s="228" t="e">
        <f>IF(C478="",NA(),MATCH($B478&amp;$C478,'Smelter Reference List'!$J:$J,0))</f>
        <v>#N/A</v>
      </c>
      <c r="T478" s="229"/>
      <c r="U478" s="229">
        <f t="shared" ca="1" si="16"/>
        <v>0</v>
      </c>
      <c r="V478" s="229"/>
      <c r="W478" s="229"/>
      <c r="Y478" s="223" t="str">
        <f t="shared" si="17"/>
        <v/>
      </c>
    </row>
    <row r="479" spans="1:25" s="223" customFormat="1" ht="20.25">
      <c r="A479" s="292"/>
      <c r="B479" s="293" t="str">
        <f>IF(LEN(A479)=0,"",INDEX('Smelter Reference List'!$A:$A,MATCH($A479,'Smelter Reference List'!$E:$E,0)))</f>
        <v/>
      </c>
      <c r="C479" s="299" t="str">
        <f>IF(LEN(A479)=0,"",INDEX('Smelter Reference List'!$C:$C,MATCH($A479,'Smelter Reference List'!$E:$E,0)))</f>
        <v/>
      </c>
      <c r="D479" s="293" t="str">
        <f ca="1">IF(ISERROR($S479),"",OFFSET('Smelter Reference List'!$C$4,$S479-4,0)&amp;"")</f>
        <v/>
      </c>
      <c r="E479" s="293" t="str">
        <f ca="1">IF(ISERROR($S479),"",OFFSET('Smelter Reference List'!$D$4,$S479-4,0)&amp;"")</f>
        <v/>
      </c>
      <c r="F479" s="293" t="str">
        <f ca="1">IF(ISERROR($S479),"",OFFSET('Smelter Reference List'!$E$4,$S479-4,0))</f>
        <v/>
      </c>
      <c r="G479" s="293" t="str">
        <f ca="1">IF(C479=$U$4,"Enter smelter details", IF(ISERROR($S479),"",OFFSET('Smelter Reference List'!$F$4,$S479-4,0)))</f>
        <v/>
      </c>
      <c r="H479" s="294" t="str">
        <f ca="1">IF(ISERROR($S479),"",OFFSET('Smelter Reference List'!$G$4,$S479-4,0))</f>
        <v/>
      </c>
      <c r="I479" s="295" t="str">
        <f ca="1">IF(ISERROR($S479),"",OFFSET('Smelter Reference List'!$H$4,$S479-4,0))</f>
        <v/>
      </c>
      <c r="J479" s="295" t="str">
        <f ca="1">IF(ISERROR($S479),"",OFFSET('Smelter Reference List'!$I$4,$S479-4,0))</f>
        <v/>
      </c>
      <c r="K479" s="296"/>
      <c r="L479" s="296"/>
      <c r="M479" s="296"/>
      <c r="N479" s="296"/>
      <c r="O479" s="296"/>
      <c r="P479" s="296"/>
      <c r="Q479" s="297"/>
      <c r="R479" s="227"/>
      <c r="S479" s="228" t="e">
        <f>IF(C479="",NA(),MATCH($B479&amp;$C479,'Smelter Reference List'!$J:$J,0))</f>
        <v>#N/A</v>
      </c>
      <c r="T479" s="229"/>
      <c r="U479" s="229">
        <f t="shared" ca="1" si="16"/>
        <v>0</v>
      </c>
      <c r="V479" s="229"/>
      <c r="W479" s="229"/>
      <c r="Y479" s="223" t="str">
        <f t="shared" si="17"/>
        <v/>
      </c>
    </row>
    <row r="480" spans="1:25" s="223" customFormat="1" ht="20.25">
      <c r="A480" s="292"/>
      <c r="B480" s="293" t="str">
        <f>IF(LEN(A480)=0,"",INDEX('Smelter Reference List'!$A:$A,MATCH($A480,'Smelter Reference List'!$E:$E,0)))</f>
        <v/>
      </c>
      <c r="C480" s="299" t="str">
        <f>IF(LEN(A480)=0,"",INDEX('Smelter Reference List'!$C:$C,MATCH($A480,'Smelter Reference List'!$E:$E,0)))</f>
        <v/>
      </c>
      <c r="D480" s="293" t="str">
        <f ca="1">IF(ISERROR($S480),"",OFFSET('Smelter Reference List'!$C$4,$S480-4,0)&amp;"")</f>
        <v/>
      </c>
      <c r="E480" s="293" t="str">
        <f ca="1">IF(ISERROR($S480),"",OFFSET('Smelter Reference List'!$D$4,$S480-4,0)&amp;"")</f>
        <v/>
      </c>
      <c r="F480" s="293" t="str">
        <f ca="1">IF(ISERROR($S480),"",OFFSET('Smelter Reference List'!$E$4,$S480-4,0))</f>
        <v/>
      </c>
      <c r="G480" s="293" t="str">
        <f ca="1">IF(C480=$U$4,"Enter smelter details", IF(ISERROR($S480),"",OFFSET('Smelter Reference List'!$F$4,$S480-4,0)))</f>
        <v/>
      </c>
      <c r="H480" s="294" t="str">
        <f ca="1">IF(ISERROR($S480),"",OFFSET('Smelter Reference List'!$G$4,$S480-4,0))</f>
        <v/>
      </c>
      <c r="I480" s="295" t="str">
        <f ca="1">IF(ISERROR($S480),"",OFFSET('Smelter Reference List'!$H$4,$S480-4,0))</f>
        <v/>
      </c>
      <c r="J480" s="295" t="str">
        <f ca="1">IF(ISERROR($S480),"",OFFSET('Smelter Reference List'!$I$4,$S480-4,0))</f>
        <v/>
      </c>
      <c r="K480" s="296"/>
      <c r="L480" s="296"/>
      <c r="M480" s="296"/>
      <c r="N480" s="296"/>
      <c r="O480" s="296"/>
      <c r="P480" s="296"/>
      <c r="Q480" s="297"/>
      <c r="R480" s="227"/>
      <c r="S480" s="228" t="e">
        <f>IF(C480="",NA(),MATCH($B480&amp;$C480,'Smelter Reference List'!$J:$J,0))</f>
        <v>#N/A</v>
      </c>
      <c r="T480" s="229"/>
      <c r="U480" s="229">
        <f t="shared" ca="1" si="16"/>
        <v>0</v>
      </c>
      <c r="V480" s="229"/>
      <c r="W480" s="229"/>
      <c r="Y480" s="223" t="str">
        <f t="shared" si="17"/>
        <v/>
      </c>
    </row>
    <row r="481" spans="1:25" s="223" customFormat="1" ht="20.25">
      <c r="A481" s="292"/>
      <c r="B481" s="293" t="str">
        <f>IF(LEN(A481)=0,"",INDEX('Smelter Reference List'!$A:$A,MATCH($A481,'Smelter Reference List'!$E:$E,0)))</f>
        <v/>
      </c>
      <c r="C481" s="299" t="str">
        <f>IF(LEN(A481)=0,"",INDEX('Smelter Reference List'!$C:$C,MATCH($A481,'Smelter Reference List'!$E:$E,0)))</f>
        <v/>
      </c>
      <c r="D481" s="293" t="str">
        <f ca="1">IF(ISERROR($S481),"",OFFSET('Smelter Reference List'!$C$4,$S481-4,0)&amp;"")</f>
        <v/>
      </c>
      <c r="E481" s="293" t="str">
        <f ca="1">IF(ISERROR($S481),"",OFFSET('Smelter Reference List'!$D$4,$S481-4,0)&amp;"")</f>
        <v/>
      </c>
      <c r="F481" s="293" t="str">
        <f ca="1">IF(ISERROR($S481),"",OFFSET('Smelter Reference List'!$E$4,$S481-4,0))</f>
        <v/>
      </c>
      <c r="G481" s="293" t="str">
        <f ca="1">IF(C481=$U$4,"Enter smelter details", IF(ISERROR($S481),"",OFFSET('Smelter Reference List'!$F$4,$S481-4,0)))</f>
        <v/>
      </c>
      <c r="H481" s="294" t="str">
        <f ca="1">IF(ISERROR($S481),"",OFFSET('Smelter Reference List'!$G$4,$S481-4,0))</f>
        <v/>
      </c>
      <c r="I481" s="295" t="str">
        <f ca="1">IF(ISERROR($S481),"",OFFSET('Smelter Reference List'!$H$4,$S481-4,0))</f>
        <v/>
      </c>
      <c r="J481" s="295" t="str">
        <f ca="1">IF(ISERROR($S481),"",OFFSET('Smelter Reference List'!$I$4,$S481-4,0))</f>
        <v/>
      </c>
      <c r="K481" s="296"/>
      <c r="L481" s="296"/>
      <c r="M481" s="296"/>
      <c r="N481" s="296"/>
      <c r="O481" s="296"/>
      <c r="P481" s="296"/>
      <c r="Q481" s="297"/>
      <c r="R481" s="227"/>
      <c r="S481" s="228" t="e">
        <f>IF(C481="",NA(),MATCH($B481&amp;$C481,'Smelter Reference List'!$J:$J,0))</f>
        <v>#N/A</v>
      </c>
      <c r="T481" s="229"/>
      <c r="U481" s="229">
        <f t="shared" ca="1" si="16"/>
        <v>0</v>
      </c>
      <c r="V481" s="229"/>
      <c r="W481" s="229"/>
      <c r="Y481" s="223" t="str">
        <f t="shared" si="17"/>
        <v/>
      </c>
    </row>
    <row r="482" spans="1:25" s="223" customFormat="1" ht="20.25">
      <c r="A482" s="292"/>
      <c r="B482" s="293" t="str">
        <f>IF(LEN(A482)=0,"",INDEX('Smelter Reference List'!$A:$A,MATCH($A482,'Smelter Reference List'!$E:$E,0)))</f>
        <v/>
      </c>
      <c r="C482" s="299" t="str">
        <f>IF(LEN(A482)=0,"",INDEX('Smelter Reference List'!$C:$C,MATCH($A482,'Smelter Reference List'!$E:$E,0)))</f>
        <v/>
      </c>
      <c r="D482" s="293" t="str">
        <f ca="1">IF(ISERROR($S482),"",OFFSET('Smelter Reference List'!$C$4,$S482-4,0)&amp;"")</f>
        <v/>
      </c>
      <c r="E482" s="293" t="str">
        <f ca="1">IF(ISERROR($S482),"",OFFSET('Smelter Reference List'!$D$4,$S482-4,0)&amp;"")</f>
        <v/>
      </c>
      <c r="F482" s="293" t="str">
        <f ca="1">IF(ISERROR($S482),"",OFFSET('Smelter Reference List'!$E$4,$S482-4,0))</f>
        <v/>
      </c>
      <c r="G482" s="293" t="str">
        <f ca="1">IF(C482=$U$4,"Enter smelter details", IF(ISERROR($S482),"",OFFSET('Smelter Reference List'!$F$4,$S482-4,0)))</f>
        <v/>
      </c>
      <c r="H482" s="294" t="str">
        <f ca="1">IF(ISERROR($S482),"",OFFSET('Smelter Reference List'!$G$4,$S482-4,0))</f>
        <v/>
      </c>
      <c r="I482" s="295" t="str">
        <f ca="1">IF(ISERROR($S482),"",OFFSET('Smelter Reference List'!$H$4,$S482-4,0))</f>
        <v/>
      </c>
      <c r="J482" s="295" t="str">
        <f ca="1">IF(ISERROR($S482),"",OFFSET('Smelter Reference List'!$I$4,$S482-4,0))</f>
        <v/>
      </c>
      <c r="K482" s="296"/>
      <c r="L482" s="296"/>
      <c r="M482" s="296"/>
      <c r="N482" s="296"/>
      <c r="O482" s="296"/>
      <c r="P482" s="296"/>
      <c r="Q482" s="297"/>
      <c r="R482" s="227"/>
      <c r="S482" s="228" t="e">
        <f>IF(C482="",NA(),MATCH($B482&amp;$C482,'Smelter Reference List'!$J:$J,0))</f>
        <v>#N/A</v>
      </c>
      <c r="T482" s="229"/>
      <c r="U482" s="229">
        <f t="shared" ca="1" si="16"/>
        <v>0</v>
      </c>
      <c r="V482" s="229"/>
      <c r="W482" s="229"/>
      <c r="Y482" s="223" t="str">
        <f t="shared" si="17"/>
        <v/>
      </c>
    </row>
    <row r="483" spans="1:25" s="223" customFormat="1" ht="20.25">
      <c r="A483" s="292"/>
      <c r="B483" s="293" t="str">
        <f>IF(LEN(A483)=0,"",INDEX('Smelter Reference List'!$A:$A,MATCH($A483,'Smelter Reference List'!$E:$E,0)))</f>
        <v/>
      </c>
      <c r="C483" s="299" t="str">
        <f>IF(LEN(A483)=0,"",INDEX('Smelter Reference List'!$C:$C,MATCH($A483,'Smelter Reference List'!$E:$E,0)))</f>
        <v/>
      </c>
      <c r="D483" s="293" t="str">
        <f ca="1">IF(ISERROR($S483),"",OFFSET('Smelter Reference List'!$C$4,$S483-4,0)&amp;"")</f>
        <v/>
      </c>
      <c r="E483" s="293" t="str">
        <f ca="1">IF(ISERROR($S483),"",OFFSET('Smelter Reference List'!$D$4,$S483-4,0)&amp;"")</f>
        <v/>
      </c>
      <c r="F483" s="293" t="str">
        <f ca="1">IF(ISERROR($S483),"",OFFSET('Smelter Reference List'!$E$4,$S483-4,0))</f>
        <v/>
      </c>
      <c r="G483" s="293" t="str">
        <f ca="1">IF(C483=$U$4,"Enter smelter details", IF(ISERROR($S483),"",OFFSET('Smelter Reference List'!$F$4,$S483-4,0)))</f>
        <v/>
      </c>
      <c r="H483" s="294" t="str">
        <f ca="1">IF(ISERROR($S483),"",OFFSET('Smelter Reference List'!$G$4,$S483-4,0))</f>
        <v/>
      </c>
      <c r="I483" s="295" t="str">
        <f ca="1">IF(ISERROR($S483),"",OFFSET('Smelter Reference List'!$H$4,$S483-4,0))</f>
        <v/>
      </c>
      <c r="J483" s="295" t="str">
        <f ca="1">IF(ISERROR($S483),"",OFFSET('Smelter Reference List'!$I$4,$S483-4,0))</f>
        <v/>
      </c>
      <c r="K483" s="296"/>
      <c r="L483" s="296"/>
      <c r="M483" s="296"/>
      <c r="N483" s="296"/>
      <c r="O483" s="296"/>
      <c r="P483" s="296"/>
      <c r="Q483" s="297"/>
      <c r="R483" s="227"/>
      <c r="S483" s="228" t="e">
        <f>IF(C483="",NA(),MATCH($B483&amp;$C483,'Smelter Reference List'!$J:$J,0))</f>
        <v>#N/A</v>
      </c>
      <c r="T483" s="229"/>
      <c r="U483" s="229">
        <f t="shared" ca="1" si="16"/>
        <v>0</v>
      </c>
      <c r="V483" s="229"/>
      <c r="W483" s="229"/>
      <c r="Y483" s="223" t="str">
        <f t="shared" si="17"/>
        <v/>
      </c>
    </row>
    <row r="484" spans="1:25" s="223" customFormat="1" ht="20.25">
      <c r="A484" s="292"/>
      <c r="B484" s="293" t="str">
        <f>IF(LEN(A484)=0,"",INDEX('Smelter Reference List'!$A:$A,MATCH($A484,'Smelter Reference List'!$E:$E,0)))</f>
        <v/>
      </c>
      <c r="C484" s="299" t="str">
        <f>IF(LEN(A484)=0,"",INDEX('Smelter Reference List'!$C:$C,MATCH($A484,'Smelter Reference List'!$E:$E,0)))</f>
        <v/>
      </c>
      <c r="D484" s="293" t="str">
        <f ca="1">IF(ISERROR($S484),"",OFFSET('Smelter Reference List'!$C$4,$S484-4,0)&amp;"")</f>
        <v/>
      </c>
      <c r="E484" s="293" t="str">
        <f ca="1">IF(ISERROR($S484),"",OFFSET('Smelter Reference List'!$D$4,$S484-4,0)&amp;"")</f>
        <v/>
      </c>
      <c r="F484" s="293" t="str">
        <f ca="1">IF(ISERROR($S484),"",OFFSET('Smelter Reference List'!$E$4,$S484-4,0))</f>
        <v/>
      </c>
      <c r="G484" s="293" t="str">
        <f ca="1">IF(C484=$U$4,"Enter smelter details", IF(ISERROR($S484),"",OFFSET('Smelter Reference List'!$F$4,$S484-4,0)))</f>
        <v/>
      </c>
      <c r="H484" s="294" t="str">
        <f ca="1">IF(ISERROR($S484),"",OFFSET('Smelter Reference List'!$G$4,$S484-4,0))</f>
        <v/>
      </c>
      <c r="I484" s="295" t="str">
        <f ca="1">IF(ISERROR($S484),"",OFFSET('Smelter Reference List'!$H$4,$S484-4,0))</f>
        <v/>
      </c>
      <c r="J484" s="295" t="str">
        <f ca="1">IF(ISERROR($S484),"",OFFSET('Smelter Reference List'!$I$4,$S484-4,0))</f>
        <v/>
      </c>
      <c r="K484" s="296"/>
      <c r="L484" s="296"/>
      <c r="M484" s="296"/>
      <c r="N484" s="296"/>
      <c r="O484" s="296"/>
      <c r="P484" s="296"/>
      <c r="Q484" s="297"/>
      <c r="R484" s="227"/>
      <c r="S484" s="228" t="e">
        <f>IF(C484="",NA(),MATCH($B484&amp;$C484,'Smelter Reference List'!$J:$J,0))</f>
        <v>#N/A</v>
      </c>
      <c r="T484" s="229"/>
      <c r="U484" s="229">
        <f t="shared" ca="1" si="16"/>
        <v>0</v>
      </c>
      <c r="V484" s="229"/>
      <c r="W484" s="229"/>
      <c r="Y484" s="223" t="str">
        <f t="shared" si="17"/>
        <v/>
      </c>
    </row>
    <row r="485" spans="1:25" s="223" customFormat="1" ht="20.25">
      <c r="A485" s="292"/>
      <c r="B485" s="293"/>
      <c r="C485" s="299"/>
      <c r="D485" s="293" t="str">
        <f ca="1">IF(ISERROR($S485),"",OFFSET('Smelter Reference List'!$C$4,$S485-4,0)&amp;"")</f>
        <v/>
      </c>
      <c r="E485" s="293" t="str">
        <f ca="1">IF(ISERROR($S485),"",OFFSET('Smelter Reference List'!$D$4,$S485-4,0)&amp;"")</f>
        <v/>
      </c>
      <c r="F485" s="293" t="str">
        <f ca="1">IF(ISERROR($S485),"",OFFSET('Smelter Reference List'!$E$4,$S485-4,0))</f>
        <v/>
      </c>
      <c r="G485" s="293" t="str">
        <f ca="1">IF(C485=$U$4,"Enter smelter details", IF(ISERROR($S485),"",OFFSET('Smelter Reference List'!$F$4,$S485-4,0)))</f>
        <v/>
      </c>
      <c r="H485" s="294" t="str">
        <f ca="1">IF(ISERROR($S485),"",OFFSET('Smelter Reference List'!$G$4,$S485-4,0))</f>
        <v/>
      </c>
      <c r="I485" s="295" t="str">
        <f ca="1">IF(ISERROR($S485),"",OFFSET('Smelter Reference List'!$H$4,$S485-4,0))</f>
        <v/>
      </c>
      <c r="J485" s="295" t="str">
        <f ca="1">IF(ISERROR($S485),"",OFFSET('Smelter Reference List'!$I$4,$S485-4,0))</f>
        <v/>
      </c>
      <c r="K485" s="296"/>
      <c r="L485" s="296"/>
      <c r="M485" s="296"/>
      <c r="N485" s="296"/>
      <c r="O485" s="296"/>
      <c r="P485" s="296"/>
      <c r="Q485" s="297"/>
      <c r="R485" s="227"/>
      <c r="S485" s="228" t="e">
        <f>IF(C485="",NA(),MATCH($B485&amp;$C485,'Smelter Reference List'!$J:$J,0))</f>
        <v>#N/A</v>
      </c>
      <c r="T485" s="229"/>
      <c r="U485" s="229">
        <f t="shared" ca="1" si="16"/>
        <v>0</v>
      </c>
      <c r="V485" s="229"/>
      <c r="W485" s="229"/>
      <c r="Y485" s="223" t="str">
        <f t="shared" si="17"/>
        <v/>
      </c>
    </row>
    <row r="486" spans="1:25" s="223" customFormat="1" ht="20.25">
      <c r="A486" s="293"/>
      <c r="B486" s="293"/>
      <c r="C486" s="299" t="str">
        <f>IF(LEN(A486)=0,"",INDEX('Smelter Reference List'!$C:$C,MATCH($A486,'Smelter Reference List'!$E:$E,0)))</f>
        <v/>
      </c>
      <c r="D486" s="293" t="str">
        <f ca="1">IF(ISERROR($S486),"",OFFSET('Smelter Reference List'!$C$4,$S486-4,0)&amp;"")</f>
        <v/>
      </c>
      <c r="E486" s="293" t="str">
        <f ca="1">IF(ISERROR($S486),"",OFFSET('Smelter Reference List'!$D$4,$S486-4,0)&amp;"")</f>
        <v/>
      </c>
      <c r="F486" s="293" t="str">
        <f ca="1">IF(ISERROR($S486),"",OFFSET('Smelter Reference List'!$E$4,$S486-4,0))</f>
        <v/>
      </c>
      <c r="G486" s="293" t="str">
        <f ca="1">IF(C486=$U$4,"Enter smelter details", IF(ISERROR($S486),"",OFFSET('Smelter Reference List'!$F$4,$S486-4,0)))</f>
        <v/>
      </c>
      <c r="H486" s="294" t="str">
        <f ca="1">IF(ISERROR($S486),"",OFFSET('Smelter Reference List'!$G$4,$S486-4,0))</f>
        <v/>
      </c>
      <c r="I486" s="295" t="str">
        <f ca="1">IF(ISERROR($S486),"",OFFSET('Smelter Reference List'!$H$4,$S486-4,0))</f>
        <v/>
      </c>
      <c r="J486" s="295" t="str">
        <f ca="1">IF(ISERROR($S486),"",OFFSET('Smelter Reference List'!$I$4,$S486-4,0))</f>
        <v/>
      </c>
      <c r="K486" s="296"/>
      <c r="L486" s="296"/>
      <c r="M486" s="296"/>
      <c r="N486" s="296"/>
      <c r="O486" s="296"/>
      <c r="P486" s="296"/>
      <c r="Q486" s="297"/>
      <c r="R486" s="227"/>
      <c r="S486" s="228" t="e">
        <f>IF(C486="",NA(),MATCH($B486&amp;$C486,'Smelter Reference List'!$J:$J,0))</f>
        <v>#N/A</v>
      </c>
      <c r="T486" s="229"/>
      <c r="U486" s="229">
        <f t="shared" ca="1" si="16"/>
        <v>0</v>
      </c>
      <c r="V486" s="229"/>
      <c r="W486" s="229"/>
      <c r="Y486" s="223" t="str">
        <f t="shared" si="17"/>
        <v/>
      </c>
    </row>
    <row r="487" spans="1:25" s="223" customFormat="1" ht="20.25">
      <c r="A487" s="293"/>
      <c r="B487" s="293"/>
      <c r="C487" s="299" t="str">
        <f>IF(LEN(A487)=0,"",INDEX('Smelter Reference List'!$C:$C,MATCH($A487,'Smelter Reference List'!$E:$E,0)))</f>
        <v/>
      </c>
      <c r="D487" s="293" t="str">
        <f ca="1">IF(ISERROR($S487),"",OFFSET('Smelter Reference List'!$C$4,$S487-4,0)&amp;"")</f>
        <v/>
      </c>
      <c r="E487" s="293" t="str">
        <f ca="1">IF(ISERROR($S487),"",OFFSET('Smelter Reference List'!$D$4,$S487-4,0)&amp;"")</f>
        <v/>
      </c>
      <c r="F487" s="293" t="str">
        <f ca="1">IF(ISERROR($S487),"",OFFSET('Smelter Reference List'!$E$4,$S487-4,0))</f>
        <v/>
      </c>
      <c r="G487" s="293" t="str">
        <f ca="1">IF(C487=$U$4,"Enter smelter details", IF(ISERROR($S487),"",OFFSET('Smelter Reference List'!$F$4,$S487-4,0)))</f>
        <v/>
      </c>
      <c r="H487" s="294" t="str">
        <f ca="1">IF(ISERROR($S487),"",OFFSET('Smelter Reference List'!$G$4,$S487-4,0))</f>
        <v/>
      </c>
      <c r="I487" s="295" t="str">
        <f ca="1">IF(ISERROR($S487),"",OFFSET('Smelter Reference List'!$H$4,$S487-4,0))</f>
        <v/>
      </c>
      <c r="J487" s="295" t="str">
        <f ca="1">IF(ISERROR($S487),"",OFFSET('Smelter Reference List'!$I$4,$S487-4,0))</f>
        <v/>
      </c>
      <c r="K487" s="296"/>
      <c r="L487" s="296"/>
      <c r="M487" s="296"/>
      <c r="N487" s="296"/>
      <c r="O487" s="296"/>
      <c r="P487" s="296"/>
      <c r="Q487" s="297"/>
      <c r="R487" s="227"/>
      <c r="S487" s="228" t="e">
        <f>IF(C487="",NA(),MATCH($B487&amp;$C487,'Smelter Reference List'!$J:$J,0))</f>
        <v>#N/A</v>
      </c>
      <c r="T487" s="229"/>
      <c r="U487" s="229">
        <f t="shared" ca="1" si="16"/>
        <v>0</v>
      </c>
      <c r="V487" s="229"/>
      <c r="W487" s="229"/>
      <c r="Y487" s="223" t="str">
        <f t="shared" si="17"/>
        <v/>
      </c>
    </row>
    <row r="488" spans="1:25" s="223" customFormat="1" ht="20.25">
      <c r="A488" s="293"/>
      <c r="B488" s="293"/>
      <c r="C488" s="299" t="str">
        <f>IF(LEN(A488)=0,"",INDEX('Smelter Reference List'!$C:$C,MATCH($A488,'Smelter Reference List'!$E:$E,0)))</f>
        <v/>
      </c>
      <c r="D488" s="293" t="str">
        <f ca="1">IF(ISERROR($S488),"",OFFSET('Smelter Reference List'!$C$4,$S488-4,0)&amp;"")</f>
        <v/>
      </c>
      <c r="E488" s="293" t="str">
        <f ca="1">IF(ISERROR($S488),"",OFFSET('Smelter Reference List'!$D$4,$S488-4,0)&amp;"")</f>
        <v/>
      </c>
      <c r="F488" s="293" t="str">
        <f ca="1">IF(ISERROR($S488),"",OFFSET('Smelter Reference List'!$E$4,$S488-4,0))</f>
        <v/>
      </c>
      <c r="G488" s="293" t="str">
        <f ca="1">IF(C488=$U$4,"Enter smelter details", IF(ISERROR($S488),"",OFFSET('Smelter Reference List'!$F$4,$S488-4,0)))</f>
        <v/>
      </c>
      <c r="H488" s="294" t="str">
        <f ca="1">IF(ISERROR($S488),"",OFFSET('Smelter Reference List'!$G$4,$S488-4,0))</f>
        <v/>
      </c>
      <c r="I488" s="295" t="str">
        <f ca="1">IF(ISERROR($S488),"",OFFSET('Smelter Reference List'!$H$4,$S488-4,0))</f>
        <v/>
      </c>
      <c r="J488" s="295" t="str">
        <f ca="1">IF(ISERROR($S488),"",OFFSET('Smelter Reference List'!$I$4,$S488-4,0))</f>
        <v/>
      </c>
      <c r="K488" s="296"/>
      <c r="L488" s="296"/>
      <c r="M488" s="296"/>
      <c r="N488" s="296"/>
      <c r="O488" s="296"/>
      <c r="P488" s="296"/>
      <c r="Q488" s="297"/>
      <c r="R488" s="227"/>
      <c r="S488" s="228" t="e">
        <f>IF(C488="",NA(),MATCH($B488&amp;$C488,'Smelter Reference List'!$J:$J,0))</f>
        <v>#N/A</v>
      </c>
      <c r="T488" s="229"/>
      <c r="U488" s="229">
        <f t="shared" ca="1" si="16"/>
        <v>0</v>
      </c>
      <c r="V488" s="229"/>
      <c r="W488" s="229"/>
      <c r="Y488" s="223" t="str">
        <f t="shared" si="17"/>
        <v/>
      </c>
    </row>
    <row r="489" spans="1:25" s="223" customFormat="1" ht="20.25">
      <c r="A489" s="293"/>
      <c r="B489" s="293"/>
      <c r="C489" s="299" t="str">
        <f>IF(LEN(A489)=0,"",INDEX('Smelter Reference List'!$C:$C,MATCH($A489,'Smelter Reference List'!$E:$E,0)))</f>
        <v/>
      </c>
      <c r="D489" s="293" t="str">
        <f ca="1">IF(ISERROR($S489),"",OFFSET('Smelter Reference List'!$C$4,$S489-4,0)&amp;"")</f>
        <v/>
      </c>
      <c r="E489" s="293" t="str">
        <f ca="1">IF(ISERROR($S489),"",OFFSET('Smelter Reference List'!$D$4,$S489-4,0)&amp;"")</f>
        <v/>
      </c>
      <c r="F489" s="293" t="str">
        <f ca="1">IF(ISERROR($S489),"",OFFSET('Smelter Reference List'!$E$4,$S489-4,0))</f>
        <v/>
      </c>
      <c r="G489" s="293" t="str">
        <f ca="1">IF(C489=$U$4,"Enter smelter details", IF(ISERROR($S489),"",OFFSET('Smelter Reference List'!$F$4,$S489-4,0)))</f>
        <v/>
      </c>
      <c r="H489" s="294" t="str">
        <f ca="1">IF(ISERROR($S489),"",OFFSET('Smelter Reference List'!$G$4,$S489-4,0))</f>
        <v/>
      </c>
      <c r="I489" s="295" t="str">
        <f ca="1">IF(ISERROR($S489),"",OFFSET('Smelter Reference List'!$H$4,$S489-4,0))</f>
        <v/>
      </c>
      <c r="J489" s="295" t="str">
        <f ca="1">IF(ISERROR($S489),"",OFFSET('Smelter Reference List'!$I$4,$S489-4,0))</f>
        <v/>
      </c>
      <c r="K489" s="296"/>
      <c r="L489" s="296"/>
      <c r="M489" s="296"/>
      <c r="N489" s="296"/>
      <c r="O489" s="296"/>
      <c r="P489" s="296"/>
      <c r="Q489" s="297"/>
      <c r="R489" s="227"/>
      <c r="S489" s="228" t="e">
        <f>IF(C489="",NA(),MATCH($B489&amp;$C489,'Smelter Reference List'!$J:$J,0))</f>
        <v>#N/A</v>
      </c>
      <c r="T489" s="229"/>
      <c r="U489" s="229">
        <f t="shared" ca="1" si="16"/>
        <v>0</v>
      </c>
      <c r="V489" s="229"/>
      <c r="W489" s="229"/>
      <c r="Y489" s="223" t="str">
        <f t="shared" si="17"/>
        <v/>
      </c>
    </row>
    <row r="490" spans="1:25" s="223" customFormat="1" ht="20.25">
      <c r="A490" s="292"/>
      <c r="B490" s="293" t="str">
        <f>IF(LEN(A490)=0,"",INDEX('Smelter Reference List'!$A:$A,MATCH($A490,'Smelter Reference List'!$E:$E,0)))</f>
        <v/>
      </c>
      <c r="C490" s="299" t="str">
        <f>IF(LEN(A490)=0,"",INDEX('Smelter Reference List'!$C:$C,MATCH($A490,'Smelter Reference List'!$E:$E,0)))</f>
        <v/>
      </c>
      <c r="D490" s="293" t="str">
        <f ca="1">IF(ISERROR($S490),"",OFFSET('Smelter Reference List'!$C$4,$S490-4,0)&amp;"")</f>
        <v/>
      </c>
      <c r="E490" s="293" t="str">
        <f ca="1">IF(ISERROR($S490),"",OFFSET('Smelter Reference List'!$D$4,$S490-4,0)&amp;"")</f>
        <v/>
      </c>
      <c r="F490" s="293" t="str">
        <f ca="1">IF(ISERROR($S490),"",OFFSET('Smelter Reference List'!$E$4,$S490-4,0))</f>
        <v/>
      </c>
      <c r="G490" s="293" t="str">
        <f ca="1">IF(C490=$U$4,"Enter smelter details", IF(ISERROR($S490),"",OFFSET('Smelter Reference List'!$F$4,$S490-4,0)))</f>
        <v/>
      </c>
      <c r="H490" s="294" t="str">
        <f ca="1">IF(ISERROR($S490),"",OFFSET('Smelter Reference List'!$G$4,$S490-4,0))</f>
        <v/>
      </c>
      <c r="I490" s="295" t="str">
        <f ca="1">IF(ISERROR($S490),"",OFFSET('Smelter Reference List'!$H$4,$S490-4,0))</f>
        <v/>
      </c>
      <c r="J490" s="295" t="str">
        <f ca="1">IF(ISERROR($S490),"",OFFSET('Smelter Reference List'!$I$4,$S490-4,0))</f>
        <v/>
      </c>
      <c r="K490" s="296"/>
      <c r="L490" s="296"/>
      <c r="M490" s="296"/>
      <c r="N490" s="296"/>
      <c r="O490" s="296"/>
      <c r="P490" s="296"/>
      <c r="Q490" s="297"/>
      <c r="R490" s="227"/>
      <c r="S490" s="228" t="e">
        <f>IF(C490="",NA(),MATCH($B490&amp;$C490,'Smelter Reference List'!$J:$J,0))</f>
        <v>#N/A</v>
      </c>
      <c r="T490" s="229"/>
      <c r="U490" s="229">
        <f t="shared" ca="1" si="16"/>
        <v>0</v>
      </c>
      <c r="V490" s="229"/>
      <c r="W490" s="229"/>
      <c r="Y490" s="223" t="str">
        <f t="shared" si="17"/>
        <v/>
      </c>
    </row>
    <row r="491" spans="1:25" s="223" customFormat="1" ht="20.25">
      <c r="A491" s="292"/>
      <c r="B491" s="293" t="str">
        <f>IF(LEN(A491)=0,"",INDEX('Smelter Reference List'!$A:$A,MATCH($A491,'Smelter Reference List'!$E:$E,0)))</f>
        <v/>
      </c>
      <c r="C491" s="299" t="str">
        <f>IF(LEN(A491)=0,"",INDEX('Smelter Reference List'!$C:$C,MATCH($A491,'Smelter Reference List'!$E:$E,0)))</f>
        <v/>
      </c>
      <c r="D491" s="293" t="str">
        <f ca="1">IF(ISERROR($S491),"",OFFSET('Smelter Reference List'!$C$4,$S491-4,0)&amp;"")</f>
        <v/>
      </c>
      <c r="E491" s="293" t="str">
        <f ca="1">IF(ISERROR($S491),"",OFFSET('Smelter Reference List'!$D$4,$S491-4,0)&amp;"")</f>
        <v/>
      </c>
      <c r="F491" s="293" t="str">
        <f ca="1">IF(ISERROR($S491),"",OFFSET('Smelter Reference List'!$E$4,$S491-4,0))</f>
        <v/>
      </c>
      <c r="G491" s="293" t="str">
        <f ca="1">IF(C491=$U$4,"Enter smelter details", IF(ISERROR($S491),"",OFFSET('Smelter Reference List'!$F$4,$S491-4,0)))</f>
        <v/>
      </c>
      <c r="H491" s="294" t="str">
        <f ca="1">IF(ISERROR($S491),"",OFFSET('Smelter Reference List'!$G$4,$S491-4,0))</f>
        <v/>
      </c>
      <c r="I491" s="295" t="str">
        <f ca="1">IF(ISERROR($S491),"",OFFSET('Smelter Reference List'!$H$4,$S491-4,0))</f>
        <v/>
      </c>
      <c r="J491" s="295" t="str">
        <f ca="1">IF(ISERROR($S491),"",OFFSET('Smelter Reference List'!$I$4,$S491-4,0))</f>
        <v/>
      </c>
      <c r="K491" s="296"/>
      <c r="L491" s="296"/>
      <c r="M491" s="296"/>
      <c r="N491" s="296"/>
      <c r="O491" s="296"/>
      <c r="P491" s="296"/>
      <c r="Q491" s="297"/>
      <c r="R491" s="227"/>
      <c r="S491" s="228" t="e">
        <f>IF(C491="",NA(),MATCH($B491&amp;$C491,'Smelter Reference List'!$J:$J,0))</f>
        <v>#N/A</v>
      </c>
      <c r="T491" s="229"/>
      <c r="U491" s="229">
        <f t="shared" ca="1" si="16"/>
        <v>0</v>
      </c>
      <c r="V491" s="229"/>
      <c r="W491" s="229"/>
      <c r="Y491" s="223" t="str">
        <f t="shared" si="17"/>
        <v/>
      </c>
    </row>
    <row r="492" spans="1:25" s="223" customFormat="1" ht="20.25">
      <c r="A492" s="292"/>
      <c r="B492" s="293" t="str">
        <f>IF(LEN(A492)=0,"",INDEX('Smelter Reference List'!$A:$A,MATCH($A492,'Smelter Reference List'!$E:$E,0)))</f>
        <v/>
      </c>
      <c r="C492" s="299" t="str">
        <f>IF(LEN(A492)=0,"",INDEX('Smelter Reference List'!$C:$C,MATCH($A492,'Smelter Reference List'!$E:$E,0)))</f>
        <v/>
      </c>
      <c r="D492" s="293" t="str">
        <f ca="1">IF(ISERROR($S492),"",OFFSET('Smelter Reference List'!$C$4,$S492-4,0)&amp;"")</f>
        <v/>
      </c>
      <c r="E492" s="293" t="str">
        <f ca="1">IF(ISERROR($S492),"",OFFSET('Smelter Reference List'!$D$4,$S492-4,0)&amp;"")</f>
        <v/>
      </c>
      <c r="F492" s="293" t="str">
        <f ca="1">IF(ISERROR($S492),"",OFFSET('Smelter Reference List'!$E$4,$S492-4,0))</f>
        <v/>
      </c>
      <c r="G492" s="293" t="str">
        <f ca="1">IF(C492=$U$4,"Enter smelter details", IF(ISERROR($S492),"",OFFSET('Smelter Reference List'!$F$4,$S492-4,0)))</f>
        <v/>
      </c>
      <c r="H492" s="294" t="str">
        <f ca="1">IF(ISERROR($S492),"",OFFSET('Smelter Reference List'!$G$4,$S492-4,0))</f>
        <v/>
      </c>
      <c r="I492" s="295" t="str">
        <f ca="1">IF(ISERROR($S492),"",OFFSET('Smelter Reference List'!$H$4,$S492-4,0))</f>
        <v/>
      </c>
      <c r="J492" s="295" t="str">
        <f ca="1">IF(ISERROR($S492),"",OFFSET('Smelter Reference List'!$I$4,$S492-4,0))</f>
        <v/>
      </c>
      <c r="K492" s="296"/>
      <c r="L492" s="296"/>
      <c r="M492" s="296"/>
      <c r="N492" s="296"/>
      <c r="O492" s="296"/>
      <c r="P492" s="296"/>
      <c r="Q492" s="297"/>
      <c r="R492" s="227"/>
      <c r="S492" s="228" t="e">
        <f>IF(C492="",NA(),MATCH($B492&amp;$C492,'Smelter Reference List'!$J:$J,0))</f>
        <v>#N/A</v>
      </c>
      <c r="T492" s="229"/>
      <c r="U492" s="229">
        <f t="shared" ca="1" si="16"/>
        <v>0</v>
      </c>
      <c r="V492" s="229"/>
      <c r="W492" s="229"/>
      <c r="Y492" s="223" t="str">
        <f t="shared" si="17"/>
        <v/>
      </c>
    </row>
    <row r="493" spans="1:25" s="223" customFormat="1" ht="20.25">
      <c r="A493" s="292"/>
      <c r="B493" s="293" t="str">
        <f>IF(LEN(A493)=0,"",INDEX('Smelter Reference List'!$A:$A,MATCH($A493,'Smelter Reference List'!$E:$E,0)))</f>
        <v/>
      </c>
      <c r="C493" s="299" t="str">
        <f>IF(LEN(A493)=0,"",INDEX('Smelter Reference List'!$C:$C,MATCH($A493,'Smelter Reference List'!$E:$E,0)))</f>
        <v/>
      </c>
      <c r="D493" s="293" t="str">
        <f ca="1">IF(ISERROR($S493),"",OFFSET('Smelter Reference List'!$C$4,$S493-4,0)&amp;"")</f>
        <v/>
      </c>
      <c r="E493" s="293" t="str">
        <f ca="1">IF(ISERROR($S493),"",OFFSET('Smelter Reference List'!$D$4,$S493-4,0)&amp;"")</f>
        <v/>
      </c>
      <c r="F493" s="293" t="str">
        <f ca="1">IF(ISERROR($S493),"",OFFSET('Smelter Reference List'!$E$4,$S493-4,0))</f>
        <v/>
      </c>
      <c r="G493" s="293" t="str">
        <f ca="1">IF(C493=$U$4,"Enter smelter details", IF(ISERROR($S493),"",OFFSET('Smelter Reference List'!$F$4,$S493-4,0)))</f>
        <v/>
      </c>
      <c r="H493" s="294" t="str">
        <f ca="1">IF(ISERROR($S493),"",OFFSET('Smelter Reference List'!$G$4,$S493-4,0))</f>
        <v/>
      </c>
      <c r="I493" s="295" t="str">
        <f ca="1">IF(ISERROR($S493),"",OFFSET('Smelter Reference List'!$H$4,$S493-4,0))</f>
        <v/>
      </c>
      <c r="J493" s="295" t="str">
        <f ca="1">IF(ISERROR($S493),"",OFFSET('Smelter Reference List'!$I$4,$S493-4,0))</f>
        <v/>
      </c>
      <c r="K493" s="296"/>
      <c r="L493" s="296"/>
      <c r="M493" s="296"/>
      <c r="N493" s="296"/>
      <c r="O493" s="296"/>
      <c r="P493" s="296"/>
      <c r="Q493" s="297"/>
      <c r="R493" s="227"/>
      <c r="S493" s="228" t="e">
        <f>IF(C493="",NA(),MATCH($B493&amp;$C493,'Smelter Reference List'!$J:$J,0))</f>
        <v>#N/A</v>
      </c>
      <c r="T493" s="229"/>
      <c r="U493" s="229">
        <f t="shared" ca="1" si="16"/>
        <v>0</v>
      </c>
      <c r="V493" s="229"/>
      <c r="W493" s="229"/>
      <c r="Y493" s="223" t="str">
        <f t="shared" si="17"/>
        <v/>
      </c>
    </row>
    <row r="494" spans="1:25" s="223" customFormat="1" ht="20.25">
      <c r="A494" s="292"/>
      <c r="B494" s="293" t="str">
        <f>IF(LEN(A494)=0,"",INDEX('Smelter Reference List'!$A:$A,MATCH($A494,'Smelter Reference List'!$E:$E,0)))</f>
        <v/>
      </c>
      <c r="C494" s="299" t="str">
        <f>IF(LEN(A494)=0,"",INDEX('Smelter Reference List'!$C:$C,MATCH($A494,'Smelter Reference List'!$E:$E,0)))</f>
        <v/>
      </c>
      <c r="D494" s="293" t="str">
        <f ca="1">IF(ISERROR($S494),"",OFFSET('Smelter Reference List'!$C$4,$S494-4,0)&amp;"")</f>
        <v/>
      </c>
      <c r="E494" s="293" t="str">
        <f ca="1">IF(ISERROR($S494),"",OFFSET('Smelter Reference List'!$D$4,$S494-4,0)&amp;"")</f>
        <v/>
      </c>
      <c r="F494" s="293" t="str">
        <f ca="1">IF(ISERROR($S494),"",OFFSET('Smelter Reference List'!$E$4,$S494-4,0))</f>
        <v/>
      </c>
      <c r="G494" s="293" t="str">
        <f ca="1">IF(C494=$U$4,"Enter smelter details", IF(ISERROR($S494),"",OFFSET('Smelter Reference List'!$F$4,$S494-4,0)))</f>
        <v/>
      </c>
      <c r="H494" s="294" t="str">
        <f ca="1">IF(ISERROR($S494),"",OFFSET('Smelter Reference List'!$G$4,$S494-4,0))</f>
        <v/>
      </c>
      <c r="I494" s="295" t="str">
        <f ca="1">IF(ISERROR($S494),"",OFFSET('Smelter Reference List'!$H$4,$S494-4,0))</f>
        <v/>
      </c>
      <c r="J494" s="295" t="str">
        <f ca="1">IF(ISERROR($S494),"",OFFSET('Smelter Reference List'!$I$4,$S494-4,0))</f>
        <v/>
      </c>
      <c r="K494" s="296"/>
      <c r="L494" s="296"/>
      <c r="M494" s="296"/>
      <c r="N494" s="296"/>
      <c r="O494" s="296"/>
      <c r="P494" s="296"/>
      <c r="Q494" s="297"/>
      <c r="R494" s="227"/>
      <c r="S494" s="228" t="e">
        <f>IF(C494="",NA(),MATCH($B494&amp;$C494,'Smelter Reference List'!$J:$J,0))</f>
        <v>#N/A</v>
      </c>
      <c r="T494" s="229"/>
      <c r="U494" s="229">
        <f t="shared" ca="1" si="16"/>
        <v>0</v>
      </c>
      <c r="V494" s="229"/>
      <c r="W494" s="229"/>
      <c r="Y494" s="223" t="str">
        <f t="shared" si="17"/>
        <v/>
      </c>
    </row>
    <row r="495" spans="1:25" s="223" customFormat="1" ht="20.25">
      <c r="A495" s="292"/>
      <c r="B495" s="293" t="str">
        <f>IF(LEN(A495)=0,"",INDEX('Smelter Reference List'!$A:$A,MATCH($A495,'Smelter Reference List'!$E:$E,0)))</f>
        <v/>
      </c>
      <c r="C495" s="299" t="str">
        <f>IF(LEN(A495)=0,"",INDEX('Smelter Reference List'!$C:$C,MATCH($A495,'Smelter Reference List'!$E:$E,0)))</f>
        <v/>
      </c>
      <c r="D495" s="293" t="str">
        <f ca="1">IF(ISERROR($S495),"",OFFSET('Smelter Reference List'!$C$4,$S495-4,0)&amp;"")</f>
        <v/>
      </c>
      <c r="E495" s="293" t="str">
        <f ca="1">IF(ISERROR($S495),"",OFFSET('Smelter Reference List'!$D$4,$S495-4,0)&amp;"")</f>
        <v/>
      </c>
      <c r="F495" s="293" t="str">
        <f ca="1">IF(ISERROR($S495),"",OFFSET('Smelter Reference List'!$E$4,$S495-4,0))</f>
        <v/>
      </c>
      <c r="G495" s="293" t="str">
        <f ca="1">IF(C495=$U$4,"Enter smelter details", IF(ISERROR($S495),"",OFFSET('Smelter Reference List'!$F$4,$S495-4,0)))</f>
        <v/>
      </c>
      <c r="H495" s="294" t="str">
        <f ca="1">IF(ISERROR($S495),"",OFFSET('Smelter Reference List'!$G$4,$S495-4,0))</f>
        <v/>
      </c>
      <c r="I495" s="295" t="str">
        <f ca="1">IF(ISERROR($S495),"",OFFSET('Smelter Reference List'!$H$4,$S495-4,0))</f>
        <v/>
      </c>
      <c r="J495" s="295" t="str">
        <f ca="1">IF(ISERROR($S495),"",OFFSET('Smelter Reference List'!$I$4,$S495-4,0))</f>
        <v/>
      </c>
      <c r="K495" s="296"/>
      <c r="L495" s="296"/>
      <c r="M495" s="296"/>
      <c r="N495" s="296"/>
      <c r="O495" s="296"/>
      <c r="P495" s="296"/>
      <c r="Q495" s="297"/>
      <c r="R495" s="227"/>
      <c r="S495" s="228" t="e">
        <f>IF(C495="",NA(),MATCH($B495&amp;$C495,'Smelter Reference List'!$J:$J,0))</f>
        <v>#N/A</v>
      </c>
      <c r="T495" s="229"/>
      <c r="U495" s="229">
        <f t="shared" ca="1" si="16"/>
        <v>0</v>
      </c>
      <c r="V495" s="229"/>
      <c r="W495" s="229"/>
      <c r="Y495" s="223" t="str">
        <f t="shared" si="17"/>
        <v/>
      </c>
    </row>
    <row r="496" spans="1:25" s="223" customFormat="1" ht="20.25">
      <c r="A496" s="292"/>
      <c r="B496" s="293" t="str">
        <f>IF(LEN(A496)=0,"",INDEX('Smelter Reference List'!$A:$A,MATCH($A496,'Smelter Reference List'!$E:$E,0)))</f>
        <v/>
      </c>
      <c r="C496" s="299" t="str">
        <f>IF(LEN(A496)=0,"",INDEX('Smelter Reference List'!$C:$C,MATCH($A496,'Smelter Reference List'!$E:$E,0)))</f>
        <v/>
      </c>
      <c r="D496" s="293" t="str">
        <f ca="1">IF(ISERROR($S496),"",OFFSET('Smelter Reference List'!$C$4,$S496-4,0)&amp;"")</f>
        <v/>
      </c>
      <c r="E496" s="293" t="str">
        <f ca="1">IF(ISERROR($S496),"",OFFSET('Smelter Reference List'!$D$4,$S496-4,0)&amp;"")</f>
        <v/>
      </c>
      <c r="F496" s="293" t="str">
        <f ca="1">IF(ISERROR($S496),"",OFFSET('Smelter Reference List'!$E$4,$S496-4,0))</f>
        <v/>
      </c>
      <c r="G496" s="293" t="str">
        <f ca="1">IF(C496=$U$4,"Enter smelter details", IF(ISERROR($S496),"",OFFSET('Smelter Reference List'!$F$4,$S496-4,0)))</f>
        <v/>
      </c>
      <c r="H496" s="294" t="str">
        <f ca="1">IF(ISERROR($S496),"",OFFSET('Smelter Reference List'!$G$4,$S496-4,0))</f>
        <v/>
      </c>
      <c r="I496" s="295" t="str">
        <f ca="1">IF(ISERROR($S496),"",OFFSET('Smelter Reference List'!$H$4,$S496-4,0))</f>
        <v/>
      </c>
      <c r="J496" s="295" t="str">
        <f ca="1">IF(ISERROR($S496),"",OFFSET('Smelter Reference List'!$I$4,$S496-4,0))</f>
        <v/>
      </c>
      <c r="K496" s="296"/>
      <c r="L496" s="296"/>
      <c r="M496" s="296"/>
      <c r="N496" s="296"/>
      <c r="O496" s="296"/>
      <c r="P496" s="296"/>
      <c r="Q496" s="297"/>
      <c r="R496" s="227"/>
      <c r="S496" s="228" t="e">
        <f>IF(C496="",NA(),MATCH($B496&amp;$C496,'Smelter Reference List'!$J:$J,0))</f>
        <v>#N/A</v>
      </c>
      <c r="T496" s="229"/>
      <c r="U496" s="229">
        <f t="shared" ca="1" si="16"/>
        <v>0</v>
      </c>
      <c r="V496" s="229"/>
      <c r="W496" s="229"/>
      <c r="Y496" s="223" t="str">
        <f t="shared" si="17"/>
        <v/>
      </c>
    </row>
    <row r="497" spans="1:25" s="223" customFormat="1" ht="20.25">
      <c r="A497" s="292"/>
      <c r="B497" s="293" t="str">
        <f>IF(LEN(A497)=0,"",INDEX('Smelter Reference List'!$A:$A,MATCH($A497,'Smelter Reference List'!$E:$E,0)))</f>
        <v/>
      </c>
      <c r="C497" s="299" t="str">
        <f>IF(LEN(A497)=0,"",INDEX('Smelter Reference List'!$C:$C,MATCH($A497,'Smelter Reference List'!$E:$E,0)))</f>
        <v/>
      </c>
      <c r="D497" s="293" t="str">
        <f ca="1">IF(ISERROR($S497),"",OFFSET('Smelter Reference List'!$C$4,$S497-4,0)&amp;"")</f>
        <v/>
      </c>
      <c r="E497" s="293" t="str">
        <f ca="1">IF(ISERROR($S497),"",OFFSET('Smelter Reference List'!$D$4,$S497-4,0)&amp;"")</f>
        <v/>
      </c>
      <c r="F497" s="293" t="str">
        <f ca="1">IF(ISERROR($S497),"",OFFSET('Smelter Reference List'!$E$4,$S497-4,0))</f>
        <v/>
      </c>
      <c r="G497" s="293" t="str">
        <f ca="1">IF(C497=$U$4,"Enter smelter details", IF(ISERROR($S497),"",OFFSET('Smelter Reference List'!$F$4,$S497-4,0)))</f>
        <v/>
      </c>
      <c r="H497" s="294" t="str">
        <f ca="1">IF(ISERROR($S497),"",OFFSET('Smelter Reference List'!$G$4,$S497-4,0))</f>
        <v/>
      </c>
      <c r="I497" s="295" t="str">
        <f ca="1">IF(ISERROR($S497),"",OFFSET('Smelter Reference List'!$H$4,$S497-4,0))</f>
        <v/>
      </c>
      <c r="J497" s="295" t="str">
        <f ca="1">IF(ISERROR($S497),"",OFFSET('Smelter Reference List'!$I$4,$S497-4,0))</f>
        <v/>
      </c>
      <c r="K497" s="296"/>
      <c r="L497" s="296"/>
      <c r="M497" s="296"/>
      <c r="N497" s="296"/>
      <c r="O497" s="296"/>
      <c r="P497" s="296"/>
      <c r="Q497" s="297"/>
      <c r="R497" s="227"/>
      <c r="S497" s="228" t="e">
        <f>IF(C497="",NA(),MATCH($B497&amp;$C497,'Smelter Reference List'!$J:$J,0))</f>
        <v>#N/A</v>
      </c>
      <c r="T497" s="229"/>
      <c r="U497" s="229">
        <f t="shared" ca="1" si="16"/>
        <v>0</v>
      </c>
      <c r="V497" s="229"/>
      <c r="W497" s="229"/>
      <c r="Y497" s="223" t="str">
        <f t="shared" si="17"/>
        <v/>
      </c>
    </row>
    <row r="498" spans="1:25" s="223" customFormat="1" ht="20.25">
      <c r="A498" s="292"/>
      <c r="B498" s="293" t="str">
        <f>IF(LEN(A498)=0,"",INDEX('Smelter Reference List'!$A:$A,MATCH($A498,'Smelter Reference List'!$E:$E,0)))</f>
        <v/>
      </c>
      <c r="C498" s="299" t="str">
        <f>IF(LEN(A498)=0,"",INDEX('Smelter Reference List'!$C:$C,MATCH($A498,'Smelter Reference List'!$E:$E,0)))</f>
        <v/>
      </c>
      <c r="D498" s="293" t="str">
        <f ca="1">IF(ISERROR($S498),"",OFFSET('Smelter Reference List'!$C$4,$S498-4,0)&amp;"")</f>
        <v/>
      </c>
      <c r="E498" s="293" t="str">
        <f ca="1">IF(ISERROR($S498),"",OFFSET('Smelter Reference List'!$D$4,$S498-4,0)&amp;"")</f>
        <v/>
      </c>
      <c r="F498" s="293" t="str">
        <f ca="1">IF(ISERROR($S498),"",OFFSET('Smelter Reference List'!$E$4,$S498-4,0))</f>
        <v/>
      </c>
      <c r="G498" s="293" t="str">
        <f ca="1">IF(C498=$U$4,"Enter smelter details", IF(ISERROR($S498),"",OFFSET('Smelter Reference List'!$F$4,$S498-4,0)))</f>
        <v/>
      </c>
      <c r="H498" s="294" t="str">
        <f ca="1">IF(ISERROR($S498),"",OFFSET('Smelter Reference List'!$G$4,$S498-4,0))</f>
        <v/>
      </c>
      <c r="I498" s="295" t="str">
        <f ca="1">IF(ISERROR($S498),"",OFFSET('Smelter Reference List'!$H$4,$S498-4,0))</f>
        <v/>
      </c>
      <c r="J498" s="295" t="str">
        <f ca="1">IF(ISERROR($S498),"",OFFSET('Smelter Reference List'!$I$4,$S498-4,0))</f>
        <v/>
      </c>
      <c r="K498" s="296"/>
      <c r="L498" s="296"/>
      <c r="M498" s="296"/>
      <c r="N498" s="296"/>
      <c r="O498" s="296"/>
      <c r="P498" s="296"/>
      <c r="Q498" s="297"/>
      <c r="R498" s="227"/>
      <c r="S498" s="228" t="e">
        <f>IF(C498="",NA(),MATCH($B498&amp;$C498,'Smelter Reference List'!$J:$J,0))</f>
        <v>#N/A</v>
      </c>
      <c r="T498" s="229"/>
      <c r="U498" s="229">
        <f t="shared" ca="1" si="16"/>
        <v>0</v>
      </c>
      <c r="V498" s="229"/>
      <c r="W498" s="229"/>
      <c r="Y498" s="223" t="str">
        <f t="shared" si="17"/>
        <v/>
      </c>
    </row>
    <row r="499" spans="1:25" s="223" customFormat="1" ht="20.25">
      <c r="A499" s="292"/>
      <c r="B499" s="293" t="str">
        <f>IF(LEN(A499)=0,"",INDEX('Smelter Reference List'!$A:$A,MATCH($A499,'Smelter Reference List'!$E:$E,0)))</f>
        <v/>
      </c>
      <c r="C499" s="299" t="str">
        <f>IF(LEN(A499)=0,"",INDEX('Smelter Reference List'!$C:$C,MATCH($A499,'Smelter Reference List'!$E:$E,0)))</f>
        <v/>
      </c>
      <c r="D499" s="293" t="str">
        <f ca="1">IF(ISERROR($S499),"",OFFSET('Smelter Reference List'!$C$4,$S499-4,0)&amp;"")</f>
        <v/>
      </c>
      <c r="E499" s="293" t="str">
        <f ca="1">IF(ISERROR($S499),"",OFFSET('Smelter Reference List'!$D$4,$S499-4,0)&amp;"")</f>
        <v/>
      </c>
      <c r="F499" s="293" t="str">
        <f ca="1">IF(ISERROR($S499),"",OFFSET('Smelter Reference List'!$E$4,$S499-4,0))</f>
        <v/>
      </c>
      <c r="G499" s="293" t="str">
        <f ca="1">IF(C499=$U$4,"Enter smelter details", IF(ISERROR($S499),"",OFFSET('Smelter Reference List'!$F$4,$S499-4,0)))</f>
        <v/>
      </c>
      <c r="H499" s="294" t="str">
        <f ca="1">IF(ISERROR($S499),"",OFFSET('Smelter Reference List'!$G$4,$S499-4,0))</f>
        <v/>
      </c>
      <c r="I499" s="295" t="str">
        <f ca="1">IF(ISERROR($S499),"",OFFSET('Smelter Reference List'!$H$4,$S499-4,0))</f>
        <v/>
      </c>
      <c r="J499" s="295" t="str">
        <f ca="1">IF(ISERROR($S499),"",OFFSET('Smelter Reference List'!$I$4,$S499-4,0))</f>
        <v/>
      </c>
      <c r="K499" s="296"/>
      <c r="L499" s="296"/>
      <c r="M499" s="296"/>
      <c r="N499" s="296"/>
      <c r="O499" s="296"/>
      <c r="P499" s="296"/>
      <c r="Q499" s="297"/>
      <c r="R499" s="227"/>
      <c r="S499" s="228" t="e">
        <f>IF(C499="",NA(),MATCH($B499&amp;$C499,'Smelter Reference List'!$J:$J,0))</f>
        <v>#N/A</v>
      </c>
      <c r="T499" s="229"/>
      <c r="U499" s="229">
        <f t="shared" ca="1" si="16"/>
        <v>0</v>
      </c>
      <c r="V499" s="229"/>
      <c r="W499" s="229"/>
      <c r="Y499" s="223" t="str">
        <f t="shared" si="17"/>
        <v/>
      </c>
    </row>
    <row r="500" spans="1:25" s="223" customFormat="1" ht="20.25">
      <c r="A500" s="292"/>
      <c r="B500" s="293" t="str">
        <f>IF(LEN(A500)=0,"",INDEX('Smelter Reference List'!$A:$A,MATCH($A500,'Smelter Reference List'!$E:$E,0)))</f>
        <v/>
      </c>
      <c r="C500" s="299" t="str">
        <f>IF(LEN(A500)=0,"",INDEX('Smelter Reference List'!$C:$C,MATCH($A500,'Smelter Reference List'!$E:$E,0)))</f>
        <v/>
      </c>
      <c r="D500" s="293" t="str">
        <f ca="1">IF(ISERROR($S500),"",OFFSET('Smelter Reference List'!$C$4,$S500-4,0)&amp;"")</f>
        <v/>
      </c>
      <c r="E500" s="293" t="str">
        <f ca="1">IF(ISERROR($S500),"",OFFSET('Smelter Reference List'!$D$4,$S500-4,0)&amp;"")</f>
        <v/>
      </c>
      <c r="F500" s="293" t="str">
        <f ca="1">IF(ISERROR($S500),"",OFFSET('Smelter Reference List'!$E$4,$S500-4,0))</f>
        <v/>
      </c>
      <c r="G500" s="293" t="str">
        <f ca="1">IF(C500=$U$4,"Enter smelter details", IF(ISERROR($S500),"",OFFSET('Smelter Reference List'!$F$4,$S500-4,0)))</f>
        <v/>
      </c>
      <c r="H500" s="294" t="str">
        <f ca="1">IF(ISERROR($S500),"",OFFSET('Smelter Reference List'!$G$4,$S500-4,0))</f>
        <v/>
      </c>
      <c r="I500" s="295" t="str">
        <f ca="1">IF(ISERROR($S500),"",OFFSET('Smelter Reference List'!$H$4,$S500-4,0))</f>
        <v/>
      </c>
      <c r="J500" s="295" t="str">
        <f ca="1">IF(ISERROR($S500),"",OFFSET('Smelter Reference List'!$I$4,$S500-4,0))</f>
        <v/>
      </c>
      <c r="K500" s="296"/>
      <c r="L500" s="296"/>
      <c r="M500" s="296"/>
      <c r="N500" s="296"/>
      <c r="O500" s="296"/>
      <c r="P500" s="296"/>
      <c r="Q500" s="297"/>
      <c r="R500" s="227"/>
      <c r="S500" s="228" t="e">
        <f>IF(C500="",NA(),MATCH($B500&amp;$C500,'Smelter Reference List'!$J:$J,0))</f>
        <v>#N/A</v>
      </c>
      <c r="T500" s="229"/>
      <c r="U500" s="229">
        <f t="shared" ca="1" si="16"/>
        <v>0</v>
      </c>
      <c r="V500" s="229"/>
      <c r="W500" s="229"/>
      <c r="Y500" s="223" t="str">
        <f t="shared" si="17"/>
        <v/>
      </c>
    </row>
    <row r="501" spans="1:25" s="223" customFormat="1" ht="20.25">
      <c r="A501" s="292"/>
      <c r="B501" s="293" t="str">
        <f>IF(LEN(A501)=0,"",INDEX('Smelter Reference List'!$A:$A,MATCH($A501,'Smelter Reference List'!$E:$E,0)))</f>
        <v/>
      </c>
      <c r="C501" s="299" t="str">
        <f>IF(LEN(A501)=0,"",INDEX('Smelter Reference List'!$C:$C,MATCH($A501,'Smelter Reference List'!$E:$E,0)))</f>
        <v/>
      </c>
      <c r="D501" s="293" t="str">
        <f ca="1">IF(ISERROR($S501),"",OFFSET('Smelter Reference List'!$C$4,$S501-4,0)&amp;"")</f>
        <v/>
      </c>
      <c r="E501" s="293" t="str">
        <f ca="1">IF(ISERROR($S501),"",OFFSET('Smelter Reference List'!$D$4,$S501-4,0)&amp;"")</f>
        <v/>
      </c>
      <c r="F501" s="293" t="str">
        <f ca="1">IF(ISERROR($S501),"",OFFSET('Smelter Reference List'!$E$4,$S501-4,0))</f>
        <v/>
      </c>
      <c r="G501" s="293" t="str">
        <f ca="1">IF(C501=$U$4,"Enter smelter details", IF(ISERROR($S501),"",OFFSET('Smelter Reference List'!$F$4,$S501-4,0)))</f>
        <v/>
      </c>
      <c r="H501" s="294" t="str">
        <f ca="1">IF(ISERROR($S501),"",OFFSET('Smelter Reference List'!$G$4,$S501-4,0))</f>
        <v/>
      </c>
      <c r="I501" s="295" t="str">
        <f ca="1">IF(ISERROR($S501),"",OFFSET('Smelter Reference List'!$H$4,$S501-4,0))</f>
        <v/>
      </c>
      <c r="J501" s="295" t="str">
        <f ca="1">IF(ISERROR($S501),"",OFFSET('Smelter Reference List'!$I$4,$S501-4,0))</f>
        <v/>
      </c>
      <c r="K501" s="296"/>
      <c r="L501" s="296"/>
      <c r="M501" s="296"/>
      <c r="N501" s="296"/>
      <c r="O501" s="296"/>
      <c r="P501" s="296"/>
      <c r="Q501" s="297"/>
      <c r="R501" s="227"/>
      <c r="S501" s="228" t="e">
        <f>IF(C501="",NA(),MATCH($B501&amp;$C501,'Smelter Reference List'!$J:$J,0))</f>
        <v>#N/A</v>
      </c>
      <c r="T501" s="229"/>
      <c r="U501" s="229">
        <f t="shared" ca="1" si="16"/>
        <v>0</v>
      </c>
      <c r="V501" s="229"/>
      <c r="W501" s="229"/>
      <c r="Y501" s="223" t="str">
        <f t="shared" si="17"/>
        <v/>
      </c>
    </row>
    <row r="502" spans="1:25" s="223" customFormat="1" ht="20.25">
      <c r="A502" s="292"/>
      <c r="B502" s="293" t="str">
        <f>IF(LEN(A502)=0,"",INDEX('Smelter Reference List'!$A:$A,MATCH($A502,'Smelter Reference List'!$E:$E,0)))</f>
        <v/>
      </c>
      <c r="C502" s="299" t="str">
        <f>IF(LEN(A502)=0,"",INDEX('Smelter Reference List'!$C:$C,MATCH($A502,'Smelter Reference List'!$E:$E,0)))</f>
        <v/>
      </c>
      <c r="D502" s="293" t="str">
        <f ca="1">IF(ISERROR($S502),"",OFFSET('Smelter Reference List'!$C$4,$S502-4,0)&amp;"")</f>
        <v/>
      </c>
      <c r="E502" s="293" t="str">
        <f ca="1">IF(ISERROR($S502),"",OFFSET('Smelter Reference List'!$D$4,$S502-4,0)&amp;"")</f>
        <v/>
      </c>
      <c r="F502" s="293" t="str">
        <f ca="1">IF(ISERROR($S502),"",OFFSET('Smelter Reference List'!$E$4,$S502-4,0))</f>
        <v/>
      </c>
      <c r="G502" s="293" t="str">
        <f ca="1">IF(C502=$U$4,"Enter smelter details", IF(ISERROR($S502),"",OFFSET('Smelter Reference List'!$F$4,$S502-4,0)))</f>
        <v/>
      </c>
      <c r="H502" s="294" t="str">
        <f ca="1">IF(ISERROR($S502),"",OFFSET('Smelter Reference List'!$G$4,$S502-4,0))</f>
        <v/>
      </c>
      <c r="I502" s="295" t="str">
        <f ca="1">IF(ISERROR($S502),"",OFFSET('Smelter Reference List'!$H$4,$S502-4,0))</f>
        <v/>
      </c>
      <c r="J502" s="295" t="str">
        <f ca="1">IF(ISERROR($S502),"",OFFSET('Smelter Reference List'!$I$4,$S502-4,0))</f>
        <v/>
      </c>
      <c r="K502" s="296"/>
      <c r="L502" s="296"/>
      <c r="M502" s="296"/>
      <c r="N502" s="296"/>
      <c r="O502" s="296"/>
      <c r="P502" s="296"/>
      <c r="Q502" s="297"/>
      <c r="R502" s="227"/>
      <c r="S502" s="228" t="e">
        <f>IF(C502="",NA(),MATCH($B502&amp;$C502,'Smelter Reference List'!$J:$J,0))</f>
        <v>#N/A</v>
      </c>
      <c r="T502" s="229"/>
      <c r="U502" s="229">
        <f t="shared" ca="1" si="16"/>
        <v>0</v>
      </c>
      <c r="V502" s="229"/>
      <c r="W502" s="229"/>
      <c r="Y502" s="223" t="str">
        <f t="shared" si="17"/>
        <v/>
      </c>
    </row>
    <row r="503" spans="1:25" s="223" customFormat="1" ht="20.25">
      <c r="A503" s="292"/>
      <c r="B503" s="293" t="str">
        <f>IF(LEN(A503)=0,"",INDEX('Smelter Reference List'!$A:$A,MATCH($A503,'Smelter Reference List'!$E:$E,0)))</f>
        <v/>
      </c>
      <c r="C503" s="299" t="str">
        <f>IF(LEN(A503)=0,"",INDEX('Smelter Reference List'!$C:$C,MATCH($A503,'Smelter Reference List'!$E:$E,0)))</f>
        <v/>
      </c>
      <c r="D503" s="293" t="str">
        <f ca="1">IF(ISERROR($S503),"",OFFSET('Smelter Reference List'!$C$4,$S503-4,0)&amp;"")</f>
        <v/>
      </c>
      <c r="E503" s="293" t="str">
        <f ca="1">IF(ISERROR($S503),"",OFFSET('Smelter Reference List'!$D$4,$S503-4,0)&amp;"")</f>
        <v/>
      </c>
      <c r="F503" s="293" t="str">
        <f ca="1">IF(ISERROR($S503),"",OFFSET('Smelter Reference List'!$E$4,$S503-4,0))</f>
        <v/>
      </c>
      <c r="G503" s="293" t="str">
        <f ca="1">IF(C503=$U$4,"Enter smelter details", IF(ISERROR($S503),"",OFFSET('Smelter Reference List'!$F$4,$S503-4,0)))</f>
        <v/>
      </c>
      <c r="H503" s="294" t="str">
        <f ca="1">IF(ISERROR($S503),"",OFFSET('Smelter Reference List'!$G$4,$S503-4,0))</f>
        <v/>
      </c>
      <c r="I503" s="295" t="str">
        <f ca="1">IF(ISERROR($S503),"",OFFSET('Smelter Reference List'!$H$4,$S503-4,0))</f>
        <v/>
      </c>
      <c r="J503" s="295" t="str">
        <f ca="1">IF(ISERROR($S503),"",OFFSET('Smelter Reference List'!$I$4,$S503-4,0))</f>
        <v/>
      </c>
      <c r="K503" s="296"/>
      <c r="L503" s="296"/>
      <c r="M503" s="296"/>
      <c r="N503" s="296"/>
      <c r="O503" s="296"/>
      <c r="P503" s="296"/>
      <c r="Q503" s="297"/>
      <c r="R503" s="227"/>
      <c r="S503" s="228" t="e">
        <f>IF(C503="",NA(),MATCH($B503&amp;$C503,'Smelter Reference List'!$J:$J,0))</f>
        <v>#N/A</v>
      </c>
      <c r="T503" s="229"/>
      <c r="U503" s="229">
        <f t="shared" ca="1" si="16"/>
        <v>0</v>
      </c>
      <c r="V503" s="229"/>
      <c r="W503" s="229"/>
      <c r="Y503" s="223" t="str">
        <f t="shared" si="17"/>
        <v/>
      </c>
    </row>
    <row r="504" spans="1:25" s="223" customFormat="1" ht="20.25">
      <c r="A504" s="292"/>
      <c r="B504" s="293" t="str">
        <f>IF(LEN(A504)=0,"",INDEX('Smelter Reference List'!$A:$A,MATCH($A504,'Smelter Reference List'!$E:$E,0)))</f>
        <v/>
      </c>
      <c r="C504" s="299" t="str">
        <f>IF(LEN(A504)=0,"",INDEX('Smelter Reference List'!$C:$C,MATCH($A504,'Smelter Reference List'!$E:$E,0)))</f>
        <v/>
      </c>
      <c r="D504" s="293" t="str">
        <f ca="1">IF(ISERROR($S504),"",OFFSET('Smelter Reference List'!$C$4,$S504-4,0)&amp;"")</f>
        <v/>
      </c>
      <c r="E504" s="293" t="str">
        <f ca="1">IF(ISERROR($S504),"",OFFSET('Smelter Reference List'!$D$4,$S504-4,0)&amp;"")</f>
        <v/>
      </c>
      <c r="F504" s="293" t="str">
        <f ca="1">IF(ISERROR($S504),"",OFFSET('Smelter Reference List'!$E$4,$S504-4,0))</f>
        <v/>
      </c>
      <c r="G504" s="293" t="str">
        <f ca="1">IF(C504=$U$4,"Enter smelter details", IF(ISERROR($S504),"",OFFSET('Smelter Reference List'!$F$4,$S504-4,0)))</f>
        <v/>
      </c>
      <c r="H504" s="294" t="str">
        <f ca="1">IF(ISERROR($S504),"",OFFSET('Smelter Reference List'!$G$4,$S504-4,0))</f>
        <v/>
      </c>
      <c r="I504" s="295" t="str">
        <f ca="1">IF(ISERROR($S504),"",OFFSET('Smelter Reference List'!$H$4,$S504-4,0))</f>
        <v/>
      </c>
      <c r="J504" s="295" t="str">
        <f ca="1">IF(ISERROR($S504),"",OFFSET('Smelter Reference List'!$I$4,$S504-4,0))</f>
        <v/>
      </c>
      <c r="K504" s="296"/>
      <c r="L504" s="296"/>
      <c r="M504" s="296"/>
      <c r="N504" s="296"/>
      <c r="O504" s="296"/>
      <c r="P504" s="296"/>
      <c r="Q504" s="297"/>
      <c r="R504" s="227"/>
      <c r="S504" s="228" t="e">
        <f>IF(C504="",NA(),MATCH($B504&amp;$C504,'Smelter Reference List'!$J:$J,0))</f>
        <v>#N/A</v>
      </c>
      <c r="T504" s="229"/>
      <c r="U504" s="229">
        <f t="shared" ca="1" si="16"/>
        <v>0</v>
      </c>
      <c r="V504" s="229"/>
      <c r="W504" s="229"/>
      <c r="Y504" s="223" t="str">
        <f t="shared" si="17"/>
        <v/>
      </c>
    </row>
    <row r="505" spans="1:25" s="223" customFormat="1" ht="20.25">
      <c r="A505" s="292"/>
      <c r="B505" s="293" t="str">
        <f>IF(LEN(A505)=0,"",INDEX('Smelter Reference List'!$A:$A,MATCH($A505,'Smelter Reference List'!$E:$E,0)))</f>
        <v/>
      </c>
      <c r="C505" s="299" t="str">
        <f>IF(LEN(A505)=0,"",INDEX('Smelter Reference List'!$C:$C,MATCH($A505,'Smelter Reference List'!$E:$E,0)))</f>
        <v/>
      </c>
      <c r="D505" s="293" t="str">
        <f ca="1">IF(ISERROR($S505),"",OFFSET('Smelter Reference List'!$C$4,$S505-4,0)&amp;"")</f>
        <v/>
      </c>
      <c r="E505" s="293" t="str">
        <f ca="1">IF(ISERROR($S505),"",OFFSET('Smelter Reference List'!$D$4,$S505-4,0)&amp;"")</f>
        <v/>
      </c>
      <c r="F505" s="293" t="str">
        <f ca="1">IF(ISERROR($S505),"",OFFSET('Smelter Reference List'!$E$4,$S505-4,0))</f>
        <v/>
      </c>
      <c r="G505" s="293" t="str">
        <f ca="1">IF(C505=$U$4,"Enter smelter details", IF(ISERROR($S505),"",OFFSET('Smelter Reference List'!$F$4,$S505-4,0)))</f>
        <v/>
      </c>
      <c r="H505" s="294" t="str">
        <f ca="1">IF(ISERROR($S505),"",OFFSET('Smelter Reference List'!$G$4,$S505-4,0))</f>
        <v/>
      </c>
      <c r="I505" s="295" t="str">
        <f ca="1">IF(ISERROR($S505),"",OFFSET('Smelter Reference List'!$H$4,$S505-4,0))</f>
        <v/>
      </c>
      <c r="J505" s="295" t="str">
        <f ca="1">IF(ISERROR($S505),"",OFFSET('Smelter Reference List'!$I$4,$S505-4,0))</f>
        <v/>
      </c>
      <c r="K505" s="296"/>
      <c r="L505" s="296"/>
      <c r="M505" s="296"/>
      <c r="N505" s="296"/>
      <c r="O505" s="296"/>
      <c r="P505" s="296"/>
      <c r="Q505" s="297"/>
      <c r="R505" s="227"/>
      <c r="S505" s="228" t="e">
        <f>IF(C505="",NA(),MATCH($B505&amp;$C505,'Smelter Reference List'!$J:$J,0))</f>
        <v>#N/A</v>
      </c>
      <c r="T505" s="229"/>
      <c r="U505" s="229">
        <f t="shared" ref="U505:U568" ca="1" si="18">IF(AND(C505="Smelter not listed",OR(LEN(D505)=0,LEN(E505)=0)),1,0)</f>
        <v>0</v>
      </c>
      <c r="V505" s="229"/>
      <c r="W505" s="229"/>
      <c r="Y505" s="223" t="str">
        <f t="shared" ref="Y505:Y568" si="19">B505&amp;C505</f>
        <v/>
      </c>
    </row>
    <row r="506" spans="1:25" s="223" customFormat="1" ht="20.25">
      <c r="A506" s="292"/>
      <c r="B506" s="293" t="str">
        <f>IF(LEN(A506)=0,"",INDEX('Smelter Reference List'!$A:$A,MATCH($A506,'Smelter Reference List'!$E:$E,0)))</f>
        <v/>
      </c>
      <c r="C506" s="299" t="str">
        <f>IF(LEN(A506)=0,"",INDEX('Smelter Reference List'!$C:$C,MATCH($A506,'Smelter Reference List'!$E:$E,0)))</f>
        <v/>
      </c>
      <c r="D506" s="293" t="str">
        <f ca="1">IF(ISERROR($S506),"",OFFSET('Smelter Reference List'!$C$4,$S506-4,0)&amp;"")</f>
        <v/>
      </c>
      <c r="E506" s="293" t="str">
        <f ca="1">IF(ISERROR($S506),"",OFFSET('Smelter Reference List'!$D$4,$S506-4,0)&amp;"")</f>
        <v/>
      </c>
      <c r="F506" s="293" t="str">
        <f ca="1">IF(ISERROR($S506),"",OFFSET('Smelter Reference List'!$E$4,$S506-4,0))</f>
        <v/>
      </c>
      <c r="G506" s="293" t="str">
        <f ca="1">IF(C506=$U$4,"Enter smelter details", IF(ISERROR($S506),"",OFFSET('Smelter Reference List'!$F$4,$S506-4,0)))</f>
        <v/>
      </c>
      <c r="H506" s="294" t="str">
        <f ca="1">IF(ISERROR($S506),"",OFFSET('Smelter Reference List'!$G$4,$S506-4,0))</f>
        <v/>
      </c>
      <c r="I506" s="295" t="str">
        <f ca="1">IF(ISERROR($S506),"",OFFSET('Smelter Reference List'!$H$4,$S506-4,0))</f>
        <v/>
      </c>
      <c r="J506" s="295" t="str">
        <f ca="1">IF(ISERROR($S506),"",OFFSET('Smelter Reference List'!$I$4,$S506-4,0))</f>
        <v/>
      </c>
      <c r="K506" s="296"/>
      <c r="L506" s="296"/>
      <c r="M506" s="296"/>
      <c r="N506" s="296"/>
      <c r="O506" s="296"/>
      <c r="P506" s="296"/>
      <c r="Q506" s="297"/>
      <c r="R506" s="227"/>
      <c r="S506" s="228" t="e">
        <f>IF(C506="",NA(),MATCH($B506&amp;$C506,'Smelter Reference List'!$J:$J,0))</f>
        <v>#N/A</v>
      </c>
      <c r="T506" s="229"/>
      <c r="U506" s="229">
        <f t="shared" ca="1" si="18"/>
        <v>0</v>
      </c>
      <c r="V506" s="229"/>
      <c r="W506" s="229"/>
      <c r="Y506" s="223" t="str">
        <f t="shared" si="19"/>
        <v/>
      </c>
    </row>
    <row r="507" spans="1:25" s="223" customFormat="1" ht="20.25">
      <c r="A507" s="292"/>
      <c r="B507" s="293" t="str">
        <f>IF(LEN(A507)=0,"",INDEX('Smelter Reference List'!$A:$A,MATCH($A507,'Smelter Reference List'!$E:$E,0)))</f>
        <v/>
      </c>
      <c r="C507" s="299" t="str">
        <f>IF(LEN(A507)=0,"",INDEX('Smelter Reference List'!$C:$C,MATCH($A507,'Smelter Reference List'!$E:$E,0)))</f>
        <v/>
      </c>
      <c r="D507" s="293" t="str">
        <f ca="1">IF(ISERROR($S507),"",OFFSET('Smelter Reference List'!$C$4,$S507-4,0)&amp;"")</f>
        <v/>
      </c>
      <c r="E507" s="293" t="str">
        <f ca="1">IF(ISERROR($S507),"",OFFSET('Smelter Reference List'!$D$4,$S507-4,0)&amp;"")</f>
        <v/>
      </c>
      <c r="F507" s="293" t="str">
        <f ca="1">IF(ISERROR($S507),"",OFFSET('Smelter Reference List'!$E$4,$S507-4,0))</f>
        <v/>
      </c>
      <c r="G507" s="293" t="str">
        <f ca="1">IF(C507=$U$4,"Enter smelter details", IF(ISERROR($S507),"",OFFSET('Smelter Reference List'!$F$4,$S507-4,0)))</f>
        <v/>
      </c>
      <c r="H507" s="294" t="str">
        <f ca="1">IF(ISERROR($S507),"",OFFSET('Smelter Reference List'!$G$4,$S507-4,0))</f>
        <v/>
      </c>
      <c r="I507" s="295" t="str">
        <f ca="1">IF(ISERROR($S507),"",OFFSET('Smelter Reference List'!$H$4,$S507-4,0))</f>
        <v/>
      </c>
      <c r="J507" s="295" t="str">
        <f ca="1">IF(ISERROR($S507),"",OFFSET('Smelter Reference List'!$I$4,$S507-4,0))</f>
        <v/>
      </c>
      <c r="K507" s="296"/>
      <c r="L507" s="296"/>
      <c r="M507" s="296"/>
      <c r="N507" s="296"/>
      <c r="O507" s="296"/>
      <c r="P507" s="296"/>
      <c r="Q507" s="297"/>
      <c r="R507" s="227"/>
      <c r="S507" s="228" t="e">
        <f>IF(C507="",NA(),MATCH($B507&amp;$C507,'Smelter Reference List'!$J:$J,0))</f>
        <v>#N/A</v>
      </c>
      <c r="T507" s="229"/>
      <c r="U507" s="229">
        <f t="shared" ca="1" si="18"/>
        <v>0</v>
      </c>
      <c r="V507" s="229"/>
      <c r="W507" s="229"/>
      <c r="Y507" s="223" t="str">
        <f t="shared" si="19"/>
        <v/>
      </c>
    </row>
    <row r="508" spans="1:25" s="223" customFormat="1" ht="20.25">
      <c r="A508" s="292"/>
      <c r="B508" s="293" t="str">
        <f>IF(LEN(A508)=0,"",INDEX('Smelter Reference List'!$A:$A,MATCH($A508,'Smelter Reference List'!$E:$E,0)))</f>
        <v/>
      </c>
      <c r="C508" s="299" t="str">
        <f>IF(LEN(A508)=0,"",INDEX('Smelter Reference List'!$C:$C,MATCH($A508,'Smelter Reference List'!$E:$E,0)))</f>
        <v/>
      </c>
      <c r="D508" s="293" t="str">
        <f ca="1">IF(ISERROR($S508),"",OFFSET('Smelter Reference List'!$C$4,$S508-4,0)&amp;"")</f>
        <v/>
      </c>
      <c r="E508" s="293" t="str">
        <f ca="1">IF(ISERROR($S508),"",OFFSET('Smelter Reference List'!$D$4,$S508-4,0)&amp;"")</f>
        <v/>
      </c>
      <c r="F508" s="293" t="str">
        <f ca="1">IF(ISERROR($S508),"",OFFSET('Smelter Reference List'!$E$4,$S508-4,0))</f>
        <v/>
      </c>
      <c r="G508" s="293" t="str">
        <f ca="1">IF(C508=$U$4,"Enter smelter details", IF(ISERROR($S508),"",OFFSET('Smelter Reference List'!$F$4,$S508-4,0)))</f>
        <v/>
      </c>
      <c r="H508" s="294" t="str">
        <f ca="1">IF(ISERROR($S508),"",OFFSET('Smelter Reference List'!$G$4,$S508-4,0))</f>
        <v/>
      </c>
      <c r="I508" s="295" t="str">
        <f ca="1">IF(ISERROR($S508),"",OFFSET('Smelter Reference List'!$H$4,$S508-4,0))</f>
        <v/>
      </c>
      <c r="J508" s="295" t="str">
        <f ca="1">IF(ISERROR($S508),"",OFFSET('Smelter Reference List'!$I$4,$S508-4,0))</f>
        <v/>
      </c>
      <c r="K508" s="296"/>
      <c r="L508" s="296"/>
      <c r="M508" s="296"/>
      <c r="N508" s="296"/>
      <c r="O508" s="296"/>
      <c r="P508" s="296"/>
      <c r="Q508" s="297"/>
      <c r="R508" s="227"/>
      <c r="S508" s="228" t="e">
        <f>IF(C508="",NA(),MATCH($B508&amp;$C508,'Smelter Reference List'!$J:$J,0))</f>
        <v>#N/A</v>
      </c>
      <c r="T508" s="229"/>
      <c r="U508" s="229">
        <f t="shared" ca="1" si="18"/>
        <v>0</v>
      </c>
      <c r="V508" s="229"/>
      <c r="W508" s="229"/>
      <c r="Y508" s="223" t="str">
        <f t="shared" si="19"/>
        <v/>
      </c>
    </row>
    <row r="509" spans="1:25" s="223" customFormat="1" ht="20.25">
      <c r="A509" s="292"/>
      <c r="B509" s="293" t="str">
        <f>IF(LEN(A509)=0,"",INDEX('Smelter Reference List'!$A:$A,MATCH($A509,'Smelter Reference List'!$E:$E,0)))</f>
        <v/>
      </c>
      <c r="C509" s="299" t="str">
        <f>IF(LEN(A509)=0,"",INDEX('Smelter Reference List'!$C:$C,MATCH($A509,'Smelter Reference List'!$E:$E,0)))</f>
        <v/>
      </c>
      <c r="D509" s="293" t="str">
        <f ca="1">IF(ISERROR($S509),"",OFFSET('Smelter Reference List'!$C$4,$S509-4,0)&amp;"")</f>
        <v/>
      </c>
      <c r="E509" s="293" t="str">
        <f ca="1">IF(ISERROR($S509),"",OFFSET('Smelter Reference List'!$D$4,$S509-4,0)&amp;"")</f>
        <v/>
      </c>
      <c r="F509" s="293" t="str">
        <f ca="1">IF(ISERROR($S509),"",OFFSET('Smelter Reference List'!$E$4,$S509-4,0))</f>
        <v/>
      </c>
      <c r="G509" s="293" t="str">
        <f ca="1">IF(C509=$U$4,"Enter smelter details", IF(ISERROR($S509),"",OFFSET('Smelter Reference List'!$F$4,$S509-4,0)))</f>
        <v/>
      </c>
      <c r="H509" s="294" t="str">
        <f ca="1">IF(ISERROR($S509),"",OFFSET('Smelter Reference List'!$G$4,$S509-4,0))</f>
        <v/>
      </c>
      <c r="I509" s="295" t="str">
        <f ca="1">IF(ISERROR($S509),"",OFFSET('Smelter Reference List'!$H$4,$S509-4,0))</f>
        <v/>
      </c>
      <c r="J509" s="295" t="str">
        <f ca="1">IF(ISERROR($S509),"",OFFSET('Smelter Reference List'!$I$4,$S509-4,0))</f>
        <v/>
      </c>
      <c r="K509" s="296"/>
      <c r="L509" s="296"/>
      <c r="M509" s="296"/>
      <c r="N509" s="296"/>
      <c r="O509" s="296"/>
      <c r="P509" s="296"/>
      <c r="Q509" s="297"/>
      <c r="R509" s="227"/>
      <c r="S509" s="228" t="e">
        <f>IF(C509="",NA(),MATCH($B509&amp;$C509,'Smelter Reference List'!$J:$J,0))</f>
        <v>#N/A</v>
      </c>
      <c r="T509" s="229"/>
      <c r="U509" s="229">
        <f t="shared" ca="1" si="18"/>
        <v>0</v>
      </c>
      <c r="V509" s="229"/>
      <c r="W509" s="229"/>
      <c r="Y509" s="223" t="str">
        <f t="shared" si="19"/>
        <v/>
      </c>
    </row>
    <row r="510" spans="1:25" s="223" customFormat="1" ht="20.25">
      <c r="A510" s="292"/>
      <c r="B510" s="293" t="str">
        <f>IF(LEN(A510)=0,"",INDEX('Smelter Reference List'!$A:$A,MATCH($A510,'Smelter Reference List'!$E:$E,0)))</f>
        <v/>
      </c>
      <c r="C510" s="299" t="str">
        <f>IF(LEN(A510)=0,"",INDEX('Smelter Reference List'!$C:$C,MATCH($A510,'Smelter Reference List'!$E:$E,0)))</f>
        <v/>
      </c>
      <c r="D510" s="293" t="str">
        <f ca="1">IF(ISERROR($S510),"",OFFSET('Smelter Reference List'!$C$4,$S510-4,0)&amp;"")</f>
        <v/>
      </c>
      <c r="E510" s="293" t="str">
        <f ca="1">IF(ISERROR($S510),"",OFFSET('Smelter Reference List'!$D$4,$S510-4,0)&amp;"")</f>
        <v/>
      </c>
      <c r="F510" s="293" t="str">
        <f ca="1">IF(ISERROR($S510),"",OFFSET('Smelter Reference List'!$E$4,$S510-4,0))</f>
        <v/>
      </c>
      <c r="G510" s="293" t="str">
        <f ca="1">IF(C510=$U$4,"Enter smelter details", IF(ISERROR($S510),"",OFFSET('Smelter Reference List'!$F$4,$S510-4,0)))</f>
        <v/>
      </c>
      <c r="H510" s="294" t="str">
        <f ca="1">IF(ISERROR($S510),"",OFFSET('Smelter Reference List'!$G$4,$S510-4,0))</f>
        <v/>
      </c>
      <c r="I510" s="295" t="str">
        <f ca="1">IF(ISERROR($S510),"",OFFSET('Smelter Reference List'!$H$4,$S510-4,0))</f>
        <v/>
      </c>
      <c r="J510" s="295" t="str">
        <f ca="1">IF(ISERROR($S510),"",OFFSET('Smelter Reference List'!$I$4,$S510-4,0))</f>
        <v/>
      </c>
      <c r="K510" s="296"/>
      <c r="L510" s="296"/>
      <c r="M510" s="296"/>
      <c r="N510" s="296"/>
      <c r="O510" s="296"/>
      <c r="P510" s="296"/>
      <c r="Q510" s="297"/>
      <c r="R510" s="227"/>
      <c r="S510" s="228" t="e">
        <f>IF(C510="",NA(),MATCH($B510&amp;$C510,'Smelter Reference List'!$J:$J,0))</f>
        <v>#N/A</v>
      </c>
      <c r="T510" s="229"/>
      <c r="U510" s="229">
        <f t="shared" ca="1" si="18"/>
        <v>0</v>
      </c>
      <c r="V510" s="229"/>
      <c r="W510" s="229"/>
      <c r="Y510" s="223" t="str">
        <f t="shared" si="19"/>
        <v/>
      </c>
    </row>
    <row r="511" spans="1:25" s="223" customFormat="1" ht="20.25">
      <c r="A511" s="292"/>
      <c r="B511" s="293" t="str">
        <f>IF(LEN(A511)=0,"",INDEX('Smelter Reference List'!$A:$A,MATCH($A511,'Smelter Reference List'!$E:$E,0)))</f>
        <v/>
      </c>
      <c r="C511" s="299" t="str">
        <f>IF(LEN(A511)=0,"",INDEX('Smelter Reference List'!$C:$C,MATCH($A511,'Smelter Reference List'!$E:$E,0)))</f>
        <v/>
      </c>
      <c r="D511" s="293" t="str">
        <f ca="1">IF(ISERROR($S511),"",OFFSET('Smelter Reference List'!$C$4,$S511-4,0)&amp;"")</f>
        <v/>
      </c>
      <c r="E511" s="293" t="str">
        <f ca="1">IF(ISERROR($S511),"",OFFSET('Smelter Reference List'!$D$4,$S511-4,0)&amp;"")</f>
        <v/>
      </c>
      <c r="F511" s="293" t="str">
        <f ca="1">IF(ISERROR($S511),"",OFFSET('Smelter Reference List'!$E$4,$S511-4,0))</f>
        <v/>
      </c>
      <c r="G511" s="293" t="str">
        <f ca="1">IF(C511=$U$4,"Enter smelter details", IF(ISERROR($S511),"",OFFSET('Smelter Reference List'!$F$4,$S511-4,0)))</f>
        <v/>
      </c>
      <c r="H511" s="294" t="str">
        <f ca="1">IF(ISERROR($S511),"",OFFSET('Smelter Reference List'!$G$4,$S511-4,0))</f>
        <v/>
      </c>
      <c r="I511" s="295" t="str">
        <f ca="1">IF(ISERROR($S511),"",OFFSET('Smelter Reference List'!$H$4,$S511-4,0))</f>
        <v/>
      </c>
      <c r="J511" s="295" t="str">
        <f ca="1">IF(ISERROR($S511),"",OFFSET('Smelter Reference List'!$I$4,$S511-4,0))</f>
        <v/>
      </c>
      <c r="K511" s="296"/>
      <c r="L511" s="296"/>
      <c r="M511" s="296"/>
      <c r="N511" s="296"/>
      <c r="O511" s="296"/>
      <c r="P511" s="296"/>
      <c r="Q511" s="297"/>
      <c r="R511" s="227"/>
      <c r="S511" s="228" t="e">
        <f>IF(C511="",NA(),MATCH($B511&amp;$C511,'Smelter Reference List'!$J:$J,0))</f>
        <v>#N/A</v>
      </c>
      <c r="T511" s="229"/>
      <c r="U511" s="229">
        <f t="shared" ca="1" si="18"/>
        <v>0</v>
      </c>
      <c r="V511" s="229"/>
      <c r="W511" s="229"/>
      <c r="Y511" s="223" t="str">
        <f t="shared" si="19"/>
        <v/>
      </c>
    </row>
    <row r="512" spans="1:25" s="223" customFormat="1" ht="20.25">
      <c r="A512" s="292"/>
      <c r="B512" s="293" t="str">
        <f>IF(LEN(A512)=0,"",INDEX('Smelter Reference List'!$A:$A,MATCH($A512,'Smelter Reference List'!$E:$E,0)))</f>
        <v/>
      </c>
      <c r="C512" s="299" t="str">
        <f>IF(LEN(A512)=0,"",INDEX('Smelter Reference List'!$C:$C,MATCH($A512,'Smelter Reference List'!$E:$E,0)))</f>
        <v/>
      </c>
      <c r="D512" s="293" t="str">
        <f ca="1">IF(ISERROR($S512),"",OFFSET('Smelter Reference List'!$C$4,$S512-4,0)&amp;"")</f>
        <v/>
      </c>
      <c r="E512" s="293" t="str">
        <f ca="1">IF(ISERROR($S512),"",OFFSET('Smelter Reference List'!$D$4,$S512-4,0)&amp;"")</f>
        <v/>
      </c>
      <c r="F512" s="293" t="str">
        <f ca="1">IF(ISERROR($S512),"",OFFSET('Smelter Reference List'!$E$4,$S512-4,0))</f>
        <v/>
      </c>
      <c r="G512" s="293" t="str">
        <f ca="1">IF(C512=$U$4,"Enter smelter details", IF(ISERROR($S512),"",OFFSET('Smelter Reference List'!$F$4,$S512-4,0)))</f>
        <v/>
      </c>
      <c r="H512" s="294" t="str">
        <f ca="1">IF(ISERROR($S512),"",OFFSET('Smelter Reference List'!$G$4,$S512-4,0))</f>
        <v/>
      </c>
      <c r="I512" s="295" t="str">
        <f ca="1">IF(ISERROR($S512),"",OFFSET('Smelter Reference List'!$H$4,$S512-4,0))</f>
        <v/>
      </c>
      <c r="J512" s="295" t="str">
        <f ca="1">IF(ISERROR($S512),"",OFFSET('Smelter Reference List'!$I$4,$S512-4,0))</f>
        <v/>
      </c>
      <c r="K512" s="296"/>
      <c r="L512" s="296"/>
      <c r="M512" s="296"/>
      <c r="N512" s="296"/>
      <c r="O512" s="296"/>
      <c r="P512" s="296"/>
      <c r="Q512" s="297"/>
      <c r="R512" s="227"/>
      <c r="S512" s="228" t="e">
        <f>IF(C512="",NA(),MATCH($B512&amp;$C512,'Smelter Reference List'!$J:$J,0))</f>
        <v>#N/A</v>
      </c>
      <c r="T512" s="229"/>
      <c r="U512" s="229">
        <f t="shared" ca="1" si="18"/>
        <v>0</v>
      </c>
      <c r="V512" s="229"/>
      <c r="W512" s="229"/>
      <c r="Y512" s="223" t="str">
        <f t="shared" si="19"/>
        <v/>
      </c>
    </row>
    <row r="513" spans="1:25" s="223" customFormat="1" ht="20.25">
      <c r="A513" s="292"/>
      <c r="B513" s="293" t="str">
        <f>IF(LEN(A513)=0,"",INDEX('Smelter Reference List'!$A:$A,MATCH($A513,'Smelter Reference List'!$E:$E,0)))</f>
        <v/>
      </c>
      <c r="C513" s="299" t="str">
        <f>IF(LEN(A513)=0,"",INDEX('Smelter Reference List'!$C:$C,MATCH($A513,'Smelter Reference List'!$E:$E,0)))</f>
        <v/>
      </c>
      <c r="D513" s="293" t="str">
        <f ca="1">IF(ISERROR($S513),"",OFFSET('Smelter Reference List'!$C$4,$S513-4,0)&amp;"")</f>
        <v/>
      </c>
      <c r="E513" s="293" t="str">
        <f ca="1">IF(ISERROR($S513),"",OFFSET('Smelter Reference List'!$D$4,$S513-4,0)&amp;"")</f>
        <v/>
      </c>
      <c r="F513" s="293" t="str">
        <f ca="1">IF(ISERROR($S513),"",OFFSET('Smelter Reference List'!$E$4,$S513-4,0))</f>
        <v/>
      </c>
      <c r="G513" s="293" t="str">
        <f ca="1">IF(C513=$U$4,"Enter smelter details", IF(ISERROR($S513),"",OFFSET('Smelter Reference List'!$F$4,$S513-4,0)))</f>
        <v/>
      </c>
      <c r="H513" s="294" t="str">
        <f ca="1">IF(ISERROR($S513),"",OFFSET('Smelter Reference List'!$G$4,$S513-4,0))</f>
        <v/>
      </c>
      <c r="I513" s="295" t="str">
        <f ca="1">IF(ISERROR($S513),"",OFFSET('Smelter Reference List'!$H$4,$S513-4,0))</f>
        <v/>
      </c>
      <c r="J513" s="295" t="str">
        <f ca="1">IF(ISERROR($S513),"",OFFSET('Smelter Reference List'!$I$4,$S513-4,0))</f>
        <v/>
      </c>
      <c r="K513" s="296"/>
      <c r="L513" s="296"/>
      <c r="M513" s="296"/>
      <c r="N513" s="296"/>
      <c r="O513" s="296"/>
      <c r="P513" s="296"/>
      <c r="Q513" s="297"/>
      <c r="R513" s="227"/>
      <c r="S513" s="228" t="e">
        <f>IF(C513="",NA(),MATCH($B513&amp;$C513,'Smelter Reference List'!$J:$J,0))</f>
        <v>#N/A</v>
      </c>
      <c r="T513" s="229"/>
      <c r="U513" s="229">
        <f t="shared" ca="1" si="18"/>
        <v>0</v>
      </c>
      <c r="V513" s="229"/>
      <c r="W513" s="229"/>
      <c r="Y513" s="223" t="str">
        <f t="shared" si="19"/>
        <v/>
      </c>
    </row>
    <row r="514" spans="1:25" s="223" customFormat="1" ht="20.25">
      <c r="A514" s="292"/>
      <c r="B514" s="293" t="str">
        <f>IF(LEN(A514)=0,"",INDEX('Smelter Reference List'!$A:$A,MATCH($A514,'Smelter Reference List'!$E:$E,0)))</f>
        <v/>
      </c>
      <c r="C514" s="299" t="str">
        <f>IF(LEN(A514)=0,"",INDEX('Smelter Reference List'!$C:$C,MATCH($A514,'Smelter Reference List'!$E:$E,0)))</f>
        <v/>
      </c>
      <c r="D514" s="293" t="str">
        <f ca="1">IF(ISERROR($S514),"",OFFSET('Smelter Reference List'!$C$4,$S514-4,0)&amp;"")</f>
        <v/>
      </c>
      <c r="E514" s="293" t="str">
        <f ca="1">IF(ISERROR($S514),"",OFFSET('Smelter Reference List'!$D$4,$S514-4,0)&amp;"")</f>
        <v/>
      </c>
      <c r="F514" s="293" t="str">
        <f ca="1">IF(ISERROR($S514),"",OFFSET('Smelter Reference List'!$E$4,$S514-4,0))</f>
        <v/>
      </c>
      <c r="G514" s="293" t="str">
        <f ca="1">IF(C514=$U$4,"Enter smelter details", IF(ISERROR($S514),"",OFFSET('Smelter Reference List'!$F$4,$S514-4,0)))</f>
        <v/>
      </c>
      <c r="H514" s="294" t="str">
        <f ca="1">IF(ISERROR($S514),"",OFFSET('Smelter Reference List'!$G$4,$S514-4,0))</f>
        <v/>
      </c>
      <c r="I514" s="295" t="str">
        <f ca="1">IF(ISERROR($S514),"",OFFSET('Smelter Reference List'!$H$4,$S514-4,0))</f>
        <v/>
      </c>
      <c r="J514" s="295" t="str">
        <f ca="1">IF(ISERROR($S514),"",OFFSET('Smelter Reference List'!$I$4,$S514-4,0))</f>
        <v/>
      </c>
      <c r="K514" s="296"/>
      <c r="L514" s="296"/>
      <c r="M514" s="296"/>
      <c r="N514" s="296"/>
      <c r="O514" s="296"/>
      <c r="P514" s="296"/>
      <c r="Q514" s="297"/>
      <c r="R514" s="227"/>
      <c r="S514" s="228" t="e">
        <f>IF(C514="",NA(),MATCH($B514&amp;$C514,'Smelter Reference List'!$J:$J,0))</f>
        <v>#N/A</v>
      </c>
      <c r="T514" s="229"/>
      <c r="U514" s="229">
        <f t="shared" ca="1" si="18"/>
        <v>0</v>
      </c>
      <c r="V514" s="229"/>
      <c r="W514" s="229"/>
      <c r="Y514" s="223" t="str">
        <f t="shared" si="19"/>
        <v/>
      </c>
    </row>
    <row r="515" spans="1:25" s="223" customFormat="1" ht="20.25">
      <c r="A515" s="292"/>
      <c r="B515" s="293" t="str">
        <f>IF(LEN(A515)=0,"",INDEX('Smelter Reference List'!$A:$A,MATCH($A515,'Smelter Reference List'!$E:$E,0)))</f>
        <v/>
      </c>
      <c r="C515" s="299" t="str">
        <f>IF(LEN(A515)=0,"",INDEX('Smelter Reference List'!$C:$C,MATCH($A515,'Smelter Reference List'!$E:$E,0)))</f>
        <v/>
      </c>
      <c r="D515" s="293" t="str">
        <f ca="1">IF(ISERROR($S515),"",OFFSET('Smelter Reference List'!$C$4,$S515-4,0)&amp;"")</f>
        <v/>
      </c>
      <c r="E515" s="293" t="str">
        <f ca="1">IF(ISERROR($S515),"",OFFSET('Smelter Reference List'!$D$4,$S515-4,0)&amp;"")</f>
        <v/>
      </c>
      <c r="F515" s="293" t="str">
        <f ca="1">IF(ISERROR($S515),"",OFFSET('Smelter Reference List'!$E$4,$S515-4,0))</f>
        <v/>
      </c>
      <c r="G515" s="293" t="str">
        <f ca="1">IF(C515=$U$4,"Enter smelter details", IF(ISERROR($S515),"",OFFSET('Smelter Reference List'!$F$4,$S515-4,0)))</f>
        <v/>
      </c>
      <c r="H515" s="294" t="str">
        <f ca="1">IF(ISERROR($S515),"",OFFSET('Smelter Reference List'!$G$4,$S515-4,0))</f>
        <v/>
      </c>
      <c r="I515" s="295" t="str">
        <f ca="1">IF(ISERROR($S515),"",OFFSET('Smelter Reference List'!$H$4,$S515-4,0))</f>
        <v/>
      </c>
      <c r="J515" s="295" t="str">
        <f ca="1">IF(ISERROR($S515),"",OFFSET('Smelter Reference List'!$I$4,$S515-4,0))</f>
        <v/>
      </c>
      <c r="K515" s="296"/>
      <c r="L515" s="296"/>
      <c r="M515" s="296"/>
      <c r="N515" s="296"/>
      <c r="O515" s="296"/>
      <c r="P515" s="296"/>
      <c r="Q515" s="297"/>
      <c r="R515" s="227"/>
      <c r="S515" s="228" t="e">
        <f>IF(C515="",NA(),MATCH($B515&amp;$C515,'Smelter Reference List'!$J:$J,0))</f>
        <v>#N/A</v>
      </c>
      <c r="T515" s="229"/>
      <c r="U515" s="229">
        <f t="shared" ca="1" si="18"/>
        <v>0</v>
      </c>
      <c r="V515" s="229"/>
      <c r="W515" s="229"/>
      <c r="Y515" s="223" t="str">
        <f t="shared" si="19"/>
        <v/>
      </c>
    </row>
    <row r="516" spans="1:25" s="223" customFormat="1" ht="20.25">
      <c r="A516" s="292"/>
      <c r="B516" s="293" t="str">
        <f>IF(LEN(A516)=0,"",INDEX('Smelter Reference List'!$A:$A,MATCH($A516,'Smelter Reference List'!$E:$E,0)))</f>
        <v/>
      </c>
      <c r="C516" s="299" t="str">
        <f>IF(LEN(A516)=0,"",INDEX('Smelter Reference List'!$C:$C,MATCH($A516,'Smelter Reference List'!$E:$E,0)))</f>
        <v/>
      </c>
      <c r="D516" s="293" t="str">
        <f ca="1">IF(ISERROR($S516),"",OFFSET('Smelter Reference List'!$C$4,$S516-4,0)&amp;"")</f>
        <v/>
      </c>
      <c r="E516" s="293" t="str">
        <f ca="1">IF(ISERROR($S516),"",OFFSET('Smelter Reference List'!$D$4,$S516-4,0)&amp;"")</f>
        <v/>
      </c>
      <c r="F516" s="293" t="str">
        <f ca="1">IF(ISERROR($S516),"",OFFSET('Smelter Reference List'!$E$4,$S516-4,0))</f>
        <v/>
      </c>
      <c r="G516" s="293" t="str">
        <f ca="1">IF(C516=$U$4,"Enter smelter details", IF(ISERROR($S516),"",OFFSET('Smelter Reference List'!$F$4,$S516-4,0)))</f>
        <v/>
      </c>
      <c r="H516" s="294" t="str">
        <f ca="1">IF(ISERROR($S516),"",OFFSET('Smelter Reference List'!$G$4,$S516-4,0))</f>
        <v/>
      </c>
      <c r="I516" s="295" t="str">
        <f ca="1">IF(ISERROR($S516),"",OFFSET('Smelter Reference List'!$H$4,$S516-4,0))</f>
        <v/>
      </c>
      <c r="J516" s="295" t="str">
        <f ca="1">IF(ISERROR($S516),"",OFFSET('Smelter Reference List'!$I$4,$S516-4,0))</f>
        <v/>
      </c>
      <c r="K516" s="296"/>
      <c r="L516" s="296"/>
      <c r="M516" s="296"/>
      <c r="N516" s="296"/>
      <c r="O516" s="296"/>
      <c r="P516" s="296"/>
      <c r="Q516" s="297"/>
      <c r="R516" s="227"/>
      <c r="S516" s="228" t="e">
        <f>IF(C516="",NA(),MATCH($B516&amp;$C516,'Smelter Reference List'!$J:$J,0))</f>
        <v>#N/A</v>
      </c>
      <c r="T516" s="229"/>
      <c r="U516" s="229">
        <f t="shared" ca="1" si="18"/>
        <v>0</v>
      </c>
      <c r="V516" s="229"/>
      <c r="W516" s="229"/>
      <c r="Y516" s="223" t="str">
        <f t="shared" si="19"/>
        <v/>
      </c>
    </row>
    <row r="517" spans="1:25" s="223" customFormat="1" ht="20.25">
      <c r="A517" s="292"/>
      <c r="B517" s="293" t="str">
        <f>IF(LEN(A517)=0,"",INDEX('Smelter Reference List'!$A:$A,MATCH($A517,'Smelter Reference List'!$E:$E,0)))</f>
        <v/>
      </c>
      <c r="C517" s="299" t="str">
        <f>IF(LEN(A517)=0,"",INDEX('Smelter Reference List'!$C:$C,MATCH($A517,'Smelter Reference List'!$E:$E,0)))</f>
        <v/>
      </c>
      <c r="D517" s="293" t="str">
        <f ca="1">IF(ISERROR($S517),"",OFFSET('Smelter Reference List'!$C$4,$S517-4,0)&amp;"")</f>
        <v/>
      </c>
      <c r="E517" s="293" t="str">
        <f ca="1">IF(ISERROR($S517),"",OFFSET('Smelter Reference List'!$D$4,$S517-4,0)&amp;"")</f>
        <v/>
      </c>
      <c r="F517" s="293" t="str">
        <f ca="1">IF(ISERROR($S517),"",OFFSET('Smelter Reference List'!$E$4,$S517-4,0))</f>
        <v/>
      </c>
      <c r="G517" s="293" t="str">
        <f ca="1">IF(C517=$U$4,"Enter smelter details", IF(ISERROR($S517),"",OFFSET('Smelter Reference List'!$F$4,$S517-4,0)))</f>
        <v/>
      </c>
      <c r="H517" s="294" t="str">
        <f ca="1">IF(ISERROR($S517),"",OFFSET('Smelter Reference List'!$G$4,$S517-4,0))</f>
        <v/>
      </c>
      <c r="I517" s="295" t="str">
        <f ca="1">IF(ISERROR($S517),"",OFFSET('Smelter Reference List'!$H$4,$S517-4,0))</f>
        <v/>
      </c>
      <c r="J517" s="295" t="str">
        <f ca="1">IF(ISERROR($S517),"",OFFSET('Smelter Reference List'!$I$4,$S517-4,0))</f>
        <v/>
      </c>
      <c r="K517" s="296"/>
      <c r="L517" s="296"/>
      <c r="M517" s="296"/>
      <c r="N517" s="296"/>
      <c r="O517" s="296"/>
      <c r="P517" s="296"/>
      <c r="Q517" s="297"/>
      <c r="R517" s="227"/>
      <c r="S517" s="228" t="e">
        <f>IF(C517="",NA(),MATCH($B517&amp;$C517,'Smelter Reference List'!$J:$J,0))</f>
        <v>#N/A</v>
      </c>
      <c r="T517" s="229"/>
      <c r="U517" s="229">
        <f t="shared" ca="1" si="18"/>
        <v>0</v>
      </c>
      <c r="V517" s="229"/>
      <c r="W517" s="229"/>
      <c r="Y517" s="223" t="str">
        <f t="shared" si="19"/>
        <v/>
      </c>
    </row>
    <row r="518" spans="1:25" s="223" customFormat="1" ht="20.25">
      <c r="A518" s="292"/>
      <c r="B518" s="293" t="str">
        <f>IF(LEN(A518)=0,"",INDEX('Smelter Reference List'!$A:$A,MATCH($A518,'Smelter Reference List'!$E:$E,0)))</f>
        <v/>
      </c>
      <c r="C518" s="299" t="str">
        <f>IF(LEN(A518)=0,"",INDEX('Smelter Reference List'!$C:$C,MATCH($A518,'Smelter Reference List'!$E:$E,0)))</f>
        <v/>
      </c>
      <c r="D518" s="293" t="str">
        <f ca="1">IF(ISERROR($S518),"",OFFSET('Smelter Reference List'!$C$4,$S518-4,0)&amp;"")</f>
        <v/>
      </c>
      <c r="E518" s="293" t="str">
        <f ca="1">IF(ISERROR($S518),"",OFFSET('Smelter Reference List'!$D$4,$S518-4,0)&amp;"")</f>
        <v/>
      </c>
      <c r="F518" s="293" t="str">
        <f ca="1">IF(ISERROR($S518),"",OFFSET('Smelter Reference List'!$E$4,$S518-4,0))</f>
        <v/>
      </c>
      <c r="G518" s="293" t="str">
        <f ca="1">IF(C518=$U$4,"Enter smelter details", IF(ISERROR($S518),"",OFFSET('Smelter Reference List'!$F$4,$S518-4,0)))</f>
        <v/>
      </c>
      <c r="H518" s="294" t="str">
        <f ca="1">IF(ISERROR($S518),"",OFFSET('Smelter Reference List'!$G$4,$S518-4,0))</f>
        <v/>
      </c>
      <c r="I518" s="295" t="str">
        <f ca="1">IF(ISERROR($S518),"",OFFSET('Smelter Reference List'!$H$4,$S518-4,0))</f>
        <v/>
      </c>
      <c r="J518" s="295" t="str">
        <f ca="1">IF(ISERROR($S518),"",OFFSET('Smelter Reference List'!$I$4,$S518-4,0))</f>
        <v/>
      </c>
      <c r="K518" s="296"/>
      <c r="L518" s="296"/>
      <c r="M518" s="296"/>
      <c r="N518" s="296"/>
      <c r="O518" s="296"/>
      <c r="P518" s="296"/>
      <c r="Q518" s="297"/>
      <c r="R518" s="227"/>
      <c r="S518" s="228" t="e">
        <f>IF(C518="",NA(),MATCH($B518&amp;$C518,'Smelter Reference List'!$J:$J,0))</f>
        <v>#N/A</v>
      </c>
      <c r="T518" s="229"/>
      <c r="U518" s="229">
        <f t="shared" ca="1" si="18"/>
        <v>0</v>
      </c>
      <c r="V518" s="229"/>
      <c r="W518" s="229"/>
      <c r="Y518" s="223" t="str">
        <f t="shared" si="19"/>
        <v/>
      </c>
    </row>
    <row r="519" spans="1:25" s="223" customFormat="1" ht="20.25">
      <c r="A519" s="292"/>
      <c r="B519" s="293" t="str">
        <f>IF(LEN(A519)=0,"",INDEX('Smelter Reference List'!$A:$A,MATCH($A519,'Smelter Reference List'!$E:$E,0)))</f>
        <v/>
      </c>
      <c r="C519" s="299" t="str">
        <f>IF(LEN(A519)=0,"",INDEX('Smelter Reference List'!$C:$C,MATCH($A519,'Smelter Reference List'!$E:$E,0)))</f>
        <v/>
      </c>
      <c r="D519" s="293" t="str">
        <f ca="1">IF(ISERROR($S519),"",OFFSET('Smelter Reference List'!$C$4,$S519-4,0)&amp;"")</f>
        <v/>
      </c>
      <c r="E519" s="293" t="str">
        <f ca="1">IF(ISERROR($S519),"",OFFSET('Smelter Reference List'!$D$4,$S519-4,0)&amp;"")</f>
        <v/>
      </c>
      <c r="F519" s="293" t="str">
        <f ca="1">IF(ISERROR($S519),"",OFFSET('Smelter Reference List'!$E$4,$S519-4,0))</f>
        <v/>
      </c>
      <c r="G519" s="293" t="str">
        <f ca="1">IF(C519=$U$4,"Enter smelter details", IF(ISERROR($S519),"",OFFSET('Smelter Reference List'!$F$4,$S519-4,0)))</f>
        <v/>
      </c>
      <c r="H519" s="294" t="str">
        <f ca="1">IF(ISERROR($S519),"",OFFSET('Smelter Reference List'!$G$4,$S519-4,0))</f>
        <v/>
      </c>
      <c r="I519" s="295" t="str">
        <f ca="1">IF(ISERROR($S519),"",OFFSET('Smelter Reference List'!$H$4,$S519-4,0))</f>
        <v/>
      </c>
      <c r="J519" s="295" t="str">
        <f ca="1">IF(ISERROR($S519),"",OFFSET('Smelter Reference List'!$I$4,$S519-4,0))</f>
        <v/>
      </c>
      <c r="K519" s="296"/>
      <c r="L519" s="296"/>
      <c r="M519" s="296"/>
      <c r="N519" s="296"/>
      <c r="O519" s="296"/>
      <c r="P519" s="296"/>
      <c r="Q519" s="297"/>
      <c r="R519" s="227"/>
      <c r="S519" s="228" t="e">
        <f>IF(C519="",NA(),MATCH($B519&amp;$C519,'Smelter Reference List'!$J:$J,0))</f>
        <v>#N/A</v>
      </c>
      <c r="T519" s="229"/>
      <c r="U519" s="229">
        <f t="shared" ca="1" si="18"/>
        <v>0</v>
      </c>
      <c r="V519" s="229"/>
      <c r="W519" s="229"/>
      <c r="Y519" s="223" t="str">
        <f t="shared" si="19"/>
        <v/>
      </c>
    </row>
    <row r="520" spans="1:25" s="223" customFormat="1" ht="20.25">
      <c r="A520" s="292"/>
      <c r="B520" s="293" t="str">
        <f>IF(LEN(A520)=0,"",INDEX('Smelter Reference List'!$A:$A,MATCH($A520,'Smelter Reference List'!$E:$E,0)))</f>
        <v/>
      </c>
      <c r="C520" s="299" t="str">
        <f>IF(LEN(A520)=0,"",INDEX('Smelter Reference List'!$C:$C,MATCH($A520,'Smelter Reference List'!$E:$E,0)))</f>
        <v/>
      </c>
      <c r="D520" s="293" t="str">
        <f ca="1">IF(ISERROR($S520),"",OFFSET('Smelter Reference List'!$C$4,$S520-4,0)&amp;"")</f>
        <v/>
      </c>
      <c r="E520" s="293" t="str">
        <f ca="1">IF(ISERROR($S520),"",OFFSET('Smelter Reference List'!$D$4,$S520-4,0)&amp;"")</f>
        <v/>
      </c>
      <c r="F520" s="293" t="str">
        <f ca="1">IF(ISERROR($S520),"",OFFSET('Smelter Reference List'!$E$4,$S520-4,0))</f>
        <v/>
      </c>
      <c r="G520" s="293" t="str">
        <f ca="1">IF(C520=$U$4,"Enter smelter details", IF(ISERROR($S520),"",OFFSET('Smelter Reference List'!$F$4,$S520-4,0)))</f>
        <v/>
      </c>
      <c r="H520" s="294" t="str">
        <f ca="1">IF(ISERROR($S520),"",OFFSET('Smelter Reference List'!$G$4,$S520-4,0))</f>
        <v/>
      </c>
      <c r="I520" s="295" t="str">
        <f ca="1">IF(ISERROR($S520),"",OFFSET('Smelter Reference List'!$H$4,$S520-4,0))</f>
        <v/>
      </c>
      <c r="J520" s="295" t="str">
        <f ca="1">IF(ISERROR($S520),"",OFFSET('Smelter Reference List'!$I$4,$S520-4,0))</f>
        <v/>
      </c>
      <c r="K520" s="296"/>
      <c r="L520" s="296"/>
      <c r="M520" s="296"/>
      <c r="N520" s="296"/>
      <c r="O520" s="296"/>
      <c r="P520" s="296"/>
      <c r="Q520" s="297"/>
      <c r="R520" s="227"/>
      <c r="S520" s="228" t="e">
        <f>IF(C520="",NA(),MATCH($B520&amp;$C520,'Smelter Reference List'!$J:$J,0))</f>
        <v>#N/A</v>
      </c>
      <c r="T520" s="229"/>
      <c r="U520" s="229">
        <f t="shared" ca="1" si="18"/>
        <v>0</v>
      </c>
      <c r="V520" s="229"/>
      <c r="W520" s="229"/>
      <c r="Y520" s="223" t="str">
        <f t="shared" si="19"/>
        <v/>
      </c>
    </row>
    <row r="521" spans="1:25" s="223" customFormat="1" ht="20.25">
      <c r="A521" s="292"/>
      <c r="B521" s="293" t="str">
        <f>IF(LEN(A521)=0,"",INDEX('Smelter Reference List'!$A:$A,MATCH($A521,'Smelter Reference List'!$E:$E,0)))</f>
        <v/>
      </c>
      <c r="C521" s="299" t="str">
        <f>IF(LEN(A521)=0,"",INDEX('Smelter Reference List'!$C:$C,MATCH($A521,'Smelter Reference List'!$E:$E,0)))</f>
        <v/>
      </c>
      <c r="D521" s="293" t="str">
        <f ca="1">IF(ISERROR($S521),"",OFFSET('Smelter Reference List'!$C$4,$S521-4,0)&amp;"")</f>
        <v/>
      </c>
      <c r="E521" s="293" t="str">
        <f ca="1">IF(ISERROR($S521),"",OFFSET('Smelter Reference List'!$D$4,$S521-4,0)&amp;"")</f>
        <v/>
      </c>
      <c r="F521" s="293" t="str">
        <f ca="1">IF(ISERROR($S521),"",OFFSET('Smelter Reference List'!$E$4,$S521-4,0))</f>
        <v/>
      </c>
      <c r="G521" s="293" t="str">
        <f ca="1">IF(C521=$U$4,"Enter smelter details", IF(ISERROR($S521),"",OFFSET('Smelter Reference List'!$F$4,$S521-4,0)))</f>
        <v/>
      </c>
      <c r="H521" s="294" t="str">
        <f ca="1">IF(ISERROR($S521),"",OFFSET('Smelter Reference List'!$G$4,$S521-4,0))</f>
        <v/>
      </c>
      <c r="I521" s="295" t="str">
        <f ca="1">IF(ISERROR($S521),"",OFFSET('Smelter Reference List'!$H$4,$S521-4,0))</f>
        <v/>
      </c>
      <c r="J521" s="295" t="str">
        <f ca="1">IF(ISERROR($S521),"",OFFSET('Smelter Reference List'!$I$4,$S521-4,0))</f>
        <v/>
      </c>
      <c r="K521" s="296"/>
      <c r="L521" s="296"/>
      <c r="M521" s="296"/>
      <c r="N521" s="296"/>
      <c r="O521" s="296"/>
      <c r="P521" s="296"/>
      <c r="Q521" s="297"/>
      <c r="R521" s="227"/>
      <c r="S521" s="228" t="e">
        <f>IF(C521="",NA(),MATCH($B521&amp;$C521,'Smelter Reference List'!$J:$J,0))</f>
        <v>#N/A</v>
      </c>
      <c r="T521" s="229"/>
      <c r="U521" s="229">
        <f t="shared" ca="1" si="18"/>
        <v>0</v>
      </c>
      <c r="V521" s="229"/>
      <c r="W521" s="229"/>
      <c r="Y521" s="223" t="str">
        <f t="shared" si="19"/>
        <v/>
      </c>
    </row>
    <row r="522" spans="1:25" s="223" customFormat="1" ht="20.25">
      <c r="A522" s="292"/>
      <c r="B522" s="293" t="str">
        <f>IF(LEN(A522)=0,"",INDEX('Smelter Reference List'!$A:$A,MATCH($A522,'Smelter Reference List'!$E:$E,0)))</f>
        <v/>
      </c>
      <c r="C522" s="299" t="str">
        <f>IF(LEN(A522)=0,"",INDEX('Smelter Reference List'!$C:$C,MATCH($A522,'Smelter Reference List'!$E:$E,0)))</f>
        <v/>
      </c>
      <c r="D522" s="293" t="str">
        <f ca="1">IF(ISERROR($S522),"",OFFSET('Smelter Reference List'!$C$4,$S522-4,0)&amp;"")</f>
        <v/>
      </c>
      <c r="E522" s="293" t="str">
        <f ca="1">IF(ISERROR($S522),"",OFFSET('Smelter Reference List'!$D$4,$S522-4,0)&amp;"")</f>
        <v/>
      </c>
      <c r="F522" s="293" t="str">
        <f ca="1">IF(ISERROR($S522),"",OFFSET('Smelter Reference List'!$E$4,$S522-4,0))</f>
        <v/>
      </c>
      <c r="G522" s="293" t="str">
        <f ca="1">IF(C522=$U$4,"Enter smelter details", IF(ISERROR($S522),"",OFFSET('Smelter Reference List'!$F$4,$S522-4,0)))</f>
        <v/>
      </c>
      <c r="H522" s="294" t="str">
        <f ca="1">IF(ISERROR($S522),"",OFFSET('Smelter Reference List'!$G$4,$S522-4,0))</f>
        <v/>
      </c>
      <c r="I522" s="295" t="str">
        <f ca="1">IF(ISERROR($S522),"",OFFSET('Smelter Reference List'!$H$4,$S522-4,0))</f>
        <v/>
      </c>
      <c r="J522" s="295" t="str">
        <f ca="1">IF(ISERROR($S522),"",OFFSET('Smelter Reference List'!$I$4,$S522-4,0))</f>
        <v/>
      </c>
      <c r="K522" s="296"/>
      <c r="L522" s="296"/>
      <c r="M522" s="296"/>
      <c r="N522" s="296"/>
      <c r="O522" s="296"/>
      <c r="P522" s="296"/>
      <c r="Q522" s="297"/>
      <c r="R522" s="227"/>
      <c r="S522" s="228" t="e">
        <f>IF(C522="",NA(),MATCH($B522&amp;$C522,'Smelter Reference List'!$J:$J,0))</f>
        <v>#N/A</v>
      </c>
      <c r="T522" s="229"/>
      <c r="U522" s="229">
        <f t="shared" ca="1" si="18"/>
        <v>0</v>
      </c>
      <c r="V522" s="229"/>
      <c r="W522" s="229"/>
      <c r="Y522" s="223" t="str">
        <f t="shared" si="19"/>
        <v/>
      </c>
    </row>
    <row r="523" spans="1:25" s="223" customFormat="1" ht="20.25">
      <c r="A523" s="292"/>
      <c r="B523" s="293" t="str">
        <f>IF(LEN(A523)=0,"",INDEX('Smelter Reference List'!$A:$A,MATCH($A523,'Smelter Reference List'!$E:$E,0)))</f>
        <v/>
      </c>
      <c r="C523" s="299" t="str">
        <f>IF(LEN(A523)=0,"",INDEX('Smelter Reference List'!$C:$C,MATCH($A523,'Smelter Reference List'!$E:$E,0)))</f>
        <v/>
      </c>
      <c r="D523" s="293" t="str">
        <f ca="1">IF(ISERROR($S523),"",OFFSET('Smelter Reference List'!$C$4,$S523-4,0)&amp;"")</f>
        <v/>
      </c>
      <c r="E523" s="293" t="str">
        <f ca="1">IF(ISERROR($S523),"",OFFSET('Smelter Reference List'!$D$4,$S523-4,0)&amp;"")</f>
        <v/>
      </c>
      <c r="F523" s="293" t="str">
        <f ca="1">IF(ISERROR($S523),"",OFFSET('Smelter Reference List'!$E$4,$S523-4,0))</f>
        <v/>
      </c>
      <c r="G523" s="293" t="str">
        <f ca="1">IF(C523=$U$4,"Enter smelter details", IF(ISERROR($S523),"",OFFSET('Smelter Reference List'!$F$4,$S523-4,0)))</f>
        <v/>
      </c>
      <c r="H523" s="294" t="str">
        <f ca="1">IF(ISERROR($S523),"",OFFSET('Smelter Reference List'!$G$4,$S523-4,0))</f>
        <v/>
      </c>
      <c r="I523" s="295" t="str">
        <f ca="1">IF(ISERROR($S523),"",OFFSET('Smelter Reference List'!$H$4,$S523-4,0))</f>
        <v/>
      </c>
      <c r="J523" s="295" t="str">
        <f ca="1">IF(ISERROR($S523),"",OFFSET('Smelter Reference List'!$I$4,$S523-4,0))</f>
        <v/>
      </c>
      <c r="K523" s="296"/>
      <c r="L523" s="296"/>
      <c r="M523" s="296"/>
      <c r="N523" s="296"/>
      <c r="O523" s="296"/>
      <c r="P523" s="296"/>
      <c r="Q523" s="297"/>
      <c r="R523" s="227"/>
      <c r="S523" s="228" t="e">
        <f>IF(C523="",NA(),MATCH($B523&amp;$C523,'Smelter Reference List'!$J:$J,0))</f>
        <v>#N/A</v>
      </c>
      <c r="T523" s="229"/>
      <c r="U523" s="229">
        <f t="shared" ca="1" si="18"/>
        <v>0</v>
      </c>
      <c r="V523" s="229"/>
      <c r="W523" s="229"/>
      <c r="Y523" s="223" t="str">
        <f t="shared" si="19"/>
        <v/>
      </c>
    </row>
    <row r="524" spans="1:25" s="223" customFormat="1" ht="20.25">
      <c r="A524" s="292"/>
      <c r="B524" s="293" t="str">
        <f>IF(LEN(A524)=0,"",INDEX('Smelter Reference List'!$A:$A,MATCH($A524,'Smelter Reference List'!$E:$E,0)))</f>
        <v/>
      </c>
      <c r="C524" s="299" t="str">
        <f>IF(LEN(A524)=0,"",INDEX('Smelter Reference List'!$C:$C,MATCH($A524,'Smelter Reference List'!$E:$E,0)))</f>
        <v/>
      </c>
      <c r="D524" s="293" t="str">
        <f ca="1">IF(ISERROR($S524),"",OFFSET('Smelter Reference List'!$C$4,$S524-4,0)&amp;"")</f>
        <v/>
      </c>
      <c r="E524" s="293" t="str">
        <f ca="1">IF(ISERROR($S524),"",OFFSET('Smelter Reference List'!$D$4,$S524-4,0)&amp;"")</f>
        <v/>
      </c>
      <c r="F524" s="293" t="str">
        <f ca="1">IF(ISERROR($S524),"",OFFSET('Smelter Reference List'!$E$4,$S524-4,0))</f>
        <v/>
      </c>
      <c r="G524" s="293" t="str">
        <f ca="1">IF(C524=$U$4,"Enter smelter details", IF(ISERROR($S524),"",OFFSET('Smelter Reference List'!$F$4,$S524-4,0)))</f>
        <v/>
      </c>
      <c r="H524" s="294" t="str">
        <f ca="1">IF(ISERROR($S524),"",OFFSET('Smelter Reference List'!$G$4,$S524-4,0))</f>
        <v/>
      </c>
      <c r="I524" s="295" t="str">
        <f ca="1">IF(ISERROR($S524),"",OFFSET('Smelter Reference List'!$H$4,$S524-4,0))</f>
        <v/>
      </c>
      <c r="J524" s="295" t="str">
        <f ca="1">IF(ISERROR($S524),"",OFFSET('Smelter Reference List'!$I$4,$S524-4,0))</f>
        <v/>
      </c>
      <c r="K524" s="296"/>
      <c r="L524" s="296"/>
      <c r="M524" s="296"/>
      <c r="N524" s="296"/>
      <c r="O524" s="296"/>
      <c r="P524" s="296"/>
      <c r="Q524" s="297"/>
      <c r="R524" s="227"/>
      <c r="S524" s="228" t="e">
        <f>IF(C524="",NA(),MATCH($B524&amp;$C524,'Smelter Reference List'!$J:$J,0))</f>
        <v>#N/A</v>
      </c>
      <c r="T524" s="229"/>
      <c r="U524" s="229">
        <f t="shared" ca="1" si="18"/>
        <v>0</v>
      </c>
      <c r="V524" s="229"/>
      <c r="W524" s="229"/>
      <c r="Y524" s="223" t="str">
        <f t="shared" si="19"/>
        <v/>
      </c>
    </row>
    <row r="525" spans="1:25" s="223" customFormat="1" ht="20.25">
      <c r="A525" s="292"/>
      <c r="B525" s="293" t="str">
        <f>IF(LEN(A525)=0,"",INDEX('Smelter Reference List'!$A:$A,MATCH($A525,'Smelter Reference List'!$E:$E,0)))</f>
        <v/>
      </c>
      <c r="C525" s="299" t="str">
        <f>IF(LEN(A525)=0,"",INDEX('Smelter Reference List'!$C:$C,MATCH($A525,'Smelter Reference List'!$E:$E,0)))</f>
        <v/>
      </c>
      <c r="D525" s="293" t="str">
        <f ca="1">IF(ISERROR($S525),"",OFFSET('Smelter Reference List'!$C$4,$S525-4,0)&amp;"")</f>
        <v/>
      </c>
      <c r="E525" s="293" t="str">
        <f ca="1">IF(ISERROR($S525),"",OFFSET('Smelter Reference List'!$D$4,$S525-4,0)&amp;"")</f>
        <v/>
      </c>
      <c r="F525" s="293" t="str">
        <f ca="1">IF(ISERROR($S525),"",OFFSET('Smelter Reference List'!$E$4,$S525-4,0))</f>
        <v/>
      </c>
      <c r="G525" s="293" t="str">
        <f ca="1">IF(C525=$U$4,"Enter smelter details", IF(ISERROR($S525),"",OFFSET('Smelter Reference List'!$F$4,$S525-4,0)))</f>
        <v/>
      </c>
      <c r="H525" s="294" t="str">
        <f ca="1">IF(ISERROR($S525),"",OFFSET('Smelter Reference List'!$G$4,$S525-4,0))</f>
        <v/>
      </c>
      <c r="I525" s="295" t="str">
        <f ca="1">IF(ISERROR($S525),"",OFFSET('Smelter Reference List'!$H$4,$S525-4,0))</f>
        <v/>
      </c>
      <c r="J525" s="295" t="str">
        <f ca="1">IF(ISERROR($S525),"",OFFSET('Smelter Reference List'!$I$4,$S525-4,0))</f>
        <v/>
      </c>
      <c r="K525" s="296"/>
      <c r="L525" s="296"/>
      <c r="M525" s="296"/>
      <c r="N525" s="296"/>
      <c r="O525" s="296"/>
      <c r="P525" s="296"/>
      <c r="Q525" s="297"/>
      <c r="R525" s="227"/>
      <c r="S525" s="228" t="e">
        <f>IF(C525="",NA(),MATCH($B525&amp;$C525,'Smelter Reference List'!$J:$J,0))</f>
        <v>#N/A</v>
      </c>
      <c r="T525" s="229"/>
      <c r="U525" s="229">
        <f t="shared" ca="1" si="18"/>
        <v>0</v>
      </c>
      <c r="V525" s="229"/>
      <c r="W525" s="229"/>
      <c r="Y525" s="223" t="str">
        <f t="shared" si="19"/>
        <v/>
      </c>
    </row>
    <row r="526" spans="1:25" s="223" customFormat="1" ht="20.25">
      <c r="A526" s="292"/>
      <c r="B526" s="293" t="str">
        <f>IF(LEN(A526)=0,"",INDEX('Smelter Reference List'!$A:$A,MATCH($A526,'Smelter Reference List'!$E:$E,0)))</f>
        <v/>
      </c>
      <c r="C526" s="299" t="str">
        <f>IF(LEN(A526)=0,"",INDEX('Smelter Reference List'!$C:$C,MATCH($A526,'Smelter Reference List'!$E:$E,0)))</f>
        <v/>
      </c>
      <c r="D526" s="293" t="str">
        <f ca="1">IF(ISERROR($S526),"",OFFSET('Smelter Reference List'!$C$4,$S526-4,0)&amp;"")</f>
        <v/>
      </c>
      <c r="E526" s="293" t="str">
        <f ca="1">IF(ISERROR($S526),"",OFFSET('Smelter Reference List'!$D$4,$S526-4,0)&amp;"")</f>
        <v/>
      </c>
      <c r="F526" s="293" t="str">
        <f ca="1">IF(ISERROR($S526),"",OFFSET('Smelter Reference List'!$E$4,$S526-4,0))</f>
        <v/>
      </c>
      <c r="G526" s="293" t="str">
        <f ca="1">IF(C526=$U$4,"Enter smelter details", IF(ISERROR($S526),"",OFFSET('Smelter Reference List'!$F$4,$S526-4,0)))</f>
        <v/>
      </c>
      <c r="H526" s="294" t="str">
        <f ca="1">IF(ISERROR($S526),"",OFFSET('Smelter Reference List'!$G$4,$S526-4,0))</f>
        <v/>
      </c>
      <c r="I526" s="295" t="str">
        <f ca="1">IF(ISERROR($S526),"",OFFSET('Smelter Reference List'!$H$4,$S526-4,0))</f>
        <v/>
      </c>
      <c r="J526" s="295" t="str">
        <f ca="1">IF(ISERROR($S526),"",OFFSET('Smelter Reference List'!$I$4,$S526-4,0))</f>
        <v/>
      </c>
      <c r="K526" s="296"/>
      <c r="L526" s="296"/>
      <c r="M526" s="296"/>
      <c r="N526" s="296"/>
      <c r="O526" s="296"/>
      <c r="P526" s="296"/>
      <c r="Q526" s="297"/>
      <c r="R526" s="227"/>
      <c r="S526" s="228" t="e">
        <f>IF(C526="",NA(),MATCH($B526&amp;$C526,'Smelter Reference List'!$J:$J,0))</f>
        <v>#N/A</v>
      </c>
      <c r="T526" s="229"/>
      <c r="U526" s="229">
        <f t="shared" ca="1" si="18"/>
        <v>0</v>
      </c>
      <c r="V526" s="229"/>
      <c r="W526" s="229"/>
      <c r="Y526" s="223" t="str">
        <f t="shared" si="19"/>
        <v/>
      </c>
    </row>
    <row r="527" spans="1:25" s="223" customFormat="1" ht="20.25">
      <c r="A527" s="292"/>
      <c r="B527" s="293" t="str">
        <f>IF(LEN(A527)=0,"",INDEX('Smelter Reference List'!$A:$A,MATCH($A527,'Smelter Reference List'!$E:$E,0)))</f>
        <v/>
      </c>
      <c r="C527" s="299" t="str">
        <f>IF(LEN(A527)=0,"",INDEX('Smelter Reference List'!$C:$C,MATCH($A527,'Smelter Reference List'!$E:$E,0)))</f>
        <v/>
      </c>
      <c r="D527" s="293" t="str">
        <f ca="1">IF(ISERROR($S527),"",OFFSET('Smelter Reference List'!$C$4,$S527-4,0)&amp;"")</f>
        <v/>
      </c>
      <c r="E527" s="293" t="str">
        <f ca="1">IF(ISERROR($S527),"",OFFSET('Smelter Reference List'!$D$4,$S527-4,0)&amp;"")</f>
        <v/>
      </c>
      <c r="F527" s="293" t="str">
        <f ca="1">IF(ISERROR($S527),"",OFFSET('Smelter Reference List'!$E$4,$S527-4,0))</f>
        <v/>
      </c>
      <c r="G527" s="293" t="str">
        <f ca="1">IF(C527=$U$4,"Enter smelter details", IF(ISERROR($S527),"",OFFSET('Smelter Reference List'!$F$4,$S527-4,0)))</f>
        <v/>
      </c>
      <c r="H527" s="294" t="str">
        <f ca="1">IF(ISERROR($S527),"",OFFSET('Smelter Reference List'!$G$4,$S527-4,0))</f>
        <v/>
      </c>
      <c r="I527" s="295" t="str">
        <f ca="1">IF(ISERROR($S527),"",OFFSET('Smelter Reference List'!$H$4,$S527-4,0))</f>
        <v/>
      </c>
      <c r="J527" s="295" t="str">
        <f ca="1">IF(ISERROR($S527),"",OFFSET('Smelter Reference List'!$I$4,$S527-4,0))</f>
        <v/>
      </c>
      <c r="K527" s="296"/>
      <c r="L527" s="296"/>
      <c r="M527" s="296"/>
      <c r="N527" s="296"/>
      <c r="O527" s="296"/>
      <c r="P527" s="296"/>
      <c r="Q527" s="297"/>
      <c r="R527" s="227"/>
      <c r="S527" s="228" t="e">
        <f>IF(C527="",NA(),MATCH($B527&amp;$C527,'Smelter Reference List'!$J:$J,0))</f>
        <v>#N/A</v>
      </c>
      <c r="T527" s="229"/>
      <c r="U527" s="229">
        <f t="shared" ca="1" si="18"/>
        <v>0</v>
      </c>
      <c r="V527" s="229"/>
      <c r="W527" s="229"/>
      <c r="Y527" s="223" t="str">
        <f t="shared" si="19"/>
        <v/>
      </c>
    </row>
    <row r="528" spans="1:25" s="223" customFormat="1" ht="20.25">
      <c r="A528" s="292"/>
      <c r="B528" s="293" t="str">
        <f>IF(LEN(A528)=0,"",INDEX('Smelter Reference List'!$A:$A,MATCH($A528,'Smelter Reference List'!$E:$E,0)))</f>
        <v/>
      </c>
      <c r="C528" s="299" t="str">
        <f>IF(LEN(A528)=0,"",INDEX('Smelter Reference List'!$C:$C,MATCH($A528,'Smelter Reference List'!$E:$E,0)))</f>
        <v/>
      </c>
      <c r="D528" s="293" t="str">
        <f ca="1">IF(ISERROR($S528),"",OFFSET('Smelter Reference List'!$C$4,$S528-4,0)&amp;"")</f>
        <v/>
      </c>
      <c r="E528" s="293" t="str">
        <f ca="1">IF(ISERROR($S528),"",OFFSET('Smelter Reference List'!$D$4,$S528-4,0)&amp;"")</f>
        <v/>
      </c>
      <c r="F528" s="293" t="str">
        <f ca="1">IF(ISERROR($S528),"",OFFSET('Smelter Reference List'!$E$4,$S528-4,0))</f>
        <v/>
      </c>
      <c r="G528" s="293" t="str">
        <f ca="1">IF(C528=$U$4,"Enter smelter details", IF(ISERROR($S528),"",OFFSET('Smelter Reference List'!$F$4,$S528-4,0)))</f>
        <v/>
      </c>
      <c r="H528" s="294" t="str">
        <f ca="1">IF(ISERROR($S528),"",OFFSET('Smelter Reference List'!$G$4,$S528-4,0))</f>
        <v/>
      </c>
      <c r="I528" s="295" t="str">
        <f ca="1">IF(ISERROR($S528),"",OFFSET('Smelter Reference List'!$H$4,$S528-4,0))</f>
        <v/>
      </c>
      <c r="J528" s="295" t="str">
        <f ca="1">IF(ISERROR($S528),"",OFFSET('Smelter Reference List'!$I$4,$S528-4,0))</f>
        <v/>
      </c>
      <c r="K528" s="296"/>
      <c r="L528" s="296"/>
      <c r="M528" s="296"/>
      <c r="N528" s="296"/>
      <c r="O528" s="296"/>
      <c r="P528" s="296"/>
      <c r="Q528" s="297"/>
      <c r="R528" s="227"/>
      <c r="S528" s="228" t="e">
        <f>IF(C528="",NA(),MATCH($B528&amp;$C528,'Smelter Reference List'!$J:$J,0))</f>
        <v>#N/A</v>
      </c>
      <c r="T528" s="229"/>
      <c r="U528" s="229">
        <f t="shared" ca="1" si="18"/>
        <v>0</v>
      </c>
      <c r="V528" s="229"/>
      <c r="W528" s="229"/>
      <c r="Y528" s="223" t="str">
        <f t="shared" si="19"/>
        <v/>
      </c>
    </row>
    <row r="529" spans="1:25" s="223" customFormat="1" ht="20.25">
      <c r="A529" s="292"/>
      <c r="B529" s="293" t="str">
        <f>IF(LEN(A529)=0,"",INDEX('Smelter Reference List'!$A:$A,MATCH($A529,'Smelter Reference List'!$E:$E,0)))</f>
        <v/>
      </c>
      <c r="C529" s="299" t="str">
        <f>IF(LEN(A529)=0,"",INDEX('Smelter Reference List'!$C:$C,MATCH($A529,'Smelter Reference List'!$E:$E,0)))</f>
        <v/>
      </c>
      <c r="D529" s="293" t="str">
        <f ca="1">IF(ISERROR($S529),"",OFFSET('Smelter Reference List'!$C$4,$S529-4,0)&amp;"")</f>
        <v/>
      </c>
      <c r="E529" s="293" t="str">
        <f ca="1">IF(ISERROR($S529),"",OFFSET('Smelter Reference List'!$D$4,$S529-4,0)&amp;"")</f>
        <v/>
      </c>
      <c r="F529" s="293" t="str">
        <f ca="1">IF(ISERROR($S529),"",OFFSET('Smelter Reference List'!$E$4,$S529-4,0))</f>
        <v/>
      </c>
      <c r="G529" s="293" t="str">
        <f ca="1">IF(C529=$U$4,"Enter smelter details", IF(ISERROR($S529),"",OFFSET('Smelter Reference List'!$F$4,$S529-4,0)))</f>
        <v/>
      </c>
      <c r="H529" s="294" t="str">
        <f ca="1">IF(ISERROR($S529),"",OFFSET('Smelter Reference List'!$G$4,$S529-4,0))</f>
        <v/>
      </c>
      <c r="I529" s="295" t="str">
        <f ca="1">IF(ISERROR($S529),"",OFFSET('Smelter Reference List'!$H$4,$S529-4,0))</f>
        <v/>
      </c>
      <c r="J529" s="295" t="str">
        <f ca="1">IF(ISERROR($S529),"",OFFSET('Smelter Reference List'!$I$4,$S529-4,0))</f>
        <v/>
      </c>
      <c r="K529" s="296"/>
      <c r="L529" s="296"/>
      <c r="M529" s="296"/>
      <c r="N529" s="296"/>
      <c r="O529" s="296"/>
      <c r="P529" s="296"/>
      <c r="Q529" s="297"/>
      <c r="R529" s="227"/>
      <c r="S529" s="228" t="e">
        <f>IF(C529="",NA(),MATCH($B529&amp;$C529,'Smelter Reference List'!$J:$J,0))</f>
        <v>#N/A</v>
      </c>
      <c r="T529" s="229"/>
      <c r="U529" s="229">
        <f t="shared" ca="1" si="18"/>
        <v>0</v>
      </c>
      <c r="V529" s="229"/>
      <c r="W529" s="229"/>
      <c r="Y529" s="223" t="str">
        <f t="shared" si="19"/>
        <v/>
      </c>
    </row>
    <row r="530" spans="1:25" s="223" customFormat="1" ht="20.25">
      <c r="A530" s="292"/>
      <c r="B530" s="293" t="str">
        <f>IF(LEN(A530)=0,"",INDEX('Smelter Reference List'!$A:$A,MATCH($A530,'Smelter Reference List'!$E:$E,0)))</f>
        <v/>
      </c>
      <c r="C530" s="299" t="str">
        <f>IF(LEN(A530)=0,"",INDEX('Smelter Reference List'!$C:$C,MATCH($A530,'Smelter Reference List'!$E:$E,0)))</f>
        <v/>
      </c>
      <c r="D530" s="293" t="str">
        <f ca="1">IF(ISERROR($S530),"",OFFSET('Smelter Reference List'!$C$4,$S530-4,0)&amp;"")</f>
        <v/>
      </c>
      <c r="E530" s="293" t="str">
        <f ca="1">IF(ISERROR($S530),"",OFFSET('Smelter Reference List'!$D$4,$S530-4,0)&amp;"")</f>
        <v/>
      </c>
      <c r="F530" s="293" t="str">
        <f ca="1">IF(ISERROR($S530),"",OFFSET('Smelter Reference List'!$E$4,$S530-4,0))</f>
        <v/>
      </c>
      <c r="G530" s="293" t="str">
        <f ca="1">IF(C530=$U$4,"Enter smelter details", IF(ISERROR($S530),"",OFFSET('Smelter Reference List'!$F$4,$S530-4,0)))</f>
        <v/>
      </c>
      <c r="H530" s="294" t="str">
        <f ca="1">IF(ISERROR($S530),"",OFFSET('Smelter Reference List'!$G$4,$S530-4,0))</f>
        <v/>
      </c>
      <c r="I530" s="295" t="str">
        <f ca="1">IF(ISERROR($S530),"",OFFSET('Smelter Reference List'!$H$4,$S530-4,0))</f>
        <v/>
      </c>
      <c r="J530" s="295" t="str">
        <f ca="1">IF(ISERROR($S530),"",OFFSET('Smelter Reference List'!$I$4,$S530-4,0))</f>
        <v/>
      </c>
      <c r="K530" s="296"/>
      <c r="L530" s="296"/>
      <c r="M530" s="296"/>
      <c r="N530" s="296"/>
      <c r="O530" s="296"/>
      <c r="P530" s="296"/>
      <c r="Q530" s="297"/>
      <c r="R530" s="227"/>
      <c r="S530" s="228" t="e">
        <f>IF(C530="",NA(),MATCH($B530&amp;$C530,'Smelter Reference List'!$J:$J,0))</f>
        <v>#N/A</v>
      </c>
      <c r="T530" s="229"/>
      <c r="U530" s="229">
        <f t="shared" ca="1" si="18"/>
        <v>0</v>
      </c>
      <c r="V530" s="229"/>
      <c r="W530" s="229"/>
      <c r="Y530" s="223" t="str">
        <f t="shared" si="19"/>
        <v/>
      </c>
    </row>
    <row r="531" spans="1:25" s="223" customFormat="1" ht="20.25">
      <c r="A531" s="292"/>
      <c r="B531" s="293" t="str">
        <f>IF(LEN(A531)=0,"",INDEX('Smelter Reference List'!$A:$A,MATCH($A531,'Smelter Reference List'!$E:$E,0)))</f>
        <v/>
      </c>
      <c r="C531" s="299" t="str">
        <f>IF(LEN(A531)=0,"",INDEX('Smelter Reference List'!$C:$C,MATCH($A531,'Smelter Reference List'!$E:$E,0)))</f>
        <v/>
      </c>
      <c r="D531" s="293" t="str">
        <f ca="1">IF(ISERROR($S531),"",OFFSET('Smelter Reference List'!$C$4,$S531-4,0)&amp;"")</f>
        <v/>
      </c>
      <c r="E531" s="293" t="str">
        <f ca="1">IF(ISERROR($S531),"",OFFSET('Smelter Reference List'!$D$4,$S531-4,0)&amp;"")</f>
        <v/>
      </c>
      <c r="F531" s="293" t="str">
        <f ca="1">IF(ISERROR($S531),"",OFFSET('Smelter Reference List'!$E$4,$S531-4,0))</f>
        <v/>
      </c>
      <c r="G531" s="293" t="str">
        <f ca="1">IF(C531=$U$4,"Enter smelter details", IF(ISERROR($S531),"",OFFSET('Smelter Reference List'!$F$4,$S531-4,0)))</f>
        <v/>
      </c>
      <c r="H531" s="294" t="str">
        <f ca="1">IF(ISERROR($S531),"",OFFSET('Smelter Reference List'!$G$4,$S531-4,0))</f>
        <v/>
      </c>
      <c r="I531" s="295" t="str">
        <f ca="1">IF(ISERROR($S531),"",OFFSET('Smelter Reference List'!$H$4,$S531-4,0))</f>
        <v/>
      </c>
      <c r="J531" s="295" t="str">
        <f ca="1">IF(ISERROR($S531),"",OFFSET('Smelter Reference List'!$I$4,$S531-4,0))</f>
        <v/>
      </c>
      <c r="K531" s="296"/>
      <c r="L531" s="296"/>
      <c r="M531" s="296"/>
      <c r="N531" s="296"/>
      <c r="O531" s="296"/>
      <c r="P531" s="296"/>
      <c r="Q531" s="297"/>
      <c r="R531" s="227"/>
      <c r="S531" s="228" t="e">
        <f>IF(C531="",NA(),MATCH($B531&amp;$C531,'Smelter Reference List'!$J:$J,0))</f>
        <v>#N/A</v>
      </c>
      <c r="T531" s="229"/>
      <c r="U531" s="229">
        <f t="shared" ca="1" si="18"/>
        <v>0</v>
      </c>
      <c r="V531" s="229"/>
      <c r="W531" s="229"/>
      <c r="Y531" s="223" t="str">
        <f t="shared" si="19"/>
        <v/>
      </c>
    </row>
    <row r="532" spans="1:25" s="223" customFormat="1" ht="20.25">
      <c r="A532" s="292"/>
      <c r="B532" s="293" t="str">
        <f>IF(LEN(A532)=0,"",INDEX('Smelter Reference List'!$A:$A,MATCH($A532,'Smelter Reference List'!$E:$E,0)))</f>
        <v/>
      </c>
      <c r="C532" s="299" t="str">
        <f>IF(LEN(A532)=0,"",INDEX('Smelter Reference List'!$C:$C,MATCH($A532,'Smelter Reference List'!$E:$E,0)))</f>
        <v/>
      </c>
      <c r="D532" s="293" t="str">
        <f ca="1">IF(ISERROR($S532),"",OFFSET('Smelter Reference List'!$C$4,$S532-4,0)&amp;"")</f>
        <v/>
      </c>
      <c r="E532" s="293" t="str">
        <f ca="1">IF(ISERROR($S532),"",OFFSET('Smelter Reference List'!$D$4,$S532-4,0)&amp;"")</f>
        <v/>
      </c>
      <c r="F532" s="293" t="str">
        <f ca="1">IF(ISERROR($S532),"",OFFSET('Smelter Reference List'!$E$4,$S532-4,0))</f>
        <v/>
      </c>
      <c r="G532" s="293" t="str">
        <f ca="1">IF(C532=$U$4,"Enter smelter details", IF(ISERROR($S532),"",OFFSET('Smelter Reference List'!$F$4,$S532-4,0)))</f>
        <v/>
      </c>
      <c r="H532" s="294" t="str">
        <f ca="1">IF(ISERROR($S532),"",OFFSET('Smelter Reference List'!$G$4,$S532-4,0))</f>
        <v/>
      </c>
      <c r="I532" s="295" t="str">
        <f ca="1">IF(ISERROR($S532),"",OFFSET('Smelter Reference List'!$H$4,$S532-4,0))</f>
        <v/>
      </c>
      <c r="J532" s="295" t="str">
        <f ca="1">IF(ISERROR($S532),"",OFFSET('Smelter Reference List'!$I$4,$S532-4,0))</f>
        <v/>
      </c>
      <c r="K532" s="296"/>
      <c r="L532" s="296"/>
      <c r="M532" s="296"/>
      <c r="N532" s="296"/>
      <c r="O532" s="296"/>
      <c r="P532" s="296"/>
      <c r="Q532" s="297"/>
      <c r="R532" s="227"/>
      <c r="S532" s="228" t="e">
        <f>IF(C532="",NA(),MATCH($B532&amp;$C532,'Smelter Reference List'!$J:$J,0))</f>
        <v>#N/A</v>
      </c>
      <c r="T532" s="229"/>
      <c r="U532" s="229">
        <f t="shared" ca="1" si="18"/>
        <v>0</v>
      </c>
      <c r="V532" s="229"/>
      <c r="W532" s="229"/>
      <c r="Y532" s="223" t="str">
        <f t="shared" si="19"/>
        <v/>
      </c>
    </row>
    <row r="533" spans="1:25" s="223" customFormat="1" ht="20.25">
      <c r="A533" s="292"/>
      <c r="B533" s="293" t="str">
        <f>IF(LEN(A533)=0,"",INDEX('Smelter Reference List'!$A:$A,MATCH($A533,'Smelter Reference List'!$E:$E,0)))</f>
        <v/>
      </c>
      <c r="C533" s="299" t="str">
        <f>IF(LEN(A533)=0,"",INDEX('Smelter Reference List'!$C:$C,MATCH($A533,'Smelter Reference List'!$E:$E,0)))</f>
        <v/>
      </c>
      <c r="D533" s="293" t="str">
        <f ca="1">IF(ISERROR($S533),"",OFFSET('Smelter Reference List'!$C$4,$S533-4,0)&amp;"")</f>
        <v/>
      </c>
      <c r="E533" s="293" t="str">
        <f ca="1">IF(ISERROR($S533),"",OFFSET('Smelter Reference List'!$D$4,$S533-4,0)&amp;"")</f>
        <v/>
      </c>
      <c r="F533" s="293" t="str">
        <f ca="1">IF(ISERROR($S533),"",OFFSET('Smelter Reference List'!$E$4,$S533-4,0))</f>
        <v/>
      </c>
      <c r="G533" s="293" t="str">
        <f ca="1">IF(C533=$U$4,"Enter smelter details", IF(ISERROR($S533),"",OFFSET('Smelter Reference List'!$F$4,$S533-4,0)))</f>
        <v/>
      </c>
      <c r="H533" s="294" t="str">
        <f ca="1">IF(ISERROR($S533),"",OFFSET('Smelter Reference List'!$G$4,$S533-4,0))</f>
        <v/>
      </c>
      <c r="I533" s="295" t="str">
        <f ca="1">IF(ISERROR($S533),"",OFFSET('Smelter Reference List'!$H$4,$S533-4,0))</f>
        <v/>
      </c>
      <c r="J533" s="295" t="str">
        <f ca="1">IF(ISERROR($S533),"",OFFSET('Smelter Reference List'!$I$4,$S533-4,0))</f>
        <v/>
      </c>
      <c r="K533" s="296"/>
      <c r="L533" s="296"/>
      <c r="M533" s="296"/>
      <c r="N533" s="296"/>
      <c r="O533" s="296"/>
      <c r="P533" s="296"/>
      <c r="Q533" s="297"/>
      <c r="R533" s="227"/>
      <c r="S533" s="228" t="e">
        <f>IF(C533="",NA(),MATCH($B533&amp;$C533,'Smelter Reference List'!$J:$J,0))</f>
        <v>#N/A</v>
      </c>
      <c r="T533" s="229"/>
      <c r="U533" s="229">
        <f t="shared" ca="1" si="18"/>
        <v>0</v>
      </c>
      <c r="V533" s="229"/>
      <c r="W533" s="229"/>
      <c r="Y533" s="223" t="str">
        <f t="shared" si="19"/>
        <v/>
      </c>
    </row>
    <row r="534" spans="1:25" s="223" customFormat="1" ht="20.25">
      <c r="A534" s="292"/>
      <c r="B534" s="293" t="str">
        <f>IF(LEN(A534)=0,"",INDEX('Smelter Reference List'!$A:$A,MATCH($A534,'Smelter Reference List'!$E:$E,0)))</f>
        <v/>
      </c>
      <c r="C534" s="299" t="str">
        <f>IF(LEN(A534)=0,"",INDEX('Smelter Reference List'!$C:$C,MATCH($A534,'Smelter Reference List'!$E:$E,0)))</f>
        <v/>
      </c>
      <c r="D534" s="293" t="str">
        <f ca="1">IF(ISERROR($S534),"",OFFSET('Smelter Reference List'!$C$4,$S534-4,0)&amp;"")</f>
        <v/>
      </c>
      <c r="E534" s="293" t="str">
        <f ca="1">IF(ISERROR($S534),"",OFFSET('Smelter Reference List'!$D$4,$S534-4,0)&amp;"")</f>
        <v/>
      </c>
      <c r="F534" s="293" t="str">
        <f ca="1">IF(ISERROR($S534),"",OFFSET('Smelter Reference List'!$E$4,$S534-4,0))</f>
        <v/>
      </c>
      <c r="G534" s="293" t="str">
        <f ca="1">IF(C534=$U$4,"Enter smelter details", IF(ISERROR($S534),"",OFFSET('Smelter Reference List'!$F$4,$S534-4,0)))</f>
        <v/>
      </c>
      <c r="H534" s="294" t="str">
        <f ca="1">IF(ISERROR($S534),"",OFFSET('Smelter Reference List'!$G$4,$S534-4,0))</f>
        <v/>
      </c>
      <c r="I534" s="295" t="str">
        <f ca="1">IF(ISERROR($S534),"",OFFSET('Smelter Reference List'!$H$4,$S534-4,0))</f>
        <v/>
      </c>
      <c r="J534" s="295" t="str">
        <f ca="1">IF(ISERROR($S534),"",OFFSET('Smelter Reference List'!$I$4,$S534-4,0))</f>
        <v/>
      </c>
      <c r="K534" s="296"/>
      <c r="L534" s="296"/>
      <c r="M534" s="296"/>
      <c r="N534" s="296"/>
      <c r="O534" s="296"/>
      <c r="P534" s="296"/>
      <c r="Q534" s="297"/>
      <c r="R534" s="227"/>
      <c r="S534" s="228" t="e">
        <f>IF(C534="",NA(),MATCH($B534&amp;$C534,'Smelter Reference List'!$J:$J,0))</f>
        <v>#N/A</v>
      </c>
      <c r="T534" s="229"/>
      <c r="U534" s="229">
        <f t="shared" ca="1" si="18"/>
        <v>0</v>
      </c>
      <c r="V534" s="229"/>
      <c r="W534" s="229"/>
      <c r="Y534" s="223" t="str">
        <f t="shared" si="19"/>
        <v/>
      </c>
    </row>
    <row r="535" spans="1:25" s="223" customFormat="1" ht="20.25">
      <c r="A535" s="292"/>
      <c r="B535" s="293" t="str">
        <f>IF(LEN(A535)=0,"",INDEX('Smelter Reference List'!$A:$A,MATCH($A535,'Smelter Reference List'!$E:$E,0)))</f>
        <v/>
      </c>
      <c r="C535" s="299" t="str">
        <f>IF(LEN(A535)=0,"",INDEX('Smelter Reference List'!$C:$C,MATCH($A535,'Smelter Reference List'!$E:$E,0)))</f>
        <v/>
      </c>
      <c r="D535" s="293" t="str">
        <f ca="1">IF(ISERROR($S535),"",OFFSET('Smelter Reference List'!$C$4,$S535-4,0)&amp;"")</f>
        <v/>
      </c>
      <c r="E535" s="293" t="str">
        <f ca="1">IF(ISERROR($S535),"",OFFSET('Smelter Reference List'!$D$4,$S535-4,0)&amp;"")</f>
        <v/>
      </c>
      <c r="F535" s="293" t="str">
        <f ca="1">IF(ISERROR($S535),"",OFFSET('Smelter Reference List'!$E$4,$S535-4,0))</f>
        <v/>
      </c>
      <c r="G535" s="293" t="str">
        <f ca="1">IF(C535=$U$4,"Enter smelter details", IF(ISERROR($S535),"",OFFSET('Smelter Reference List'!$F$4,$S535-4,0)))</f>
        <v/>
      </c>
      <c r="H535" s="294" t="str">
        <f ca="1">IF(ISERROR($S535),"",OFFSET('Smelter Reference List'!$G$4,$S535-4,0))</f>
        <v/>
      </c>
      <c r="I535" s="295" t="str">
        <f ca="1">IF(ISERROR($S535),"",OFFSET('Smelter Reference List'!$H$4,$S535-4,0))</f>
        <v/>
      </c>
      <c r="J535" s="295" t="str">
        <f ca="1">IF(ISERROR($S535),"",OFFSET('Smelter Reference List'!$I$4,$S535-4,0))</f>
        <v/>
      </c>
      <c r="K535" s="296"/>
      <c r="L535" s="296"/>
      <c r="M535" s="296"/>
      <c r="N535" s="296"/>
      <c r="O535" s="296"/>
      <c r="P535" s="296"/>
      <c r="Q535" s="297"/>
      <c r="R535" s="227"/>
      <c r="S535" s="228" t="e">
        <f>IF(C535="",NA(),MATCH($B535&amp;$C535,'Smelter Reference List'!$J:$J,0))</f>
        <v>#N/A</v>
      </c>
      <c r="T535" s="229"/>
      <c r="U535" s="229">
        <f t="shared" ca="1" si="18"/>
        <v>0</v>
      </c>
      <c r="V535" s="229"/>
      <c r="W535" s="229"/>
      <c r="Y535" s="223" t="str">
        <f t="shared" si="19"/>
        <v/>
      </c>
    </row>
    <row r="536" spans="1:25" s="223" customFormat="1" ht="20.25">
      <c r="A536" s="292"/>
      <c r="B536" s="293" t="str">
        <f>IF(LEN(A536)=0,"",INDEX('Smelter Reference List'!$A:$A,MATCH($A536,'Smelter Reference List'!$E:$E,0)))</f>
        <v/>
      </c>
      <c r="C536" s="299" t="str">
        <f>IF(LEN(A536)=0,"",INDEX('Smelter Reference List'!$C:$C,MATCH($A536,'Smelter Reference List'!$E:$E,0)))</f>
        <v/>
      </c>
      <c r="D536" s="293" t="str">
        <f ca="1">IF(ISERROR($S536),"",OFFSET('Smelter Reference List'!$C$4,$S536-4,0)&amp;"")</f>
        <v/>
      </c>
      <c r="E536" s="293" t="str">
        <f ca="1">IF(ISERROR($S536),"",OFFSET('Smelter Reference List'!$D$4,$S536-4,0)&amp;"")</f>
        <v/>
      </c>
      <c r="F536" s="293" t="str">
        <f ca="1">IF(ISERROR($S536),"",OFFSET('Smelter Reference List'!$E$4,$S536-4,0))</f>
        <v/>
      </c>
      <c r="G536" s="293" t="str">
        <f ca="1">IF(C536=$U$4,"Enter smelter details", IF(ISERROR($S536),"",OFFSET('Smelter Reference List'!$F$4,$S536-4,0)))</f>
        <v/>
      </c>
      <c r="H536" s="294" t="str">
        <f ca="1">IF(ISERROR($S536),"",OFFSET('Smelter Reference List'!$G$4,$S536-4,0))</f>
        <v/>
      </c>
      <c r="I536" s="295" t="str">
        <f ca="1">IF(ISERROR($S536),"",OFFSET('Smelter Reference List'!$H$4,$S536-4,0))</f>
        <v/>
      </c>
      <c r="J536" s="295" t="str">
        <f ca="1">IF(ISERROR($S536),"",OFFSET('Smelter Reference List'!$I$4,$S536-4,0))</f>
        <v/>
      </c>
      <c r="K536" s="296"/>
      <c r="L536" s="296"/>
      <c r="M536" s="296"/>
      <c r="N536" s="296"/>
      <c r="O536" s="296"/>
      <c r="P536" s="296"/>
      <c r="Q536" s="297"/>
      <c r="R536" s="227"/>
      <c r="S536" s="228" t="e">
        <f>IF(C536="",NA(),MATCH($B536&amp;$C536,'Smelter Reference List'!$J:$J,0))</f>
        <v>#N/A</v>
      </c>
      <c r="T536" s="229"/>
      <c r="U536" s="229">
        <f t="shared" ca="1" si="18"/>
        <v>0</v>
      </c>
      <c r="V536" s="229"/>
      <c r="W536" s="229"/>
      <c r="Y536" s="223" t="str">
        <f t="shared" si="19"/>
        <v/>
      </c>
    </row>
    <row r="537" spans="1:25" s="223" customFormat="1" ht="20.25">
      <c r="A537" s="292"/>
      <c r="B537" s="293" t="str">
        <f>IF(LEN(A537)=0,"",INDEX('Smelter Reference List'!$A:$A,MATCH($A537,'Smelter Reference List'!$E:$E,0)))</f>
        <v/>
      </c>
      <c r="C537" s="299" t="str">
        <f>IF(LEN(A537)=0,"",INDEX('Smelter Reference List'!$C:$C,MATCH($A537,'Smelter Reference List'!$E:$E,0)))</f>
        <v/>
      </c>
      <c r="D537" s="293" t="str">
        <f ca="1">IF(ISERROR($S537),"",OFFSET('Smelter Reference List'!$C$4,$S537-4,0)&amp;"")</f>
        <v/>
      </c>
      <c r="E537" s="293" t="str">
        <f ca="1">IF(ISERROR($S537),"",OFFSET('Smelter Reference List'!$D$4,$S537-4,0)&amp;"")</f>
        <v/>
      </c>
      <c r="F537" s="293" t="str">
        <f ca="1">IF(ISERROR($S537),"",OFFSET('Smelter Reference List'!$E$4,$S537-4,0))</f>
        <v/>
      </c>
      <c r="G537" s="293" t="str">
        <f ca="1">IF(C537=$U$4,"Enter smelter details", IF(ISERROR($S537),"",OFFSET('Smelter Reference List'!$F$4,$S537-4,0)))</f>
        <v/>
      </c>
      <c r="H537" s="294" t="str">
        <f ca="1">IF(ISERROR($S537),"",OFFSET('Smelter Reference List'!$G$4,$S537-4,0))</f>
        <v/>
      </c>
      <c r="I537" s="295" t="str">
        <f ca="1">IF(ISERROR($S537),"",OFFSET('Smelter Reference List'!$H$4,$S537-4,0))</f>
        <v/>
      </c>
      <c r="J537" s="295" t="str">
        <f ca="1">IF(ISERROR($S537),"",OFFSET('Smelter Reference List'!$I$4,$S537-4,0))</f>
        <v/>
      </c>
      <c r="K537" s="296"/>
      <c r="L537" s="296"/>
      <c r="M537" s="296"/>
      <c r="N537" s="296"/>
      <c r="O537" s="296"/>
      <c r="P537" s="296"/>
      <c r="Q537" s="297"/>
      <c r="R537" s="227"/>
      <c r="S537" s="228" t="e">
        <f>IF(C537="",NA(),MATCH($B537&amp;$C537,'Smelter Reference List'!$J:$J,0))</f>
        <v>#N/A</v>
      </c>
      <c r="T537" s="229"/>
      <c r="U537" s="229">
        <f t="shared" ca="1" si="18"/>
        <v>0</v>
      </c>
      <c r="V537" s="229"/>
      <c r="W537" s="229"/>
      <c r="Y537" s="223" t="str">
        <f t="shared" si="19"/>
        <v/>
      </c>
    </row>
    <row r="538" spans="1:25" s="223" customFormat="1" ht="20.25">
      <c r="A538" s="292"/>
      <c r="B538" s="293" t="str">
        <f>IF(LEN(A538)=0,"",INDEX('Smelter Reference List'!$A:$A,MATCH($A538,'Smelter Reference List'!$E:$E,0)))</f>
        <v/>
      </c>
      <c r="C538" s="299" t="str">
        <f>IF(LEN(A538)=0,"",INDEX('Smelter Reference List'!$C:$C,MATCH($A538,'Smelter Reference List'!$E:$E,0)))</f>
        <v/>
      </c>
      <c r="D538" s="293" t="str">
        <f ca="1">IF(ISERROR($S538),"",OFFSET('Smelter Reference List'!$C$4,$S538-4,0)&amp;"")</f>
        <v/>
      </c>
      <c r="E538" s="293" t="str">
        <f ca="1">IF(ISERROR($S538),"",OFFSET('Smelter Reference List'!$D$4,$S538-4,0)&amp;"")</f>
        <v/>
      </c>
      <c r="F538" s="293" t="str">
        <f ca="1">IF(ISERROR($S538),"",OFFSET('Smelter Reference List'!$E$4,$S538-4,0))</f>
        <v/>
      </c>
      <c r="G538" s="293" t="str">
        <f ca="1">IF(C538=$U$4,"Enter smelter details", IF(ISERROR($S538),"",OFFSET('Smelter Reference List'!$F$4,$S538-4,0)))</f>
        <v/>
      </c>
      <c r="H538" s="294" t="str">
        <f ca="1">IF(ISERROR($S538),"",OFFSET('Smelter Reference List'!$G$4,$S538-4,0))</f>
        <v/>
      </c>
      <c r="I538" s="295" t="str">
        <f ca="1">IF(ISERROR($S538),"",OFFSET('Smelter Reference List'!$H$4,$S538-4,0))</f>
        <v/>
      </c>
      <c r="J538" s="295" t="str">
        <f ca="1">IF(ISERROR($S538),"",OFFSET('Smelter Reference List'!$I$4,$S538-4,0))</f>
        <v/>
      </c>
      <c r="K538" s="296"/>
      <c r="L538" s="296"/>
      <c r="M538" s="296"/>
      <c r="N538" s="296"/>
      <c r="O538" s="296"/>
      <c r="P538" s="296"/>
      <c r="Q538" s="297"/>
      <c r="R538" s="227"/>
      <c r="S538" s="228" t="e">
        <f>IF(C538="",NA(),MATCH($B538&amp;$C538,'Smelter Reference List'!$J:$J,0))</f>
        <v>#N/A</v>
      </c>
      <c r="T538" s="229"/>
      <c r="U538" s="229">
        <f t="shared" ca="1" si="18"/>
        <v>0</v>
      </c>
      <c r="V538" s="229"/>
      <c r="W538" s="229"/>
      <c r="Y538" s="223" t="str">
        <f t="shared" si="19"/>
        <v/>
      </c>
    </row>
    <row r="539" spans="1:25" s="223" customFormat="1" ht="20.25">
      <c r="A539" s="292"/>
      <c r="B539" s="293" t="str">
        <f>IF(LEN(A539)=0,"",INDEX('Smelter Reference List'!$A:$A,MATCH($A539,'Smelter Reference List'!$E:$E,0)))</f>
        <v/>
      </c>
      <c r="C539" s="299" t="str">
        <f>IF(LEN(A539)=0,"",INDEX('Smelter Reference List'!$C:$C,MATCH($A539,'Smelter Reference List'!$E:$E,0)))</f>
        <v/>
      </c>
      <c r="D539" s="293" t="str">
        <f ca="1">IF(ISERROR($S539),"",OFFSET('Smelter Reference List'!$C$4,$S539-4,0)&amp;"")</f>
        <v/>
      </c>
      <c r="E539" s="293" t="str">
        <f ca="1">IF(ISERROR($S539),"",OFFSET('Smelter Reference List'!$D$4,$S539-4,0)&amp;"")</f>
        <v/>
      </c>
      <c r="F539" s="293" t="str">
        <f ca="1">IF(ISERROR($S539),"",OFFSET('Smelter Reference List'!$E$4,$S539-4,0))</f>
        <v/>
      </c>
      <c r="G539" s="293" t="str">
        <f ca="1">IF(C539=$U$4,"Enter smelter details", IF(ISERROR($S539),"",OFFSET('Smelter Reference List'!$F$4,$S539-4,0)))</f>
        <v/>
      </c>
      <c r="H539" s="294" t="str">
        <f ca="1">IF(ISERROR($S539),"",OFFSET('Smelter Reference List'!$G$4,$S539-4,0))</f>
        <v/>
      </c>
      <c r="I539" s="295" t="str">
        <f ca="1">IF(ISERROR($S539),"",OFFSET('Smelter Reference List'!$H$4,$S539-4,0))</f>
        <v/>
      </c>
      <c r="J539" s="295" t="str">
        <f ca="1">IF(ISERROR($S539),"",OFFSET('Smelter Reference List'!$I$4,$S539-4,0))</f>
        <v/>
      </c>
      <c r="K539" s="296"/>
      <c r="L539" s="296"/>
      <c r="M539" s="296"/>
      <c r="N539" s="296"/>
      <c r="O539" s="296"/>
      <c r="P539" s="296"/>
      <c r="Q539" s="297"/>
      <c r="R539" s="227"/>
      <c r="S539" s="228" t="e">
        <f>IF(C539="",NA(),MATCH($B539&amp;$C539,'Smelter Reference List'!$J:$J,0))</f>
        <v>#N/A</v>
      </c>
      <c r="T539" s="229"/>
      <c r="U539" s="229">
        <f t="shared" ca="1" si="18"/>
        <v>0</v>
      </c>
      <c r="V539" s="229"/>
      <c r="W539" s="229"/>
      <c r="Y539" s="223" t="str">
        <f t="shared" si="19"/>
        <v/>
      </c>
    </row>
    <row r="540" spans="1:25" s="223" customFormat="1" ht="20.25">
      <c r="A540" s="292"/>
      <c r="B540" s="293" t="str">
        <f>IF(LEN(A540)=0,"",INDEX('Smelter Reference List'!$A:$A,MATCH($A540,'Smelter Reference List'!$E:$E,0)))</f>
        <v/>
      </c>
      <c r="C540" s="299" t="str">
        <f>IF(LEN(A540)=0,"",INDEX('Smelter Reference List'!$C:$C,MATCH($A540,'Smelter Reference List'!$E:$E,0)))</f>
        <v/>
      </c>
      <c r="D540" s="293" t="str">
        <f ca="1">IF(ISERROR($S540),"",OFFSET('Smelter Reference List'!$C$4,$S540-4,0)&amp;"")</f>
        <v/>
      </c>
      <c r="E540" s="293" t="str">
        <f ca="1">IF(ISERROR($S540),"",OFFSET('Smelter Reference List'!$D$4,$S540-4,0)&amp;"")</f>
        <v/>
      </c>
      <c r="F540" s="293" t="str">
        <f ca="1">IF(ISERROR($S540),"",OFFSET('Smelter Reference List'!$E$4,$S540-4,0))</f>
        <v/>
      </c>
      <c r="G540" s="293" t="str">
        <f ca="1">IF(C540=$U$4,"Enter smelter details", IF(ISERROR($S540),"",OFFSET('Smelter Reference List'!$F$4,$S540-4,0)))</f>
        <v/>
      </c>
      <c r="H540" s="294" t="str">
        <f ca="1">IF(ISERROR($S540),"",OFFSET('Smelter Reference List'!$G$4,$S540-4,0))</f>
        <v/>
      </c>
      <c r="I540" s="295" t="str">
        <f ca="1">IF(ISERROR($S540),"",OFFSET('Smelter Reference List'!$H$4,$S540-4,0))</f>
        <v/>
      </c>
      <c r="J540" s="295" t="str">
        <f ca="1">IF(ISERROR($S540),"",OFFSET('Smelter Reference List'!$I$4,$S540-4,0))</f>
        <v/>
      </c>
      <c r="K540" s="296"/>
      <c r="L540" s="296"/>
      <c r="M540" s="296"/>
      <c r="N540" s="296"/>
      <c r="O540" s="296"/>
      <c r="P540" s="296"/>
      <c r="Q540" s="297"/>
      <c r="R540" s="227"/>
      <c r="S540" s="228" t="e">
        <f>IF(C540="",NA(),MATCH($B540&amp;$C540,'Smelter Reference List'!$J:$J,0))</f>
        <v>#N/A</v>
      </c>
      <c r="T540" s="229"/>
      <c r="U540" s="229">
        <f t="shared" ca="1" si="18"/>
        <v>0</v>
      </c>
      <c r="V540" s="229"/>
      <c r="W540" s="229"/>
      <c r="Y540" s="223" t="str">
        <f t="shared" si="19"/>
        <v/>
      </c>
    </row>
    <row r="541" spans="1:25" s="223" customFormat="1" ht="20.25">
      <c r="A541" s="292"/>
      <c r="B541" s="293" t="str">
        <f>IF(LEN(A541)=0,"",INDEX('Smelter Reference List'!$A:$A,MATCH($A541,'Smelter Reference List'!$E:$E,0)))</f>
        <v/>
      </c>
      <c r="C541" s="299" t="str">
        <f>IF(LEN(A541)=0,"",INDEX('Smelter Reference List'!$C:$C,MATCH($A541,'Smelter Reference List'!$E:$E,0)))</f>
        <v/>
      </c>
      <c r="D541" s="293" t="str">
        <f ca="1">IF(ISERROR($S541),"",OFFSET('Smelter Reference List'!$C$4,$S541-4,0)&amp;"")</f>
        <v/>
      </c>
      <c r="E541" s="293" t="str">
        <f ca="1">IF(ISERROR($S541),"",OFFSET('Smelter Reference List'!$D$4,$S541-4,0)&amp;"")</f>
        <v/>
      </c>
      <c r="F541" s="293" t="str">
        <f ca="1">IF(ISERROR($S541),"",OFFSET('Smelter Reference List'!$E$4,$S541-4,0))</f>
        <v/>
      </c>
      <c r="G541" s="293" t="str">
        <f ca="1">IF(C541=$U$4,"Enter smelter details", IF(ISERROR($S541),"",OFFSET('Smelter Reference List'!$F$4,$S541-4,0)))</f>
        <v/>
      </c>
      <c r="H541" s="294" t="str">
        <f ca="1">IF(ISERROR($S541),"",OFFSET('Smelter Reference List'!$G$4,$S541-4,0))</f>
        <v/>
      </c>
      <c r="I541" s="295" t="str">
        <f ca="1">IF(ISERROR($S541),"",OFFSET('Smelter Reference List'!$H$4,$S541-4,0))</f>
        <v/>
      </c>
      <c r="J541" s="295" t="str">
        <f ca="1">IF(ISERROR($S541),"",OFFSET('Smelter Reference List'!$I$4,$S541-4,0))</f>
        <v/>
      </c>
      <c r="K541" s="296"/>
      <c r="L541" s="296"/>
      <c r="M541" s="296"/>
      <c r="N541" s="296"/>
      <c r="O541" s="296"/>
      <c r="P541" s="296"/>
      <c r="Q541" s="297"/>
      <c r="R541" s="227"/>
      <c r="S541" s="228" t="e">
        <f>IF(C541="",NA(),MATCH($B541&amp;$C541,'Smelter Reference List'!$J:$J,0))</f>
        <v>#N/A</v>
      </c>
      <c r="T541" s="229"/>
      <c r="U541" s="229">
        <f t="shared" ca="1" si="18"/>
        <v>0</v>
      </c>
      <c r="V541" s="229"/>
      <c r="W541" s="229"/>
      <c r="Y541" s="223" t="str">
        <f t="shared" si="19"/>
        <v/>
      </c>
    </row>
    <row r="542" spans="1:25" s="223" customFormat="1" ht="20.25">
      <c r="A542" s="292"/>
      <c r="B542" s="293" t="str">
        <f>IF(LEN(A542)=0,"",INDEX('Smelter Reference List'!$A:$A,MATCH($A542,'Smelter Reference List'!$E:$E,0)))</f>
        <v/>
      </c>
      <c r="C542" s="299" t="str">
        <f>IF(LEN(A542)=0,"",INDEX('Smelter Reference List'!$C:$C,MATCH($A542,'Smelter Reference List'!$E:$E,0)))</f>
        <v/>
      </c>
      <c r="D542" s="293" t="str">
        <f ca="1">IF(ISERROR($S542),"",OFFSET('Smelter Reference List'!$C$4,$S542-4,0)&amp;"")</f>
        <v/>
      </c>
      <c r="E542" s="293" t="str">
        <f ca="1">IF(ISERROR($S542),"",OFFSET('Smelter Reference List'!$D$4,$S542-4,0)&amp;"")</f>
        <v/>
      </c>
      <c r="F542" s="293" t="str">
        <f ca="1">IF(ISERROR($S542),"",OFFSET('Smelter Reference List'!$E$4,$S542-4,0))</f>
        <v/>
      </c>
      <c r="G542" s="293" t="str">
        <f ca="1">IF(C542=$U$4,"Enter smelter details", IF(ISERROR($S542),"",OFFSET('Smelter Reference List'!$F$4,$S542-4,0)))</f>
        <v/>
      </c>
      <c r="H542" s="294" t="str">
        <f ca="1">IF(ISERROR($S542),"",OFFSET('Smelter Reference List'!$G$4,$S542-4,0))</f>
        <v/>
      </c>
      <c r="I542" s="295" t="str">
        <f ca="1">IF(ISERROR($S542),"",OFFSET('Smelter Reference List'!$H$4,$S542-4,0))</f>
        <v/>
      </c>
      <c r="J542" s="295" t="str">
        <f ca="1">IF(ISERROR($S542),"",OFFSET('Smelter Reference List'!$I$4,$S542-4,0))</f>
        <v/>
      </c>
      <c r="K542" s="296"/>
      <c r="L542" s="296"/>
      <c r="M542" s="296"/>
      <c r="N542" s="296"/>
      <c r="O542" s="296"/>
      <c r="P542" s="296"/>
      <c r="Q542" s="297"/>
      <c r="R542" s="227"/>
      <c r="S542" s="228" t="e">
        <f>IF(C542="",NA(),MATCH($B542&amp;$C542,'Smelter Reference List'!$J:$J,0))</f>
        <v>#N/A</v>
      </c>
      <c r="T542" s="229"/>
      <c r="U542" s="229">
        <f t="shared" ca="1" si="18"/>
        <v>0</v>
      </c>
      <c r="V542" s="229"/>
      <c r="W542" s="229"/>
      <c r="Y542" s="223" t="str">
        <f t="shared" si="19"/>
        <v/>
      </c>
    </row>
    <row r="543" spans="1:25" s="223" customFormat="1" ht="20.25">
      <c r="A543" s="292"/>
      <c r="B543" s="293" t="str">
        <f>IF(LEN(A543)=0,"",INDEX('Smelter Reference List'!$A:$A,MATCH($A543,'Smelter Reference List'!$E:$E,0)))</f>
        <v/>
      </c>
      <c r="C543" s="299" t="str">
        <f>IF(LEN(A543)=0,"",INDEX('Smelter Reference List'!$C:$C,MATCH($A543,'Smelter Reference List'!$E:$E,0)))</f>
        <v/>
      </c>
      <c r="D543" s="293" t="str">
        <f ca="1">IF(ISERROR($S543),"",OFFSET('Smelter Reference List'!$C$4,$S543-4,0)&amp;"")</f>
        <v/>
      </c>
      <c r="E543" s="293" t="str">
        <f ca="1">IF(ISERROR($S543),"",OFFSET('Smelter Reference List'!$D$4,$S543-4,0)&amp;"")</f>
        <v/>
      </c>
      <c r="F543" s="293" t="str">
        <f ca="1">IF(ISERROR($S543),"",OFFSET('Smelter Reference List'!$E$4,$S543-4,0))</f>
        <v/>
      </c>
      <c r="G543" s="293" t="str">
        <f ca="1">IF(C543=$U$4,"Enter smelter details", IF(ISERROR($S543),"",OFFSET('Smelter Reference List'!$F$4,$S543-4,0)))</f>
        <v/>
      </c>
      <c r="H543" s="294" t="str">
        <f ca="1">IF(ISERROR($S543),"",OFFSET('Smelter Reference List'!$G$4,$S543-4,0))</f>
        <v/>
      </c>
      <c r="I543" s="295" t="str">
        <f ca="1">IF(ISERROR($S543),"",OFFSET('Smelter Reference List'!$H$4,$S543-4,0))</f>
        <v/>
      </c>
      <c r="J543" s="295" t="str">
        <f ca="1">IF(ISERROR($S543),"",OFFSET('Smelter Reference List'!$I$4,$S543-4,0))</f>
        <v/>
      </c>
      <c r="K543" s="296"/>
      <c r="L543" s="296"/>
      <c r="M543" s="296"/>
      <c r="N543" s="296"/>
      <c r="O543" s="296"/>
      <c r="P543" s="296"/>
      <c r="Q543" s="297"/>
      <c r="R543" s="227"/>
      <c r="S543" s="228" t="e">
        <f>IF(C543="",NA(),MATCH($B543&amp;$C543,'Smelter Reference List'!$J:$J,0))</f>
        <v>#N/A</v>
      </c>
      <c r="T543" s="229"/>
      <c r="U543" s="229">
        <f t="shared" ca="1" si="18"/>
        <v>0</v>
      </c>
      <c r="V543" s="229"/>
      <c r="W543" s="229"/>
      <c r="Y543" s="223" t="str">
        <f t="shared" si="19"/>
        <v/>
      </c>
    </row>
    <row r="544" spans="1:25" s="223" customFormat="1" ht="20.25">
      <c r="A544" s="292"/>
      <c r="B544" s="293" t="str">
        <f>IF(LEN(A544)=0,"",INDEX('Smelter Reference List'!$A:$A,MATCH($A544,'Smelter Reference List'!$E:$E,0)))</f>
        <v/>
      </c>
      <c r="C544" s="299" t="str">
        <f>IF(LEN(A544)=0,"",INDEX('Smelter Reference List'!$C:$C,MATCH($A544,'Smelter Reference List'!$E:$E,0)))</f>
        <v/>
      </c>
      <c r="D544" s="293" t="str">
        <f ca="1">IF(ISERROR($S544),"",OFFSET('Smelter Reference List'!$C$4,$S544-4,0)&amp;"")</f>
        <v/>
      </c>
      <c r="E544" s="293" t="str">
        <f ca="1">IF(ISERROR($S544),"",OFFSET('Smelter Reference List'!$D$4,$S544-4,0)&amp;"")</f>
        <v/>
      </c>
      <c r="F544" s="293" t="str">
        <f ca="1">IF(ISERROR($S544),"",OFFSET('Smelter Reference List'!$E$4,$S544-4,0))</f>
        <v/>
      </c>
      <c r="G544" s="293" t="str">
        <f ca="1">IF(C544=$U$4,"Enter smelter details", IF(ISERROR($S544),"",OFFSET('Smelter Reference List'!$F$4,$S544-4,0)))</f>
        <v/>
      </c>
      <c r="H544" s="294" t="str">
        <f ca="1">IF(ISERROR($S544),"",OFFSET('Smelter Reference List'!$G$4,$S544-4,0))</f>
        <v/>
      </c>
      <c r="I544" s="295" t="str">
        <f ca="1">IF(ISERROR($S544),"",OFFSET('Smelter Reference List'!$H$4,$S544-4,0))</f>
        <v/>
      </c>
      <c r="J544" s="295" t="str">
        <f ca="1">IF(ISERROR($S544),"",OFFSET('Smelter Reference List'!$I$4,$S544-4,0))</f>
        <v/>
      </c>
      <c r="K544" s="296"/>
      <c r="L544" s="296"/>
      <c r="M544" s="296"/>
      <c r="N544" s="296"/>
      <c r="O544" s="296"/>
      <c r="P544" s="296"/>
      <c r="Q544" s="297"/>
      <c r="R544" s="227"/>
      <c r="S544" s="228" t="e">
        <f>IF(C544="",NA(),MATCH($B544&amp;$C544,'Smelter Reference List'!$J:$J,0))</f>
        <v>#N/A</v>
      </c>
      <c r="T544" s="229"/>
      <c r="U544" s="229">
        <f t="shared" ca="1" si="18"/>
        <v>0</v>
      </c>
      <c r="V544" s="229"/>
      <c r="W544" s="229"/>
      <c r="Y544" s="223" t="str">
        <f t="shared" si="19"/>
        <v/>
      </c>
    </row>
    <row r="545" spans="1:25" s="223" customFormat="1" ht="20.25">
      <c r="A545" s="292"/>
      <c r="B545" s="293" t="str">
        <f>IF(LEN(A545)=0,"",INDEX('Smelter Reference List'!$A:$A,MATCH($A545,'Smelter Reference List'!$E:$E,0)))</f>
        <v/>
      </c>
      <c r="C545" s="299" t="str">
        <f>IF(LEN(A545)=0,"",INDEX('Smelter Reference List'!$C:$C,MATCH($A545,'Smelter Reference List'!$E:$E,0)))</f>
        <v/>
      </c>
      <c r="D545" s="293" t="str">
        <f ca="1">IF(ISERROR($S545),"",OFFSET('Smelter Reference List'!$C$4,$S545-4,0)&amp;"")</f>
        <v/>
      </c>
      <c r="E545" s="293" t="str">
        <f ca="1">IF(ISERROR($S545),"",OFFSET('Smelter Reference List'!$D$4,$S545-4,0)&amp;"")</f>
        <v/>
      </c>
      <c r="F545" s="293" t="str">
        <f ca="1">IF(ISERROR($S545),"",OFFSET('Smelter Reference List'!$E$4,$S545-4,0))</f>
        <v/>
      </c>
      <c r="G545" s="293" t="str">
        <f ca="1">IF(C545=$U$4,"Enter smelter details", IF(ISERROR($S545),"",OFFSET('Smelter Reference List'!$F$4,$S545-4,0)))</f>
        <v/>
      </c>
      <c r="H545" s="294" t="str">
        <f ca="1">IF(ISERROR($S545),"",OFFSET('Smelter Reference List'!$G$4,$S545-4,0))</f>
        <v/>
      </c>
      <c r="I545" s="295" t="str">
        <f ca="1">IF(ISERROR($S545),"",OFFSET('Smelter Reference List'!$H$4,$S545-4,0))</f>
        <v/>
      </c>
      <c r="J545" s="295" t="str">
        <f ca="1">IF(ISERROR($S545),"",OFFSET('Smelter Reference List'!$I$4,$S545-4,0))</f>
        <v/>
      </c>
      <c r="K545" s="296"/>
      <c r="L545" s="296"/>
      <c r="M545" s="296"/>
      <c r="N545" s="296"/>
      <c r="O545" s="296"/>
      <c r="P545" s="296"/>
      <c r="Q545" s="297"/>
      <c r="R545" s="227"/>
      <c r="S545" s="228" t="e">
        <f>IF(C545="",NA(),MATCH($B545&amp;$C545,'Smelter Reference List'!$J:$J,0))</f>
        <v>#N/A</v>
      </c>
      <c r="T545" s="229"/>
      <c r="U545" s="229">
        <f t="shared" ca="1" si="18"/>
        <v>0</v>
      </c>
      <c r="V545" s="229"/>
      <c r="W545" s="229"/>
      <c r="Y545" s="223" t="str">
        <f t="shared" si="19"/>
        <v/>
      </c>
    </row>
    <row r="546" spans="1:25" s="223" customFormat="1" ht="20.25">
      <c r="A546" s="292"/>
      <c r="B546" s="293" t="str">
        <f>IF(LEN(A546)=0,"",INDEX('Smelter Reference List'!$A:$A,MATCH($A546,'Smelter Reference List'!$E:$E,0)))</f>
        <v/>
      </c>
      <c r="C546" s="299" t="str">
        <f>IF(LEN(A546)=0,"",INDEX('Smelter Reference List'!$C:$C,MATCH($A546,'Smelter Reference List'!$E:$E,0)))</f>
        <v/>
      </c>
      <c r="D546" s="293" t="str">
        <f ca="1">IF(ISERROR($S546),"",OFFSET('Smelter Reference List'!$C$4,$S546-4,0)&amp;"")</f>
        <v/>
      </c>
      <c r="E546" s="293" t="str">
        <f ca="1">IF(ISERROR($S546),"",OFFSET('Smelter Reference List'!$D$4,$S546-4,0)&amp;"")</f>
        <v/>
      </c>
      <c r="F546" s="293" t="str">
        <f ca="1">IF(ISERROR($S546),"",OFFSET('Smelter Reference List'!$E$4,$S546-4,0))</f>
        <v/>
      </c>
      <c r="G546" s="293" t="str">
        <f ca="1">IF(C546=$U$4,"Enter smelter details", IF(ISERROR($S546),"",OFFSET('Smelter Reference List'!$F$4,$S546-4,0)))</f>
        <v/>
      </c>
      <c r="H546" s="294" t="str">
        <f ca="1">IF(ISERROR($S546),"",OFFSET('Smelter Reference List'!$G$4,$S546-4,0))</f>
        <v/>
      </c>
      <c r="I546" s="295" t="str">
        <f ca="1">IF(ISERROR($S546),"",OFFSET('Smelter Reference List'!$H$4,$S546-4,0))</f>
        <v/>
      </c>
      <c r="J546" s="295" t="str">
        <f ca="1">IF(ISERROR($S546),"",OFFSET('Smelter Reference List'!$I$4,$S546-4,0))</f>
        <v/>
      </c>
      <c r="K546" s="296"/>
      <c r="L546" s="296"/>
      <c r="M546" s="296"/>
      <c r="N546" s="296"/>
      <c r="O546" s="296"/>
      <c r="P546" s="296"/>
      <c r="Q546" s="297"/>
      <c r="R546" s="227"/>
      <c r="S546" s="228" t="e">
        <f>IF(C546="",NA(),MATCH($B546&amp;$C546,'Smelter Reference List'!$J:$J,0))</f>
        <v>#N/A</v>
      </c>
      <c r="T546" s="229"/>
      <c r="U546" s="229">
        <f t="shared" ca="1" si="18"/>
        <v>0</v>
      </c>
      <c r="V546" s="229"/>
      <c r="W546" s="229"/>
      <c r="Y546" s="223" t="str">
        <f t="shared" si="19"/>
        <v/>
      </c>
    </row>
    <row r="547" spans="1:25" s="223" customFormat="1" ht="20.25">
      <c r="A547" s="292"/>
      <c r="B547" s="293" t="str">
        <f>IF(LEN(A547)=0,"",INDEX('Smelter Reference List'!$A:$A,MATCH($A547,'Smelter Reference List'!$E:$E,0)))</f>
        <v/>
      </c>
      <c r="C547" s="299" t="str">
        <f>IF(LEN(A547)=0,"",INDEX('Smelter Reference List'!$C:$C,MATCH($A547,'Smelter Reference List'!$E:$E,0)))</f>
        <v/>
      </c>
      <c r="D547" s="293" t="str">
        <f ca="1">IF(ISERROR($S547),"",OFFSET('Smelter Reference List'!$C$4,$S547-4,0)&amp;"")</f>
        <v/>
      </c>
      <c r="E547" s="293" t="str">
        <f ca="1">IF(ISERROR($S547),"",OFFSET('Smelter Reference List'!$D$4,$S547-4,0)&amp;"")</f>
        <v/>
      </c>
      <c r="F547" s="293" t="str">
        <f ca="1">IF(ISERROR($S547),"",OFFSET('Smelter Reference List'!$E$4,$S547-4,0))</f>
        <v/>
      </c>
      <c r="G547" s="293" t="str">
        <f ca="1">IF(C547=$U$4,"Enter smelter details", IF(ISERROR($S547),"",OFFSET('Smelter Reference List'!$F$4,$S547-4,0)))</f>
        <v/>
      </c>
      <c r="H547" s="294" t="str">
        <f ca="1">IF(ISERROR($S547),"",OFFSET('Smelter Reference List'!$G$4,$S547-4,0))</f>
        <v/>
      </c>
      <c r="I547" s="295" t="str">
        <f ca="1">IF(ISERROR($S547),"",OFFSET('Smelter Reference List'!$H$4,$S547-4,0))</f>
        <v/>
      </c>
      <c r="J547" s="295" t="str">
        <f ca="1">IF(ISERROR($S547),"",OFFSET('Smelter Reference List'!$I$4,$S547-4,0))</f>
        <v/>
      </c>
      <c r="K547" s="296"/>
      <c r="L547" s="296"/>
      <c r="M547" s="296"/>
      <c r="N547" s="296"/>
      <c r="O547" s="296"/>
      <c r="P547" s="296"/>
      <c r="Q547" s="297"/>
      <c r="R547" s="227"/>
      <c r="S547" s="228" t="e">
        <f>IF(C547="",NA(),MATCH($B547&amp;$C547,'Smelter Reference List'!$J:$J,0))</f>
        <v>#N/A</v>
      </c>
      <c r="T547" s="229"/>
      <c r="U547" s="229">
        <f t="shared" ca="1" si="18"/>
        <v>0</v>
      </c>
      <c r="V547" s="229"/>
      <c r="W547" s="229"/>
      <c r="Y547" s="223" t="str">
        <f t="shared" si="19"/>
        <v/>
      </c>
    </row>
    <row r="548" spans="1:25" s="223" customFormat="1" ht="20.25">
      <c r="A548" s="292"/>
      <c r="B548" s="293" t="str">
        <f>IF(LEN(A548)=0,"",INDEX('Smelter Reference List'!$A:$A,MATCH($A548,'Smelter Reference List'!$E:$E,0)))</f>
        <v/>
      </c>
      <c r="C548" s="299" t="str">
        <f>IF(LEN(A548)=0,"",INDEX('Smelter Reference List'!$C:$C,MATCH($A548,'Smelter Reference List'!$E:$E,0)))</f>
        <v/>
      </c>
      <c r="D548" s="293" t="str">
        <f ca="1">IF(ISERROR($S548),"",OFFSET('Smelter Reference List'!$C$4,$S548-4,0)&amp;"")</f>
        <v/>
      </c>
      <c r="E548" s="293" t="str">
        <f ca="1">IF(ISERROR($S548),"",OFFSET('Smelter Reference List'!$D$4,$S548-4,0)&amp;"")</f>
        <v/>
      </c>
      <c r="F548" s="293" t="str">
        <f ca="1">IF(ISERROR($S548),"",OFFSET('Smelter Reference List'!$E$4,$S548-4,0))</f>
        <v/>
      </c>
      <c r="G548" s="293" t="str">
        <f ca="1">IF(C548=$U$4,"Enter smelter details", IF(ISERROR($S548),"",OFFSET('Smelter Reference List'!$F$4,$S548-4,0)))</f>
        <v/>
      </c>
      <c r="H548" s="294" t="str">
        <f ca="1">IF(ISERROR($S548),"",OFFSET('Smelter Reference List'!$G$4,$S548-4,0))</f>
        <v/>
      </c>
      <c r="I548" s="295" t="str">
        <f ca="1">IF(ISERROR($S548),"",OFFSET('Smelter Reference List'!$H$4,$S548-4,0))</f>
        <v/>
      </c>
      <c r="J548" s="295" t="str">
        <f ca="1">IF(ISERROR($S548),"",OFFSET('Smelter Reference List'!$I$4,$S548-4,0))</f>
        <v/>
      </c>
      <c r="K548" s="296"/>
      <c r="L548" s="296"/>
      <c r="M548" s="296"/>
      <c r="N548" s="296"/>
      <c r="O548" s="296"/>
      <c r="P548" s="296"/>
      <c r="Q548" s="297"/>
      <c r="R548" s="227"/>
      <c r="S548" s="228" t="e">
        <f>IF(C548="",NA(),MATCH($B548&amp;$C548,'Smelter Reference List'!$J:$J,0))</f>
        <v>#N/A</v>
      </c>
      <c r="T548" s="229"/>
      <c r="U548" s="229">
        <f t="shared" ca="1" si="18"/>
        <v>0</v>
      </c>
      <c r="V548" s="229"/>
      <c r="W548" s="229"/>
      <c r="Y548" s="223" t="str">
        <f t="shared" si="19"/>
        <v/>
      </c>
    </row>
    <row r="549" spans="1:25" s="223" customFormat="1" ht="20.25">
      <c r="A549" s="292"/>
      <c r="B549" s="293" t="str">
        <f>IF(LEN(A549)=0,"",INDEX('Smelter Reference List'!$A:$A,MATCH($A549,'Smelter Reference List'!$E:$E,0)))</f>
        <v/>
      </c>
      <c r="C549" s="299" t="str">
        <f>IF(LEN(A549)=0,"",INDEX('Smelter Reference List'!$C:$C,MATCH($A549,'Smelter Reference List'!$E:$E,0)))</f>
        <v/>
      </c>
      <c r="D549" s="293" t="str">
        <f ca="1">IF(ISERROR($S549),"",OFFSET('Smelter Reference List'!$C$4,$S549-4,0)&amp;"")</f>
        <v/>
      </c>
      <c r="E549" s="293" t="str">
        <f ca="1">IF(ISERROR($S549),"",OFFSET('Smelter Reference List'!$D$4,$S549-4,0)&amp;"")</f>
        <v/>
      </c>
      <c r="F549" s="293" t="str">
        <f ca="1">IF(ISERROR($S549),"",OFFSET('Smelter Reference List'!$E$4,$S549-4,0))</f>
        <v/>
      </c>
      <c r="G549" s="293" t="str">
        <f ca="1">IF(C549=$U$4,"Enter smelter details", IF(ISERROR($S549),"",OFFSET('Smelter Reference List'!$F$4,$S549-4,0)))</f>
        <v/>
      </c>
      <c r="H549" s="294" t="str">
        <f ca="1">IF(ISERROR($S549),"",OFFSET('Smelter Reference List'!$G$4,$S549-4,0))</f>
        <v/>
      </c>
      <c r="I549" s="295" t="str">
        <f ca="1">IF(ISERROR($S549),"",OFFSET('Smelter Reference List'!$H$4,$S549-4,0))</f>
        <v/>
      </c>
      <c r="J549" s="295" t="str">
        <f ca="1">IF(ISERROR($S549),"",OFFSET('Smelter Reference List'!$I$4,$S549-4,0))</f>
        <v/>
      </c>
      <c r="K549" s="296"/>
      <c r="L549" s="296"/>
      <c r="M549" s="296"/>
      <c r="N549" s="296"/>
      <c r="O549" s="296"/>
      <c r="P549" s="296"/>
      <c r="Q549" s="297"/>
      <c r="R549" s="227"/>
      <c r="S549" s="228" t="e">
        <f>IF(C549="",NA(),MATCH($B549&amp;$C549,'Smelter Reference List'!$J:$J,0))</f>
        <v>#N/A</v>
      </c>
      <c r="T549" s="229"/>
      <c r="U549" s="229">
        <f t="shared" ca="1" si="18"/>
        <v>0</v>
      </c>
      <c r="V549" s="229"/>
      <c r="W549" s="229"/>
      <c r="Y549" s="223" t="str">
        <f t="shared" si="19"/>
        <v/>
      </c>
    </row>
    <row r="550" spans="1:25" s="223" customFormat="1" ht="20.25">
      <c r="A550" s="292"/>
      <c r="B550" s="293" t="str">
        <f>IF(LEN(A550)=0,"",INDEX('Smelter Reference List'!$A:$A,MATCH($A550,'Smelter Reference List'!$E:$E,0)))</f>
        <v/>
      </c>
      <c r="C550" s="299" t="str">
        <f>IF(LEN(A550)=0,"",INDEX('Smelter Reference List'!$C:$C,MATCH($A550,'Smelter Reference List'!$E:$E,0)))</f>
        <v/>
      </c>
      <c r="D550" s="293" t="str">
        <f ca="1">IF(ISERROR($S550),"",OFFSET('Smelter Reference List'!$C$4,$S550-4,0)&amp;"")</f>
        <v/>
      </c>
      <c r="E550" s="293" t="str">
        <f ca="1">IF(ISERROR($S550),"",OFFSET('Smelter Reference List'!$D$4,$S550-4,0)&amp;"")</f>
        <v/>
      </c>
      <c r="F550" s="293" t="str">
        <f ca="1">IF(ISERROR($S550),"",OFFSET('Smelter Reference List'!$E$4,$S550-4,0))</f>
        <v/>
      </c>
      <c r="G550" s="293" t="str">
        <f ca="1">IF(C550=$U$4,"Enter smelter details", IF(ISERROR($S550),"",OFFSET('Smelter Reference List'!$F$4,$S550-4,0)))</f>
        <v/>
      </c>
      <c r="H550" s="294" t="str">
        <f ca="1">IF(ISERROR($S550),"",OFFSET('Smelter Reference List'!$G$4,$S550-4,0))</f>
        <v/>
      </c>
      <c r="I550" s="295" t="str">
        <f ca="1">IF(ISERROR($S550),"",OFFSET('Smelter Reference List'!$H$4,$S550-4,0))</f>
        <v/>
      </c>
      <c r="J550" s="295" t="str">
        <f ca="1">IF(ISERROR($S550),"",OFFSET('Smelter Reference List'!$I$4,$S550-4,0))</f>
        <v/>
      </c>
      <c r="K550" s="296"/>
      <c r="L550" s="296"/>
      <c r="M550" s="296"/>
      <c r="N550" s="296"/>
      <c r="O550" s="296"/>
      <c r="P550" s="296"/>
      <c r="Q550" s="297"/>
      <c r="R550" s="227"/>
      <c r="S550" s="228" t="e">
        <f>IF(C550="",NA(),MATCH($B550&amp;$C550,'Smelter Reference List'!$J:$J,0))</f>
        <v>#N/A</v>
      </c>
      <c r="T550" s="229"/>
      <c r="U550" s="229">
        <f t="shared" ca="1" si="18"/>
        <v>0</v>
      </c>
      <c r="V550" s="229"/>
      <c r="W550" s="229"/>
      <c r="Y550" s="223" t="str">
        <f t="shared" si="19"/>
        <v/>
      </c>
    </row>
    <row r="551" spans="1:25" s="223" customFormat="1" ht="20.25">
      <c r="A551" s="292"/>
      <c r="B551" s="293" t="str">
        <f>IF(LEN(A551)=0,"",INDEX('Smelter Reference List'!$A:$A,MATCH($A551,'Smelter Reference List'!$E:$E,0)))</f>
        <v/>
      </c>
      <c r="C551" s="299" t="str">
        <f>IF(LEN(A551)=0,"",INDEX('Smelter Reference List'!$C:$C,MATCH($A551,'Smelter Reference List'!$E:$E,0)))</f>
        <v/>
      </c>
      <c r="D551" s="293" t="str">
        <f ca="1">IF(ISERROR($S551),"",OFFSET('Smelter Reference List'!$C$4,$S551-4,0)&amp;"")</f>
        <v/>
      </c>
      <c r="E551" s="293" t="str">
        <f ca="1">IF(ISERROR($S551),"",OFFSET('Smelter Reference List'!$D$4,$S551-4,0)&amp;"")</f>
        <v/>
      </c>
      <c r="F551" s="293" t="str">
        <f ca="1">IF(ISERROR($S551),"",OFFSET('Smelter Reference List'!$E$4,$S551-4,0))</f>
        <v/>
      </c>
      <c r="G551" s="293" t="str">
        <f ca="1">IF(C551=$U$4,"Enter smelter details", IF(ISERROR($S551),"",OFFSET('Smelter Reference List'!$F$4,$S551-4,0)))</f>
        <v/>
      </c>
      <c r="H551" s="294" t="str">
        <f ca="1">IF(ISERROR($S551),"",OFFSET('Smelter Reference List'!$G$4,$S551-4,0))</f>
        <v/>
      </c>
      <c r="I551" s="295" t="str">
        <f ca="1">IF(ISERROR($S551),"",OFFSET('Smelter Reference List'!$H$4,$S551-4,0))</f>
        <v/>
      </c>
      <c r="J551" s="295" t="str">
        <f ca="1">IF(ISERROR($S551),"",OFFSET('Smelter Reference List'!$I$4,$S551-4,0))</f>
        <v/>
      </c>
      <c r="K551" s="296"/>
      <c r="L551" s="296"/>
      <c r="M551" s="296"/>
      <c r="N551" s="296"/>
      <c r="O551" s="296"/>
      <c r="P551" s="296"/>
      <c r="Q551" s="297"/>
      <c r="R551" s="227"/>
      <c r="S551" s="228" t="e">
        <f>IF(C551="",NA(),MATCH($B551&amp;$C551,'Smelter Reference List'!$J:$J,0))</f>
        <v>#N/A</v>
      </c>
      <c r="T551" s="229"/>
      <c r="U551" s="229">
        <f t="shared" ca="1" si="18"/>
        <v>0</v>
      </c>
      <c r="V551" s="229"/>
      <c r="W551" s="229"/>
      <c r="Y551" s="223" t="str">
        <f t="shared" si="19"/>
        <v/>
      </c>
    </row>
    <row r="552" spans="1:25" s="223" customFormat="1" ht="20.25">
      <c r="A552" s="292"/>
      <c r="B552" s="293" t="str">
        <f>IF(LEN(A552)=0,"",INDEX('Smelter Reference List'!$A:$A,MATCH($A552,'Smelter Reference List'!$E:$E,0)))</f>
        <v/>
      </c>
      <c r="C552" s="299" t="str">
        <f>IF(LEN(A552)=0,"",INDEX('Smelter Reference List'!$C:$C,MATCH($A552,'Smelter Reference List'!$E:$E,0)))</f>
        <v/>
      </c>
      <c r="D552" s="293" t="str">
        <f ca="1">IF(ISERROR($S552),"",OFFSET('Smelter Reference List'!$C$4,$S552-4,0)&amp;"")</f>
        <v/>
      </c>
      <c r="E552" s="293" t="str">
        <f ca="1">IF(ISERROR($S552),"",OFFSET('Smelter Reference List'!$D$4,$S552-4,0)&amp;"")</f>
        <v/>
      </c>
      <c r="F552" s="293" t="str">
        <f ca="1">IF(ISERROR($S552),"",OFFSET('Smelter Reference List'!$E$4,$S552-4,0))</f>
        <v/>
      </c>
      <c r="G552" s="293" t="str">
        <f ca="1">IF(C552=$U$4,"Enter smelter details", IF(ISERROR($S552),"",OFFSET('Smelter Reference List'!$F$4,$S552-4,0)))</f>
        <v/>
      </c>
      <c r="H552" s="294" t="str">
        <f ca="1">IF(ISERROR($S552),"",OFFSET('Smelter Reference List'!$G$4,$S552-4,0))</f>
        <v/>
      </c>
      <c r="I552" s="295" t="str">
        <f ca="1">IF(ISERROR($S552),"",OFFSET('Smelter Reference List'!$H$4,$S552-4,0))</f>
        <v/>
      </c>
      <c r="J552" s="295" t="str">
        <f ca="1">IF(ISERROR($S552),"",OFFSET('Smelter Reference List'!$I$4,$S552-4,0))</f>
        <v/>
      </c>
      <c r="K552" s="296"/>
      <c r="L552" s="296"/>
      <c r="M552" s="296"/>
      <c r="N552" s="296"/>
      <c r="O552" s="296"/>
      <c r="P552" s="296"/>
      <c r="Q552" s="297"/>
      <c r="R552" s="227"/>
      <c r="S552" s="228" t="e">
        <f>IF(C552="",NA(),MATCH($B552&amp;$C552,'Smelter Reference List'!$J:$J,0))</f>
        <v>#N/A</v>
      </c>
      <c r="T552" s="229"/>
      <c r="U552" s="229">
        <f t="shared" ca="1" si="18"/>
        <v>0</v>
      </c>
      <c r="V552" s="229"/>
      <c r="W552" s="229"/>
      <c r="Y552" s="223" t="str">
        <f t="shared" si="19"/>
        <v/>
      </c>
    </row>
    <row r="553" spans="1:25" s="223" customFormat="1" ht="20.25">
      <c r="A553" s="292"/>
      <c r="B553" s="293" t="str">
        <f>IF(LEN(A553)=0,"",INDEX('Smelter Reference List'!$A:$A,MATCH($A553,'Smelter Reference List'!$E:$E,0)))</f>
        <v/>
      </c>
      <c r="C553" s="299" t="str">
        <f>IF(LEN(A553)=0,"",INDEX('Smelter Reference List'!$C:$C,MATCH($A553,'Smelter Reference List'!$E:$E,0)))</f>
        <v/>
      </c>
      <c r="D553" s="293" t="str">
        <f ca="1">IF(ISERROR($S553),"",OFFSET('Smelter Reference List'!$C$4,$S553-4,0)&amp;"")</f>
        <v/>
      </c>
      <c r="E553" s="293" t="str">
        <f ca="1">IF(ISERROR($S553),"",OFFSET('Smelter Reference List'!$D$4,$S553-4,0)&amp;"")</f>
        <v/>
      </c>
      <c r="F553" s="293" t="str">
        <f ca="1">IF(ISERROR($S553),"",OFFSET('Smelter Reference List'!$E$4,$S553-4,0))</f>
        <v/>
      </c>
      <c r="G553" s="293" t="str">
        <f ca="1">IF(C553=$U$4,"Enter smelter details", IF(ISERROR($S553),"",OFFSET('Smelter Reference List'!$F$4,$S553-4,0)))</f>
        <v/>
      </c>
      <c r="H553" s="294" t="str">
        <f ca="1">IF(ISERROR($S553),"",OFFSET('Smelter Reference List'!$G$4,$S553-4,0))</f>
        <v/>
      </c>
      <c r="I553" s="295" t="str">
        <f ca="1">IF(ISERROR($S553),"",OFFSET('Smelter Reference List'!$H$4,$S553-4,0))</f>
        <v/>
      </c>
      <c r="J553" s="295" t="str">
        <f ca="1">IF(ISERROR($S553),"",OFFSET('Smelter Reference List'!$I$4,$S553-4,0))</f>
        <v/>
      </c>
      <c r="K553" s="296"/>
      <c r="L553" s="296"/>
      <c r="M553" s="296"/>
      <c r="N553" s="296"/>
      <c r="O553" s="296"/>
      <c r="P553" s="296"/>
      <c r="Q553" s="297"/>
      <c r="R553" s="227"/>
      <c r="S553" s="228" t="e">
        <f>IF(C553="",NA(),MATCH($B553&amp;$C553,'Smelter Reference List'!$J:$J,0))</f>
        <v>#N/A</v>
      </c>
      <c r="T553" s="229"/>
      <c r="U553" s="229">
        <f t="shared" ca="1" si="18"/>
        <v>0</v>
      </c>
      <c r="V553" s="229"/>
      <c r="W553" s="229"/>
      <c r="Y553" s="223" t="str">
        <f t="shared" si="19"/>
        <v/>
      </c>
    </row>
    <row r="554" spans="1:25" s="223" customFormat="1" ht="20.25">
      <c r="A554" s="292"/>
      <c r="B554" s="293" t="str">
        <f>IF(LEN(A554)=0,"",INDEX('Smelter Reference List'!$A:$A,MATCH($A554,'Smelter Reference List'!$E:$E,0)))</f>
        <v/>
      </c>
      <c r="C554" s="299" t="str">
        <f>IF(LEN(A554)=0,"",INDEX('Smelter Reference List'!$C:$C,MATCH($A554,'Smelter Reference List'!$E:$E,0)))</f>
        <v/>
      </c>
      <c r="D554" s="293" t="str">
        <f ca="1">IF(ISERROR($S554),"",OFFSET('Smelter Reference List'!$C$4,$S554-4,0)&amp;"")</f>
        <v/>
      </c>
      <c r="E554" s="293" t="str">
        <f ca="1">IF(ISERROR($S554),"",OFFSET('Smelter Reference List'!$D$4,$S554-4,0)&amp;"")</f>
        <v/>
      </c>
      <c r="F554" s="293" t="str">
        <f ca="1">IF(ISERROR($S554),"",OFFSET('Smelter Reference List'!$E$4,$S554-4,0))</f>
        <v/>
      </c>
      <c r="G554" s="293" t="str">
        <f ca="1">IF(C554=$U$4,"Enter smelter details", IF(ISERROR($S554),"",OFFSET('Smelter Reference List'!$F$4,$S554-4,0)))</f>
        <v/>
      </c>
      <c r="H554" s="294" t="str">
        <f ca="1">IF(ISERROR($S554),"",OFFSET('Smelter Reference List'!$G$4,$S554-4,0))</f>
        <v/>
      </c>
      <c r="I554" s="295" t="str">
        <f ca="1">IF(ISERROR($S554),"",OFFSET('Smelter Reference List'!$H$4,$S554-4,0))</f>
        <v/>
      </c>
      <c r="J554" s="295" t="str">
        <f ca="1">IF(ISERROR($S554),"",OFFSET('Smelter Reference List'!$I$4,$S554-4,0))</f>
        <v/>
      </c>
      <c r="K554" s="296"/>
      <c r="L554" s="296"/>
      <c r="M554" s="296"/>
      <c r="N554" s="296"/>
      <c r="O554" s="296"/>
      <c r="P554" s="296"/>
      <c r="Q554" s="297"/>
      <c r="R554" s="227"/>
      <c r="S554" s="228" t="e">
        <f>IF(C554="",NA(),MATCH($B554&amp;$C554,'Smelter Reference List'!$J:$J,0))</f>
        <v>#N/A</v>
      </c>
      <c r="T554" s="229"/>
      <c r="U554" s="229">
        <f t="shared" ca="1" si="18"/>
        <v>0</v>
      </c>
      <c r="V554" s="229"/>
      <c r="W554" s="229"/>
      <c r="Y554" s="223" t="str">
        <f t="shared" si="19"/>
        <v/>
      </c>
    </row>
    <row r="555" spans="1:25" s="223" customFormat="1" ht="20.25">
      <c r="A555" s="292"/>
      <c r="B555" s="293" t="str">
        <f>IF(LEN(A555)=0,"",INDEX('Smelter Reference List'!$A:$A,MATCH($A555,'Smelter Reference List'!$E:$E,0)))</f>
        <v/>
      </c>
      <c r="C555" s="299" t="str">
        <f>IF(LEN(A555)=0,"",INDEX('Smelter Reference List'!$C:$C,MATCH($A555,'Smelter Reference List'!$E:$E,0)))</f>
        <v/>
      </c>
      <c r="D555" s="293" t="str">
        <f ca="1">IF(ISERROR($S555),"",OFFSET('Smelter Reference List'!$C$4,$S555-4,0)&amp;"")</f>
        <v/>
      </c>
      <c r="E555" s="293" t="str">
        <f ca="1">IF(ISERROR($S555),"",OFFSET('Smelter Reference List'!$D$4,$S555-4,0)&amp;"")</f>
        <v/>
      </c>
      <c r="F555" s="293" t="str">
        <f ca="1">IF(ISERROR($S555),"",OFFSET('Smelter Reference List'!$E$4,$S555-4,0))</f>
        <v/>
      </c>
      <c r="G555" s="293" t="str">
        <f ca="1">IF(C555=$U$4,"Enter smelter details", IF(ISERROR($S555),"",OFFSET('Smelter Reference List'!$F$4,$S555-4,0)))</f>
        <v/>
      </c>
      <c r="H555" s="294" t="str">
        <f ca="1">IF(ISERROR($S555),"",OFFSET('Smelter Reference List'!$G$4,$S555-4,0))</f>
        <v/>
      </c>
      <c r="I555" s="295" t="str">
        <f ca="1">IF(ISERROR($S555),"",OFFSET('Smelter Reference List'!$H$4,$S555-4,0))</f>
        <v/>
      </c>
      <c r="J555" s="295" t="str">
        <f ca="1">IF(ISERROR($S555),"",OFFSET('Smelter Reference List'!$I$4,$S555-4,0))</f>
        <v/>
      </c>
      <c r="K555" s="296"/>
      <c r="L555" s="296"/>
      <c r="M555" s="296"/>
      <c r="N555" s="296"/>
      <c r="O555" s="296"/>
      <c r="P555" s="296"/>
      <c r="Q555" s="297"/>
      <c r="R555" s="227"/>
      <c r="S555" s="228" t="e">
        <f>IF(C555="",NA(),MATCH($B555&amp;$C555,'Smelter Reference List'!$J:$J,0))</f>
        <v>#N/A</v>
      </c>
      <c r="T555" s="229"/>
      <c r="U555" s="229">
        <f t="shared" ca="1" si="18"/>
        <v>0</v>
      </c>
      <c r="V555" s="229"/>
      <c r="W555" s="229"/>
      <c r="Y555" s="223" t="str">
        <f t="shared" si="19"/>
        <v/>
      </c>
    </row>
    <row r="556" spans="1:25" s="223" customFormat="1" ht="20.25">
      <c r="A556" s="292"/>
      <c r="B556" s="293" t="str">
        <f>IF(LEN(A556)=0,"",INDEX('Smelter Reference List'!$A:$A,MATCH($A556,'Smelter Reference List'!$E:$E,0)))</f>
        <v/>
      </c>
      <c r="C556" s="299" t="str">
        <f>IF(LEN(A556)=0,"",INDEX('Smelter Reference List'!$C:$C,MATCH($A556,'Smelter Reference List'!$E:$E,0)))</f>
        <v/>
      </c>
      <c r="D556" s="293" t="str">
        <f ca="1">IF(ISERROR($S556),"",OFFSET('Smelter Reference List'!$C$4,$S556-4,0)&amp;"")</f>
        <v/>
      </c>
      <c r="E556" s="293" t="str">
        <f ca="1">IF(ISERROR($S556),"",OFFSET('Smelter Reference List'!$D$4,$S556-4,0)&amp;"")</f>
        <v/>
      </c>
      <c r="F556" s="293" t="str">
        <f ca="1">IF(ISERROR($S556),"",OFFSET('Smelter Reference List'!$E$4,$S556-4,0))</f>
        <v/>
      </c>
      <c r="G556" s="293" t="str">
        <f ca="1">IF(C556=$U$4,"Enter smelter details", IF(ISERROR($S556),"",OFFSET('Smelter Reference List'!$F$4,$S556-4,0)))</f>
        <v/>
      </c>
      <c r="H556" s="294" t="str">
        <f ca="1">IF(ISERROR($S556),"",OFFSET('Smelter Reference List'!$G$4,$S556-4,0))</f>
        <v/>
      </c>
      <c r="I556" s="295" t="str">
        <f ca="1">IF(ISERROR($S556),"",OFFSET('Smelter Reference List'!$H$4,$S556-4,0))</f>
        <v/>
      </c>
      <c r="J556" s="295" t="str">
        <f ca="1">IF(ISERROR($S556),"",OFFSET('Smelter Reference List'!$I$4,$S556-4,0))</f>
        <v/>
      </c>
      <c r="K556" s="296"/>
      <c r="L556" s="296"/>
      <c r="M556" s="296"/>
      <c r="N556" s="296"/>
      <c r="O556" s="296"/>
      <c r="P556" s="296"/>
      <c r="Q556" s="297"/>
      <c r="R556" s="227"/>
      <c r="S556" s="228" t="e">
        <f>IF(C556="",NA(),MATCH($B556&amp;$C556,'Smelter Reference List'!$J:$J,0))</f>
        <v>#N/A</v>
      </c>
      <c r="T556" s="229"/>
      <c r="U556" s="229">
        <f t="shared" ca="1" si="18"/>
        <v>0</v>
      </c>
      <c r="V556" s="229"/>
      <c r="W556" s="229"/>
      <c r="Y556" s="223" t="str">
        <f t="shared" si="19"/>
        <v/>
      </c>
    </row>
    <row r="557" spans="1:25" s="223" customFormat="1" ht="20.25">
      <c r="A557" s="292"/>
      <c r="B557" s="293" t="str">
        <f>IF(LEN(A557)=0,"",INDEX('Smelter Reference List'!$A:$A,MATCH($A557,'Smelter Reference List'!$E:$E,0)))</f>
        <v/>
      </c>
      <c r="C557" s="299" t="str">
        <f>IF(LEN(A557)=0,"",INDEX('Smelter Reference List'!$C:$C,MATCH($A557,'Smelter Reference List'!$E:$E,0)))</f>
        <v/>
      </c>
      <c r="D557" s="293" t="str">
        <f ca="1">IF(ISERROR($S557),"",OFFSET('Smelter Reference List'!$C$4,$S557-4,0)&amp;"")</f>
        <v/>
      </c>
      <c r="E557" s="293" t="str">
        <f ca="1">IF(ISERROR($S557),"",OFFSET('Smelter Reference List'!$D$4,$S557-4,0)&amp;"")</f>
        <v/>
      </c>
      <c r="F557" s="293" t="str">
        <f ca="1">IF(ISERROR($S557),"",OFFSET('Smelter Reference List'!$E$4,$S557-4,0))</f>
        <v/>
      </c>
      <c r="G557" s="293" t="str">
        <f ca="1">IF(C557=$U$4,"Enter smelter details", IF(ISERROR($S557),"",OFFSET('Smelter Reference List'!$F$4,$S557-4,0)))</f>
        <v/>
      </c>
      <c r="H557" s="294" t="str">
        <f ca="1">IF(ISERROR($S557),"",OFFSET('Smelter Reference List'!$G$4,$S557-4,0))</f>
        <v/>
      </c>
      <c r="I557" s="295" t="str">
        <f ca="1">IF(ISERROR($S557),"",OFFSET('Smelter Reference List'!$H$4,$S557-4,0))</f>
        <v/>
      </c>
      <c r="J557" s="295" t="str">
        <f ca="1">IF(ISERROR($S557),"",OFFSET('Smelter Reference List'!$I$4,$S557-4,0))</f>
        <v/>
      </c>
      <c r="K557" s="296"/>
      <c r="L557" s="296"/>
      <c r="M557" s="296"/>
      <c r="N557" s="296"/>
      <c r="O557" s="296"/>
      <c r="P557" s="296"/>
      <c r="Q557" s="297"/>
      <c r="R557" s="227"/>
      <c r="S557" s="228" t="e">
        <f>IF(C557="",NA(),MATCH($B557&amp;$C557,'Smelter Reference List'!$J:$J,0))</f>
        <v>#N/A</v>
      </c>
      <c r="T557" s="229"/>
      <c r="U557" s="229">
        <f t="shared" ca="1" si="18"/>
        <v>0</v>
      </c>
      <c r="V557" s="229"/>
      <c r="W557" s="229"/>
      <c r="Y557" s="223" t="str">
        <f t="shared" si="19"/>
        <v/>
      </c>
    </row>
    <row r="558" spans="1:25" s="223" customFormat="1" ht="20.25">
      <c r="A558" s="292"/>
      <c r="B558" s="293" t="str">
        <f>IF(LEN(A558)=0,"",INDEX('Smelter Reference List'!$A:$A,MATCH($A558,'Smelter Reference List'!$E:$E,0)))</f>
        <v/>
      </c>
      <c r="C558" s="299" t="str">
        <f>IF(LEN(A558)=0,"",INDEX('Smelter Reference List'!$C:$C,MATCH($A558,'Smelter Reference List'!$E:$E,0)))</f>
        <v/>
      </c>
      <c r="D558" s="293" t="str">
        <f ca="1">IF(ISERROR($S558),"",OFFSET('Smelter Reference List'!$C$4,$S558-4,0)&amp;"")</f>
        <v/>
      </c>
      <c r="E558" s="293" t="str">
        <f ca="1">IF(ISERROR($S558),"",OFFSET('Smelter Reference List'!$D$4,$S558-4,0)&amp;"")</f>
        <v/>
      </c>
      <c r="F558" s="293" t="str">
        <f ca="1">IF(ISERROR($S558),"",OFFSET('Smelter Reference List'!$E$4,$S558-4,0))</f>
        <v/>
      </c>
      <c r="G558" s="293" t="str">
        <f ca="1">IF(C558=$U$4,"Enter smelter details", IF(ISERROR($S558),"",OFFSET('Smelter Reference List'!$F$4,$S558-4,0)))</f>
        <v/>
      </c>
      <c r="H558" s="294" t="str">
        <f ca="1">IF(ISERROR($S558),"",OFFSET('Smelter Reference List'!$G$4,$S558-4,0))</f>
        <v/>
      </c>
      <c r="I558" s="295" t="str">
        <f ca="1">IF(ISERROR($S558),"",OFFSET('Smelter Reference List'!$H$4,$S558-4,0))</f>
        <v/>
      </c>
      <c r="J558" s="295" t="str">
        <f ca="1">IF(ISERROR($S558),"",OFFSET('Smelter Reference List'!$I$4,$S558-4,0))</f>
        <v/>
      </c>
      <c r="K558" s="296"/>
      <c r="L558" s="296"/>
      <c r="M558" s="296"/>
      <c r="N558" s="296"/>
      <c r="O558" s="296"/>
      <c r="P558" s="296"/>
      <c r="Q558" s="297"/>
      <c r="R558" s="227"/>
      <c r="S558" s="228" t="e">
        <f>IF(C558="",NA(),MATCH($B558&amp;$C558,'Smelter Reference List'!$J:$J,0))</f>
        <v>#N/A</v>
      </c>
      <c r="T558" s="229"/>
      <c r="U558" s="229">
        <f t="shared" ca="1" si="18"/>
        <v>0</v>
      </c>
      <c r="V558" s="229"/>
      <c r="W558" s="229"/>
      <c r="Y558" s="223" t="str">
        <f t="shared" si="19"/>
        <v/>
      </c>
    </row>
    <row r="559" spans="1:25" s="223" customFormat="1" ht="20.25">
      <c r="A559" s="292"/>
      <c r="B559" s="293" t="str">
        <f>IF(LEN(A559)=0,"",INDEX('Smelter Reference List'!$A:$A,MATCH($A559,'Smelter Reference List'!$E:$E,0)))</f>
        <v/>
      </c>
      <c r="C559" s="299" t="str">
        <f>IF(LEN(A559)=0,"",INDEX('Smelter Reference List'!$C:$C,MATCH($A559,'Smelter Reference List'!$E:$E,0)))</f>
        <v/>
      </c>
      <c r="D559" s="293" t="str">
        <f ca="1">IF(ISERROR($S559),"",OFFSET('Smelter Reference List'!$C$4,$S559-4,0)&amp;"")</f>
        <v/>
      </c>
      <c r="E559" s="293" t="str">
        <f ca="1">IF(ISERROR($S559),"",OFFSET('Smelter Reference List'!$D$4,$S559-4,0)&amp;"")</f>
        <v/>
      </c>
      <c r="F559" s="293" t="str">
        <f ca="1">IF(ISERROR($S559),"",OFFSET('Smelter Reference List'!$E$4,$S559-4,0))</f>
        <v/>
      </c>
      <c r="G559" s="293" t="str">
        <f ca="1">IF(C559=$U$4,"Enter smelter details", IF(ISERROR($S559),"",OFFSET('Smelter Reference List'!$F$4,$S559-4,0)))</f>
        <v/>
      </c>
      <c r="H559" s="294" t="str">
        <f ca="1">IF(ISERROR($S559),"",OFFSET('Smelter Reference List'!$G$4,$S559-4,0))</f>
        <v/>
      </c>
      <c r="I559" s="295" t="str">
        <f ca="1">IF(ISERROR($S559),"",OFFSET('Smelter Reference List'!$H$4,$S559-4,0))</f>
        <v/>
      </c>
      <c r="J559" s="295" t="str">
        <f ca="1">IF(ISERROR($S559),"",OFFSET('Smelter Reference List'!$I$4,$S559-4,0))</f>
        <v/>
      </c>
      <c r="K559" s="296"/>
      <c r="L559" s="296"/>
      <c r="M559" s="296"/>
      <c r="N559" s="296"/>
      <c r="O559" s="296"/>
      <c r="P559" s="296"/>
      <c r="Q559" s="297"/>
      <c r="R559" s="227"/>
      <c r="S559" s="228" t="e">
        <f>IF(C559="",NA(),MATCH($B559&amp;$C559,'Smelter Reference List'!$J:$J,0))</f>
        <v>#N/A</v>
      </c>
      <c r="T559" s="229"/>
      <c r="U559" s="229">
        <f t="shared" ca="1" si="18"/>
        <v>0</v>
      </c>
      <c r="V559" s="229"/>
      <c r="W559" s="229"/>
      <c r="Y559" s="223" t="str">
        <f t="shared" si="19"/>
        <v/>
      </c>
    </row>
    <row r="560" spans="1:25" s="223" customFormat="1" ht="20.25">
      <c r="A560" s="292"/>
      <c r="B560" s="293" t="str">
        <f>IF(LEN(A560)=0,"",INDEX('Smelter Reference List'!$A:$A,MATCH($A560,'Smelter Reference List'!$E:$E,0)))</f>
        <v/>
      </c>
      <c r="C560" s="299" t="str">
        <f>IF(LEN(A560)=0,"",INDEX('Smelter Reference List'!$C:$C,MATCH($A560,'Smelter Reference List'!$E:$E,0)))</f>
        <v/>
      </c>
      <c r="D560" s="293" t="str">
        <f ca="1">IF(ISERROR($S560),"",OFFSET('Smelter Reference List'!$C$4,$S560-4,0)&amp;"")</f>
        <v/>
      </c>
      <c r="E560" s="293" t="str">
        <f ca="1">IF(ISERROR($S560),"",OFFSET('Smelter Reference List'!$D$4,$S560-4,0)&amp;"")</f>
        <v/>
      </c>
      <c r="F560" s="293" t="str">
        <f ca="1">IF(ISERROR($S560),"",OFFSET('Smelter Reference List'!$E$4,$S560-4,0))</f>
        <v/>
      </c>
      <c r="G560" s="293" t="str">
        <f ca="1">IF(C560=$U$4,"Enter smelter details", IF(ISERROR($S560),"",OFFSET('Smelter Reference List'!$F$4,$S560-4,0)))</f>
        <v/>
      </c>
      <c r="H560" s="294" t="str">
        <f ca="1">IF(ISERROR($S560),"",OFFSET('Smelter Reference List'!$G$4,$S560-4,0))</f>
        <v/>
      </c>
      <c r="I560" s="295" t="str">
        <f ca="1">IF(ISERROR($S560),"",OFFSET('Smelter Reference List'!$H$4,$S560-4,0))</f>
        <v/>
      </c>
      <c r="J560" s="295" t="str">
        <f ca="1">IF(ISERROR($S560),"",OFFSET('Smelter Reference List'!$I$4,$S560-4,0))</f>
        <v/>
      </c>
      <c r="K560" s="296"/>
      <c r="L560" s="296"/>
      <c r="M560" s="296"/>
      <c r="N560" s="296"/>
      <c r="O560" s="296"/>
      <c r="P560" s="296"/>
      <c r="Q560" s="297"/>
      <c r="R560" s="227"/>
      <c r="S560" s="228" t="e">
        <f>IF(C560="",NA(),MATCH($B560&amp;$C560,'Smelter Reference List'!$J:$J,0))</f>
        <v>#N/A</v>
      </c>
      <c r="T560" s="229"/>
      <c r="U560" s="229">
        <f t="shared" ca="1" si="18"/>
        <v>0</v>
      </c>
      <c r="V560" s="229"/>
      <c r="W560" s="229"/>
      <c r="Y560" s="223" t="str">
        <f t="shared" si="19"/>
        <v/>
      </c>
    </row>
    <row r="561" spans="1:25" s="223" customFormat="1" ht="20.25">
      <c r="A561" s="292"/>
      <c r="B561" s="293" t="str">
        <f>IF(LEN(A561)=0,"",INDEX('Smelter Reference List'!$A:$A,MATCH($A561,'Smelter Reference List'!$E:$E,0)))</f>
        <v/>
      </c>
      <c r="C561" s="299" t="str">
        <f>IF(LEN(A561)=0,"",INDEX('Smelter Reference List'!$C:$C,MATCH($A561,'Smelter Reference List'!$E:$E,0)))</f>
        <v/>
      </c>
      <c r="D561" s="293" t="str">
        <f ca="1">IF(ISERROR($S561),"",OFFSET('Smelter Reference List'!$C$4,$S561-4,0)&amp;"")</f>
        <v/>
      </c>
      <c r="E561" s="293" t="str">
        <f ca="1">IF(ISERROR($S561),"",OFFSET('Smelter Reference List'!$D$4,$S561-4,0)&amp;"")</f>
        <v/>
      </c>
      <c r="F561" s="293" t="str">
        <f ca="1">IF(ISERROR($S561),"",OFFSET('Smelter Reference List'!$E$4,$S561-4,0))</f>
        <v/>
      </c>
      <c r="G561" s="293" t="str">
        <f ca="1">IF(C561=$U$4,"Enter smelter details", IF(ISERROR($S561),"",OFFSET('Smelter Reference List'!$F$4,$S561-4,0)))</f>
        <v/>
      </c>
      <c r="H561" s="294" t="str">
        <f ca="1">IF(ISERROR($S561),"",OFFSET('Smelter Reference List'!$G$4,$S561-4,0))</f>
        <v/>
      </c>
      <c r="I561" s="295" t="str">
        <f ca="1">IF(ISERROR($S561),"",OFFSET('Smelter Reference List'!$H$4,$S561-4,0))</f>
        <v/>
      </c>
      <c r="J561" s="295" t="str">
        <f ca="1">IF(ISERROR($S561),"",OFFSET('Smelter Reference List'!$I$4,$S561-4,0))</f>
        <v/>
      </c>
      <c r="K561" s="296"/>
      <c r="L561" s="296"/>
      <c r="M561" s="296"/>
      <c r="N561" s="296"/>
      <c r="O561" s="296"/>
      <c r="P561" s="296"/>
      <c r="Q561" s="297"/>
      <c r="R561" s="227"/>
      <c r="S561" s="228" t="e">
        <f>IF(C561="",NA(),MATCH($B561&amp;$C561,'Smelter Reference List'!$J:$J,0))</f>
        <v>#N/A</v>
      </c>
      <c r="T561" s="229"/>
      <c r="U561" s="229">
        <f t="shared" ca="1" si="18"/>
        <v>0</v>
      </c>
      <c r="V561" s="229"/>
      <c r="W561" s="229"/>
      <c r="Y561" s="223" t="str">
        <f t="shared" si="19"/>
        <v/>
      </c>
    </row>
    <row r="562" spans="1:25" s="223" customFormat="1" ht="20.25">
      <c r="A562" s="292"/>
      <c r="B562" s="293" t="str">
        <f>IF(LEN(A562)=0,"",INDEX('Smelter Reference List'!$A:$A,MATCH($A562,'Smelter Reference List'!$E:$E,0)))</f>
        <v/>
      </c>
      <c r="C562" s="299" t="str">
        <f>IF(LEN(A562)=0,"",INDEX('Smelter Reference List'!$C:$C,MATCH($A562,'Smelter Reference List'!$E:$E,0)))</f>
        <v/>
      </c>
      <c r="D562" s="293" t="str">
        <f ca="1">IF(ISERROR($S562),"",OFFSET('Smelter Reference List'!$C$4,$S562-4,0)&amp;"")</f>
        <v/>
      </c>
      <c r="E562" s="293" t="str">
        <f ca="1">IF(ISERROR($S562),"",OFFSET('Smelter Reference List'!$D$4,$S562-4,0)&amp;"")</f>
        <v/>
      </c>
      <c r="F562" s="293" t="str">
        <f ca="1">IF(ISERROR($S562),"",OFFSET('Smelter Reference List'!$E$4,$S562-4,0))</f>
        <v/>
      </c>
      <c r="G562" s="293" t="str">
        <f ca="1">IF(C562=$U$4,"Enter smelter details", IF(ISERROR($S562),"",OFFSET('Smelter Reference List'!$F$4,$S562-4,0)))</f>
        <v/>
      </c>
      <c r="H562" s="294" t="str">
        <f ca="1">IF(ISERROR($S562),"",OFFSET('Smelter Reference List'!$G$4,$S562-4,0))</f>
        <v/>
      </c>
      <c r="I562" s="295" t="str">
        <f ca="1">IF(ISERROR($S562),"",OFFSET('Smelter Reference List'!$H$4,$S562-4,0))</f>
        <v/>
      </c>
      <c r="J562" s="295" t="str">
        <f ca="1">IF(ISERROR($S562),"",OFFSET('Smelter Reference List'!$I$4,$S562-4,0))</f>
        <v/>
      </c>
      <c r="K562" s="296"/>
      <c r="L562" s="296"/>
      <c r="M562" s="296"/>
      <c r="N562" s="296"/>
      <c r="O562" s="296"/>
      <c r="P562" s="296"/>
      <c r="Q562" s="297"/>
      <c r="R562" s="227"/>
      <c r="S562" s="228" t="e">
        <f>IF(C562="",NA(),MATCH($B562&amp;$C562,'Smelter Reference List'!$J:$J,0))</f>
        <v>#N/A</v>
      </c>
      <c r="T562" s="229"/>
      <c r="U562" s="229">
        <f t="shared" ca="1" si="18"/>
        <v>0</v>
      </c>
      <c r="V562" s="229"/>
      <c r="W562" s="229"/>
      <c r="Y562" s="223" t="str">
        <f t="shared" si="19"/>
        <v/>
      </c>
    </row>
    <row r="563" spans="1:25" s="223" customFormat="1" ht="20.25">
      <c r="A563" s="292"/>
      <c r="B563" s="293" t="str">
        <f>IF(LEN(A563)=0,"",INDEX('Smelter Reference List'!$A:$A,MATCH($A563,'Smelter Reference List'!$E:$E,0)))</f>
        <v/>
      </c>
      <c r="C563" s="299" t="str">
        <f>IF(LEN(A563)=0,"",INDEX('Smelter Reference List'!$C:$C,MATCH($A563,'Smelter Reference List'!$E:$E,0)))</f>
        <v/>
      </c>
      <c r="D563" s="293" t="str">
        <f ca="1">IF(ISERROR($S563),"",OFFSET('Smelter Reference List'!$C$4,$S563-4,0)&amp;"")</f>
        <v/>
      </c>
      <c r="E563" s="293" t="str">
        <f ca="1">IF(ISERROR($S563),"",OFFSET('Smelter Reference List'!$D$4,$S563-4,0)&amp;"")</f>
        <v/>
      </c>
      <c r="F563" s="293" t="str">
        <f ca="1">IF(ISERROR($S563),"",OFFSET('Smelter Reference List'!$E$4,$S563-4,0))</f>
        <v/>
      </c>
      <c r="G563" s="293" t="str">
        <f ca="1">IF(C563=$U$4,"Enter smelter details", IF(ISERROR($S563),"",OFFSET('Smelter Reference List'!$F$4,$S563-4,0)))</f>
        <v/>
      </c>
      <c r="H563" s="294" t="str">
        <f ca="1">IF(ISERROR($S563),"",OFFSET('Smelter Reference List'!$G$4,$S563-4,0))</f>
        <v/>
      </c>
      <c r="I563" s="295" t="str">
        <f ca="1">IF(ISERROR($S563),"",OFFSET('Smelter Reference List'!$H$4,$S563-4,0))</f>
        <v/>
      </c>
      <c r="J563" s="295" t="str">
        <f ca="1">IF(ISERROR($S563),"",OFFSET('Smelter Reference List'!$I$4,$S563-4,0))</f>
        <v/>
      </c>
      <c r="K563" s="296"/>
      <c r="L563" s="296"/>
      <c r="M563" s="296"/>
      <c r="N563" s="296"/>
      <c r="O563" s="296"/>
      <c r="P563" s="296"/>
      <c r="Q563" s="297"/>
      <c r="R563" s="227"/>
      <c r="S563" s="228" t="e">
        <f>IF(C563="",NA(),MATCH($B563&amp;$C563,'Smelter Reference List'!$J:$J,0))</f>
        <v>#N/A</v>
      </c>
      <c r="T563" s="229"/>
      <c r="U563" s="229">
        <f t="shared" ca="1" si="18"/>
        <v>0</v>
      </c>
      <c r="V563" s="229"/>
      <c r="W563" s="229"/>
      <c r="Y563" s="223" t="str">
        <f t="shared" si="19"/>
        <v/>
      </c>
    </row>
    <row r="564" spans="1:25" s="223" customFormat="1" ht="20.25">
      <c r="A564" s="292"/>
      <c r="B564" s="293" t="str">
        <f>IF(LEN(A564)=0,"",INDEX('Smelter Reference List'!$A:$A,MATCH($A564,'Smelter Reference List'!$E:$E,0)))</f>
        <v/>
      </c>
      <c r="C564" s="299" t="str">
        <f>IF(LEN(A564)=0,"",INDEX('Smelter Reference List'!$C:$C,MATCH($A564,'Smelter Reference List'!$E:$E,0)))</f>
        <v/>
      </c>
      <c r="D564" s="293" t="str">
        <f ca="1">IF(ISERROR($S564),"",OFFSET('Smelter Reference List'!$C$4,$S564-4,0)&amp;"")</f>
        <v/>
      </c>
      <c r="E564" s="293" t="str">
        <f ca="1">IF(ISERROR($S564),"",OFFSET('Smelter Reference List'!$D$4,$S564-4,0)&amp;"")</f>
        <v/>
      </c>
      <c r="F564" s="293" t="str">
        <f ca="1">IF(ISERROR($S564),"",OFFSET('Smelter Reference List'!$E$4,$S564-4,0))</f>
        <v/>
      </c>
      <c r="G564" s="293" t="str">
        <f ca="1">IF(C564=$U$4,"Enter smelter details", IF(ISERROR($S564),"",OFFSET('Smelter Reference List'!$F$4,$S564-4,0)))</f>
        <v/>
      </c>
      <c r="H564" s="294" t="str">
        <f ca="1">IF(ISERROR($S564),"",OFFSET('Smelter Reference List'!$G$4,$S564-4,0))</f>
        <v/>
      </c>
      <c r="I564" s="295" t="str">
        <f ca="1">IF(ISERROR($S564),"",OFFSET('Smelter Reference List'!$H$4,$S564-4,0))</f>
        <v/>
      </c>
      <c r="J564" s="295" t="str">
        <f ca="1">IF(ISERROR($S564),"",OFFSET('Smelter Reference List'!$I$4,$S564-4,0))</f>
        <v/>
      </c>
      <c r="K564" s="296"/>
      <c r="L564" s="296"/>
      <c r="M564" s="296"/>
      <c r="N564" s="296"/>
      <c r="O564" s="296"/>
      <c r="P564" s="296"/>
      <c r="Q564" s="297"/>
      <c r="R564" s="227"/>
      <c r="S564" s="228" t="e">
        <f>IF(C564="",NA(),MATCH($B564&amp;$C564,'Smelter Reference List'!$J:$J,0))</f>
        <v>#N/A</v>
      </c>
      <c r="T564" s="229"/>
      <c r="U564" s="229">
        <f t="shared" ca="1" si="18"/>
        <v>0</v>
      </c>
      <c r="V564" s="229"/>
      <c r="W564" s="229"/>
      <c r="Y564" s="223" t="str">
        <f t="shared" si="19"/>
        <v/>
      </c>
    </row>
    <row r="565" spans="1:25" s="223" customFormat="1" ht="20.25">
      <c r="A565" s="292"/>
      <c r="B565" s="293" t="str">
        <f>IF(LEN(A565)=0,"",INDEX('Smelter Reference List'!$A:$A,MATCH($A565,'Smelter Reference List'!$E:$E,0)))</f>
        <v/>
      </c>
      <c r="C565" s="299" t="str">
        <f>IF(LEN(A565)=0,"",INDEX('Smelter Reference List'!$C:$C,MATCH($A565,'Smelter Reference List'!$E:$E,0)))</f>
        <v/>
      </c>
      <c r="D565" s="293" t="str">
        <f ca="1">IF(ISERROR($S565),"",OFFSET('Smelter Reference List'!$C$4,$S565-4,0)&amp;"")</f>
        <v/>
      </c>
      <c r="E565" s="293" t="str">
        <f ca="1">IF(ISERROR($S565),"",OFFSET('Smelter Reference List'!$D$4,$S565-4,0)&amp;"")</f>
        <v/>
      </c>
      <c r="F565" s="293" t="str">
        <f ca="1">IF(ISERROR($S565),"",OFFSET('Smelter Reference List'!$E$4,$S565-4,0))</f>
        <v/>
      </c>
      <c r="G565" s="293" t="str">
        <f ca="1">IF(C565=$U$4,"Enter smelter details", IF(ISERROR($S565),"",OFFSET('Smelter Reference List'!$F$4,$S565-4,0)))</f>
        <v/>
      </c>
      <c r="H565" s="294" t="str">
        <f ca="1">IF(ISERROR($S565),"",OFFSET('Smelter Reference List'!$G$4,$S565-4,0))</f>
        <v/>
      </c>
      <c r="I565" s="295" t="str">
        <f ca="1">IF(ISERROR($S565),"",OFFSET('Smelter Reference List'!$H$4,$S565-4,0))</f>
        <v/>
      </c>
      <c r="J565" s="295" t="str">
        <f ca="1">IF(ISERROR($S565),"",OFFSET('Smelter Reference List'!$I$4,$S565-4,0))</f>
        <v/>
      </c>
      <c r="K565" s="296"/>
      <c r="L565" s="296"/>
      <c r="M565" s="296"/>
      <c r="N565" s="296"/>
      <c r="O565" s="296"/>
      <c r="P565" s="296"/>
      <c r="Q565" s="297"/>
      <c r="R565" s="227"/>
      <c r="S565" s="228" t="e">
        <f>IF(C565="",NA(),MATCH($B565&amp;$C565,'Smelter Reference List'!$J:$J,0))</f>
        <v>#N/A</v>
      </c>
      <c r="T565" s="229"/>
      <c r="U565" s="229">
        <f t="shared" ca="1" si="18"/>
        <v>0</v>
      </c>
      <c r="V565" s="229"/>
      <c r="W565" s="229"/>
      <c r="Y565" s="223" t="str">
        <f t="shared" si="19"/>
        <v/>
      </c>
    </row>
    <row r="566" spans="1:25" s="223" customFormat="1" ht="20.25">
      <c r="A566" s="292"/>
      <c r="B566" s="293" t="str">
        <f>IF(LEN(A566)=0,"",INDEX('Smelter Reference List'!$A:$A,MATCH($A566,'Smelter Reference List'!$E:$E,0)))</f>
        <v/>
      </c>
      <c r="C566" s="299" t="str">
        <f>IF(LEN(A566)=0,"",INDEX('Smelter Reference List'!$C:$C,MATCH($A566,'Smelter Reference List'!$E:$E,0)))</f>
        <v/>
      </c>
      <c r="D566" s="293" t="str">
        <f ca="1">IF(ISERROR($S566),"",OFFSET('Smelter Reference List'!$C$4,$S566-4,0)&amp;"")</f>
        <v/>
      </c>
      <c r="E566" s="293" t="str">
        <f ca="1">IF(ISERROR($S566),"",OFFSET('Smelter Reference List'!$D$4,$S566-4,0)&amp;"")</f>
        <v/>
      </c>
      <c r="F566" s="293" t="str">
        <f ca="1">IF(ISERROR($S566),"",OFFSET('Smelter Reference List'!$E$4,$S566-4,0))</f>
        <v/>
      </c>
      <c r="G566" s="293" t="str">
        <f ca="1">IF(C566=$U$4,"Enter smelter details", IF(ISERROR($S566),"",OFFSET('Smelter Reference List'!$F$4,$S566-4,0)))</f>
        <v/>
      </c>
      <c r="H566" s="294" t="str">
        <f ca="1">IF(ISERROR($S566),"",OFFSET('Smelter Reference List'!$G$4,$S566-4,0))</f>
        <v/>
      </c>
      <c r="I566" s="295" t="str">
        <f ca="1">IF(ISERROR($S566),"",OFFSET('Smelter Reference List'!$H$4,$S566-4,0))</f>
        <v/>
      </c>
      <c r="J566" s="295" t="str">
        <f ca="1">IF(ISERROR($S566),"",OFFSET('Smelter Reference List'!$I$4,$S566-4,0))</f>
        <v/>
      </c>
      <c r="K566" s="296"/>
      <c r="L566" s="296"/>
      <c r="M566" s="296"/>
      <c r="N566" s="296"/>
      <c r="O566" s="296"/>
      <c r="P566" s="296"/>
      <c r="Q566" s="297"/>
      <c r="R566" s="227"/>
      <c r="S566" s="228" t="e">
        <f>IF(C566="",NA(),MATCH($B566&amp;$C566,'Smelter Reference List'!$J:$J,0))</f>
        <v>#N/A</v>
      </c>
      <c r="T566" s="229"/>
      <c r="U566" s="229">
        <f t="shared" ca="1" si="18"/>
        <v>0</v>
      </c>
      <c r="V566" s="229"/>
      <c r="W566" s="229"/>
      <c r="Y566" s="223" t="str">
        <f t="shared" si="19"/>
        <v/>
      </c>
    </row>
    <row r="567" spans="1:25" s="223" customFormat="1" ht="20.25">
      <c r="A567" s="292"/>
      <c r="B567" s="293" t="str">
        <f>IF(LEN(A567)=0,"",INDEX('Smelter Reference List'!$A:$A,MATCH($A567,'Smelter Reference List'!$E:$E,0)))</f>
        <v/>
      </c>
      <c r="C567" s="299" t="str">
        <f>IF(LEN(A567)=0,"",INDEX('Smelter Reference List'!$C:$C,MATCH($A567,'Smelter Reference List'!$E:$E,0)))</f>
        <v/>
      </c>
      <c r="D567" s="293" t="str">
        <f ca="1">IF(ISERROR($S567),"",OFFSET('Smelter Reference List'!$C$4,$S567-4,0)&amp;"")</f>
        <v/>
      </c>
      <c r="E567" s="293" t="str">
        <f ca="1">IF(ISERROR($S567),"",OFFSET('Smelter Reference List'!$D$4,$S567-4,0)&amp;"")</f>
        <v/>
      </c>
      <c r="F567" s="293" t="str">
        <f ca="1">IF(ISERROR($S567),"",OFFSET('Smelter Reference List'!$E$4,$S567-4,0))</f>
        <v/>
      </c>
      <c r="G567" s="293" t="str">
        <f ca="1">IF(C567=$U$4,"Enter smelter details", IF(ISERROR($S567),"",OFFSET('Smelter Reference List'!$F$4,$S567-4,0)))</f>
        <v/>
      </c>
      <c r="H567" s="294" t="str">
        <f ca="1">IF(ISERROR($S567),"",OFFSET('Smelter Reference List'!$G$4,$S567-4,0))</f>
        <v/>
      </c>
      <c r="I567" s="295" t="str">
        <f ca="1">IF(ISERROR($S567),"",OFFSET('Smelter Reference List'!$H$4,$S567-4,0))</f>
        <v/>
      </c>
      <c r="J567" s="295" t="str">
        <f ca="1">IF(ISERROR($S567),"",OFFSET('Smelter Reference List'!$I$4,$S567-4,0))</f>
        <v/>
      </c>
      <c r="K567" s="296"/>
      <c r="L567" s="296"/>
      <c r="M567" s="296"/>
      <c r="N567" s="296"/>
      <c r="O567" s="296"/>
      <c r="P567" s="296"/>
      <c r="Q567" s="297"/>
      <c r="R567" s="227"/>
      <c r="S567" s="228" t="e">
        <f>IF(C567="",NA(),MATCH($B567&amp;$C567,'Smelter Reference List'!$J:$J,0))</f>
        <v>#N/A</v>
      </c>
      <c r="T567" s="229"/>
      <c r="U567" s="229">
        <f t="shared" ca="1" si="18"/>
        <v>0</v>
      </c>
      <c r="V567" s="229"/>
      <c r="W567" s="229"/>
      <c r="Y567" s="223" t="str">
        <f t="shared" si="19"/>
        <v/>
      </c>
    </row>
    <row r="568" spans="1:25" s="223" customFormat="1" ht="20.25">
      <c r="A568" s="292"/>
      <c r="B568" s="293" t="str">
        <f>IF(LEN(A568)=0,"",INDEX('Smelter Reference List'!$A:$A,MATCH($A568,'Smelter Reference List'!$E:$E,0)))</f>
        <v/>
      </c>
      <c r="C568" s="299" t="str">
        <f>IF(LEN(A568)=0,"",INDEX('Smelter Reference List'!$C:$C,MATCH($A568,'Smelter Reference List'!$E:$E,0)))</f>
        <v/>
      </c>
      <c r="D568" s="293" t="str">
        <f ca="1">IF(ISERROR($S568),"",OFFSET('Smelter Reference List'!$C$4,$S568-4,0)&amp;"")</f>
        <v/>
      </c>
      <c r="E568" s="293" t="str">
        <f ca="1">IF(ISERROR($S568),"",OFFSET('Smelter Reference List'!$D$4,$S568-4,0)&amp;"")</f>
        <v/>
      </c>
      <c r="F568" s="293" t="str">
        <f ca="1">IF(ISERROR($S568),"",OFFSET('Smelter Reference List'!$E$4,$S568-4,0))</f>
        <v/>
      </c>
      <c r="G568" s="293" t="str">
        <f ca="1">IF(C568=$U$4,"Enter smelter details", IF(ISERROR($S568),"",OFFSET('Smelter Reference List'!$F$4,$S568-4,0)))</f>
        <v/>
      </c>
      <c r="H568" s="294" t="str">
        <f ca="1">IF(ISERROR($S568),"",OFFSET('Smelter Reference List'!$G$4,$S568-4,0))</f>
        <v/>
      </c>
      <c r="I568" s="295" t="str">
        <f ca="1">IF(ISERROR($S568),"",OFFSET('Smelter Reference List'!$H$4,$S568-4,0))</f>
        <v/>
      </c>
      <c r="J568" s="295" t="str">
        <f ca="1">IF(ISERROR($S568),"",OFFSET('Smelter Reference List'!$I$4,$S568-4,0))</f>
        <v/>
      </c>
      <c r="K568" s="296"/>
      <c r="L568" s="296"/>
      <c r="M568" s="296"/>
      <c r="N568" s="296"/>
      <c r="O568" s="296"/>
      <c r="P568" s="296"/>
      <c r="Q568" s="297"/>
      <c r="R568" s="227"/>
      <c r="S568" s="228" t="e">
        <f>IF(C568="",NA(),MATCH($B568&amp;$C568,'Smelter Reference List'!$J:$J,0))</f>
        <v>#N/A</v>
      </c>
      <c r="T568" s="229"/>
      <c r="U568" s="229">
        <f t="shared" ca="1" si="18"/>
        <v>0</v>
      </c>
      <c r="V568" s="229"/>
      <c r="W568" s="229"/>
      <c r="Y568" s="223" t="str">
        <f t="shared" si="19"/>
        <v/>
      </c>
    </row>
    <row r="569" spans="1:25" s="223" customFormat="1" ht="20.25">
      <c r="A569" s="292"/>
      <c r="B569" s="293" t="str">
        <f>IF(LEN(A569)=0,"",INDEX('Smelter Reference List'!$A:$A,MATCH($A569,'Smelter Reference List'!$E:$E,0)))</f>
        <v/>
      </c>
      <c r="C569" s="299" t="str">
        <f>IF(LEN(A569)=0,"",INDEX('Smelter Reference List'!$C:$C,MATCH($A569,'Smelter Reference List'!$E:$E,0)))</f>
        <v/>
      </c>
      <c r="D569" s="293" t="str">
        <f ca="1">IF(ISERROR($S569),"",OFFSET('Smelter Reference List'!$C$4,$S569-4,0)&amp;"")</f>
        <v/>
      </c>
      <c r="E569" s="293" t="str">
        <f ca="1">IF(ISERROR($S569),"",OFFSET('Smelter Reference List'!$D$4,$S569-4,0)&amp;"")</f>
        <v/>
      </c>
      <c r="F569" s="293" t="str">
        <f ca="1">IF(ISERROR($S569),"",OFFSET('Smelter Reference List'!$E$4,$S569-4,0))</f>
        <v/>
      </c>
      <c r="G569" s="293" t="str">
        <f ca="1">IF(C569=$U$4,"Enter smelter details", IF(ISERROR($S569),"",OFFSET('Smelter Reference List'!$F$4,$S569-4,0)))</f>
        <v/>
      </c>
      <c r="H569" s="294" t="str">
        <f ca="1">IF(ISERROR($S569),"",OFFSET('Smelter Reference List'!$G$4,$S569-4,0))</f>
        <v/>
      </c>
      <c r="I569" s="295" t="str">
        <f ca="1">IF(ISERROR($S569),"",OFFSET('Smelter Reference List'!$H$4,$S569-4,0))</f>
        <v/>
      </c>
      <c r="J569" s="295" t="str">
        <f ca="1">IF(ISERROR($S569),"",OFFSET('Smelter Reference List'!$I$4,$S569-4,0))</f>
        <v/>
      </c>
      <c r="K569" s="296"/>
      <c r="L569" s="296"/>
      <c r="M569" s="296"/>
      <c r="N569" s="296"/>
      <c r="O569" s="296"/>
      <c r="P569" s="296"/>
      <c r="Q569" s="297"/>
      <c r="R569" s="227"/>
      <c r="S569" s="228" t="e">
        <f>IF(C569="",NA(),MATCH($B569&amp;$C569,'Smelter Reference List'!$J:$J,0))</f>
        <v>#N/A</v>
      </c>
      <c r="T569" s="229"/>
      <c r="U569" s="229">
        <f t="shared" ref="U569:U632" ca="1" si="20">IF(AND(C569="Smelter not listed",OR(LEN(D569)=0,LEN(E569)=0)),1,0)</f>
        <v>0</v>
      </c>
      <c r="V569" s="229"/>
      <c r="W569" s="229"/>
      <c r="Y569" s="223" t="str">
        <f t="shared" ref="Y569:Y632" si="21">B569&amp;C569</f>
        <v/>
      </c>
    </row>
    <row r="570" spans="1:25" s="223" customFormat="1" ht="20.25">
      <c r="A570" s="292"/>
      <c r="B570" s="293" t="str">
        <f>IF(LEN(A570)=0,"",INDEX('Smelter Reference List'!$A:$A,MATCH($A570,'Smelter Reference List'!$E:$E,0)))</f>
        <v/>
      </c>
      <c r="C570" s="299" t="str">
        <f>IF(LEN(A570)=0,"",INDEX('Smelter Reference List'!$C:$C,MATCH($A570,'Smelter Reference List'!$E:$E,0)))</f>
        <v/>
      </c>
      <c r="D570" s="293" t="str">
        <f ca="1">IF(ISERROR($S570),"",OFFSET('Smelter Reference List'!$C$4,$S570-4,0)&amp;"")</f>
        <v/>
      </c>
      <c r="E570" s="293" t="str">
        <f ca="1">IF(ISERROR($S570),"",OFFSET('Smelter Reference List'!$D$4,$S570-4,0)&amp;"")</f>
        <v/>
      </c>
      <c r="F570" s="293" t="str">
        <f ca="1">IF(ISERROR($S570),"",OFFSET('Smelter Reference List'!$E$4,$S570-4,0))</f>
        <v/>
      </c>
      <c r="G570" s="293" t="str">
        <f ca="1">IF(C570=$U$4,"Enter smelter details", IF(ISERROR($S570),"",OFFSET('Smelter Reference List'!$F$4,$S570-4,0)))</f>
        <v/>
      </c>
      <c r="H570" s="294" t="str">
        <f ca="1">IF(ISERROR($S570),"",OFFSET('Smelter Reference List'!$G$4,$S570-4,0))</f>
        <v/>
      </c>
      <c r="I570" s="295" t="str">
        <f ca="1">IF(ISERROR($S570),"",OFFSET('Smelter Reference List'!$H$4,$S570-4,0))</f>
        <v/>
      </c>
      <c r="J570" s="295" t="str">
        <f ca="1">IF(ISERROR($S570),"",OFFSET('Smelter Reference List'!$I$4,$S570-4,0))</f>
        <v/>
      </c>
      <c r="K570" s="296"/>
      <c r="L570" s="296"/>
      <c r="M570" s="296"/>
      <c r="N570" s="296"/>
      <c r="O570" s="296"/>
      <c r="P570" s="296"/>
      <c r="Q570" s="297"/>
      <c r="R570" s="227"/>
      <c r="S570" s="228" t="e">
        <f>IF(C570="",NA(),MATCH($B570&amp;$C570,'Smelter Reference List'!$J:$J,0))</f>
        <v>#N/A</v>
      </c>
      <c r="T570" s="229"/>
      <c r="U570" s="229">
        <f t="shared" ca="1" si="20"/>
        <v>0</v>
      </c>
      <c r="V570" s="229"/>
      <c r="W570" s="229"/>
      <c r="Y570" s="223" t="str">
        <f t="shared" si="21"/>
        <v/>
      </c>
    </row>
    <row r="571" spans="1:25" s="223" customFormat="1" ht="20.25">
      <c r="A571" s="292"/>
      <c r="B571" s="293" t="str">
        <f>IF(LEN(A571)=0,"",INDEX('Smelter Reference List'!$A:$A,MATCH($A571,'Smelter Reference List'!$E:$E,0)))</f>
        <v/>
      </c>
      <c r="C571" s="299" t="str">
        <f>IF(LEN(A571)=0,"",INDEX('Smelter Reference List'!$C:$C,MATCH($A571,'Smelter Reference List'!$E:$E,0)))</f>
        <v/>
      </c>
      <c r="D571" s="293" t="str">
        <f ca="1">IF(ISERROR($S571),"",OFFSET('Smelter Reference List'!$C$4,$S571-4,0)&amp;"")</f>
        <v/>
      </c>
      <c r="E571" s="293" t="str">
        <f ca="1">IF(ISERROR($S571),"",OFFSET('Smelter Reference List'!$D$4,$S571-4,0)&amp;"")</f>
        <v/>
      </c>
      <c r="F571" s="293" t="str">
        <f ca="1">IF(ISERROR($S571),"",OFFSET('Smelter Reference List'!$E$4,$S571-4,0))</f>
        <v/>
      </c>
      <c r="G571" s="293" t="str">
        <f ca="1">IF(C571=$U$4,"Enter smelter details", IF(ISERROR($S571),"",OFFSET('Smelter Reference List'!$F$4,$S571-4,0)))</f>
        <v/>
      </c>
      <c r="H571" s="294" t="str">
        <f ca="1">IF(ISERROR($S571),"",OFFSET('Smelter Reference List'!$G$4,$S571-4,0))</f>
        <v/>
      </c>
      <c r="I571" s="295" t="str">
        <f ca="1">IF(ISERROR($S571),"",OFFSET('Smelter Reference List'!$H$4,$S571-4,0))</f>
        <v/>
      </c>
      <c r="J571" s="295" t="str">
        <f ca="1">IF(ISERROR($S571),"",OFFSET('Smelter Reference List'!$I$4,$S571-4,0))</f>
        <v/>
      </c>
      <c r="K571" s="296"/>
      <c r="L571" s="296"/>
      <c r="M571" s="296"/>
      <c r="N571" s="296"/>
      <c r="O571" s="296"/>
      <c r="P571" s="296"/>
      <c r="Q571" s="297"/>
      <c r="R571" s="227"/>
      <c r="S571" s="228" t="e">
        <f>IF(C571="",NA(),MATCH($B571&amp;$C571,'Smelter Reference List'!$J:$J,0))</f>
        <v>#N/A</v>
      </c>
      <c r="T571" s="229"/>
      <c r="U571" s="229">
        <f t="shared" ca="1" si="20"/>
        <v>0</v>
      </c>
      <c r="V571" s="229"/>
      <c r="W571" s="229"/>
      <c r="Y571" s="223" t="str">
        <f t="shared" si="21"/>
        <v/>
      </c>
    </row>
    <row r="572" spans="1:25" s="223" customFormat="1" ht="20.25">
      <c r="A572" s="292"/>
      <c r="B572" s="293" t="str">
        <f>IF(LEN(A572)=0,"",INDEX('Smelter Reference List'!$A:$A,MATCH($A572,'Smelter Reference List'!$E:$E,0)))</f>
        <v/>
      </c>
      <c r="C572" s="299" t="str">
        <f>IF(LEN(A572)=0,"",INDEX('Smelter Reference List'!$C:$C,MATCH($A572,'Smelter Reference List'!$E:$E,0)))</f>
        <v/>
      </c>
      <c r="D572" s="293" t="str">
        <f ca="1">IF(ISERROR($S572),"",OFFSET('Smelter Reference List'!$C$4,$S572-4,0)&amp;"")</f>
        <v/>
      </c>
      <c r="E572" s="293" t="str">
        <f ca="1">IF(ISERROR($S572),"",OFFSET('Smelter Reference List'!$D$4,$S572-4,0)&amp;"")</f>
        <v/>
      </c>
      <c r="F572" s="293" t="str">
        <f ca="1">IF(ISERROR($S572),"",OFFSET('Smelter Reference List'!$E$4,$S572-4,0))</f>
        <v/>
      </c>
      <c r="G572" s="293" t="str">
        <f ca="1">IF(C572=$U$4,"Enter smelter details", IF(ISERROR($S572),"",OFFSET('Smelter Reference List'!$F$4,$S572-4,0)))</f>
        <v/>
      </c>
      <c r="H572" s="294" t="str">
        <f ca="1">IF(ISERROR($S572),"",OFFSET('Smelter Reference List'!$G$4,$S572-4,0))</f>
        <v/>
      </c>
      <c r="I572" s="295" t="str">
        <f ca="1">IF(ISERROR($S572),"",OFFSET('Smelter Reference List'!$H$4,$S572-4,0))</f>
        <v/>
      </c>
      <c r="J572" s="295" t="str">
        <f ca="1">IF(ISERROR($S572),"",OFFSET('Smelter Reference List'!$I$4,$S572-4,0))</f>
        <v/>
      </c>
      <c r="K572" s="296"/>
      <c r="L572" s="296"/>
      <c r="M572" s="296"/>
      <c r="N572" s="296"/>
      <c r="O572" s="296"/>
      <c r="P572" s="296"/>
      <c r="Q572" s="297"/>
      <c r="R572" s="227"/>
      <c r="S572" s="228" t="e">
        <f>IF(C572="",NA(),MATCH($B572&amp;$C572,'Smelter Reference List'!$J:$J,0))</f>
        <v>#N/A</v>
      </c>
      <c r="T572" s="229"/>
      <c r="U572" s="229">
        <f t="shared" ca="1" si="20"/>
        <v>0</v>
      </c>
      <c r="V572" s="229"/>
      <c r="W572" s="229"/>
      <c r="Y572" s="223" t="str">
        <f t="shared" si="21"/>
        <v/>
      </c>
    </row>
    <row r="573" spans="1:25" s="223" customFormat="1" ht="20.25">
      <c r="A573" s="292"/>
      <c r="B573" s="293" t="str">
        <f>IF(LEN(A573)=0,"",INDEX('Smelter Reference List'!$A:$A,MATCH($A573,'Smelter Reference List'!$E:$E,0)))</f>
        <v/>
      </c>
      <c r="C573" s="299" t="str">
        <f>IF(LEN(A573)=0,"",INDEX('Smelter Reference List'!$C:$C,MATCH($A573,'Smelter Reference List'!$E:$E,0)))</f>
        <v/>
      </c>
      <c r="D573" s="293" t="str">
        <f ca="1">IF(ISERROR($S573),"",OFFSET('Smelter Reference List'!$C$4,$S573-4,0)&amp;"")</f>
        <v/>
      </c>
      <c r="E573" s="293" t="str">
        <f ca="1">IF(ISERROR($S573),"",OFFSET('Smelter Reference List'!$D$4,$S573-4,0)&amp;"")</f>
        <v/>
      </c>
      <c r="F573" s="293" t="str">
        <f ca="1">IF(ISERROR($S573),"",OFFSET('Smelter Reference List'!$E$4,$S573-4,0))</f>
        <v/>
      </c>
      <c r="G573" s="293" t="str">
        <f ca="1">IF(C573=$U$4,"Enter smelter details", IF(ISERROR($S573),"",OFFSET('Smelter Reference List'!$F$4,$S573-4,0)))</f>
        <v/>
      </c>
      <c r="H573" s="294" t="str">
        <f ca="1">IF(ISERROR($S573),"",OFFSET('Smelter Reference List'!$G$4,$S573-4,0))</f>
        <v/>
      </c>
      <c r="I573" s="295" t="str">
        <f ca="1">IF(ISERROR($S573),"",OFFSET('Smelter Reference List'!$H$4,$S573-4,0))</f>
        <v/>
      </c>
      <c r="J573" s="295" t="str">
        <f ca="1">IF(ISERROR($S573),"",OFFSET('Smelter Reference List'!$I$4,$S573-4,0))</f>
        <v/>
      </c>
      <c r="K573" s="296"/>
      <c r="L573" s="296"/>
      <c r="M573" s="296"/>
      <c r="N573" s="296"/>
      <c r="O573" s="296"/>
      <c r="P573" s="296"/>
      <c r="Q573" s="297"/>
      <c r="R573" s="227"/>
      <c r="S573" s="228" t="e">
        <f>IF(C573="",NA(),MATCH($B573&amp;$C573,'Smelter Reference List'!$J:$J,0))</f>
        <v>#N/A</v>
      </c>
      <c r="T573" s="229"/>
      <c r="U573" s="229">
        <f t="shared" ca="1" si="20"/>
        <v>0</v>
      </c>
      <c r="V573" s="229"/>
      <c r="W573" s="229"/>
      <c r="Y573" s="223" t="str">
        <f t="shared" si="21"/>
        <v/>
      </c>
    </row>
    <row r="574" spans="1:25" s="223" customFormat="1" ht="20.25">
      <c r="A574" s="292"/>
      <c r="B574" s="293" t="str">
        <f>IF(LEN(A574)=0,"",INDEX('Smelter Reference List'!$A:$A,MATCH($A574,'Smelter Reference List'!$E:$E,0)))</f>
        <v/>
      </c>
      <c r="C574" s="299" t="str">
        <f>IF(LEN(A574)=0,"",INDEX('Smelter Reference List'!$C:$C,MATCH($A574,'Smelter Reference List'!$E:$E,0)))</f>
        <v/>
      </c>
      <c r="D574" s="293" t="str">
        <f ca="1">IF(ISERROR($S574),"",OFFSET('Smelter Reference List'!$C$4,$S574-4,0)&amp;"")</f>
        <v/>
      </c>
      <c r="E574" s="293" t="str">
        <f ca="1">IF(ISERROR($S574),"",OFFSET('Smelter Reference List'!$D$4,$S574-4,0)&amp;"")</f>
        <v/>
      </c>
      <c r="F574" s="293" t="str">
        <f ca="1">IF(ISERROR($S574),"",OFFSET('Smelter Reference List'!$E$4,$S574-4,0))</f>
        <v/>
      </c>
      <c r="G574" s="293" t="str">
        <f ca="1">IF(C574=$U$4,"Enter smelter details", IF(ISERROR($S574),"",OFFSET('Smelter Reference List'!$F$4,$S574-4,0)))</f>
        <v/>
      </c>
      <c r="H574" s="294" t="str">
        <f ca="1">IF(ISERROR($S574),"",OFFSET('Smelter Reference List'!$G$4,$S574-4,0))</f>
        <v/>
      </c>
      <c r="I574" s="295" t="str">
        <f ca="1">IF(ISERROR($S574),"",OFFSET('Smelter Reference List'!$H$4,$S574-4,0))</f>
        <v/>
      </c>
      <c r="J574" s="295" t="str">
        <f ca="1">IF(ISERROR($S574),"",OFFSET('Smelter Reference List'!$I$4,$S574-4,0))</f>
        <v/>
      </c>
      <c r="K574" s="296"/>
      <c r="L574" s="296"/>
      <c r="M574" s="296"/>
      <c r="N574" s="296"/>
      <c r="O574" s="296"/>
      <c r="P574" s="296"/>
      <c r="Q574" s="297"/>
      <c r="R574" s="227"/>
      <c r="S574" s="228" t="e">
        <f>IF(C574="",NA(),MATCH($B574&amp;$C574,'Smelter Reference List'!$J:$J,0))</f>
        <v>#N/A</v>
      </c>
      <c r="T574" s="229"/>
      <c r="U574" s="229">
        <f t="shared" ca="1" si="20"/>
        <v>0</v>
      </c>
      <c r="V574" s="229"/>
      <c r="W574" s="229"/>
      <c r="Y574" s="223" t="str">
        <f t="shared" si="21"/>
        <v/>
      </c>
    </row>
    <row r="575" spans="1:25" s="223" customFormat="1" ht="20.25">
      <c r="A575" s="292"/>
      <c r="B575" s="293" t="str">
        <f>IF(LEN(A575)=0,"",INDEX('Smelter Reference List'!$A:$A,MATCH($A575,'Smelter Reference List'!$E:$E,0)))</f>
        <v/>
      </c>
      <c r="C575" s="299" t="str">
        <f>IF(LEN(A575)=0,"",INDEX('Smelter Reference List'!$C:$C,MATCH($A575,'Smelter Reference List'!$E:$E,0)))</f>
        <v/>
      </c>
      <c r="D575" s="293" t="str">
        <f ca="1">IF(ISERROR($S575),"",OFFSET('Smelter Reference List'!$C$4,$S575-4,0)&amp;"")</f>
        <v/>
      </c>
      <c r="E575" s="293" t="str">
        <f ca="1">IF(ISERROR($S575),"",OFFSET('Smelter Reference List'!$D$4,$S575-4,0)&amp;"")</f>
        <v/>
      </c>
      <c r="F575" s="293" t="str">
        <f ca="1">IF(ISERROR($S575),"",OFFSET('Smelter Reference List'!$E$4,$S575-4,0))</f>
        <v/>
      </c>
      <c r="G575" s="293" t="str">
        <f ca="1">IF(C575=$U$4,"Enter smelter details", IF(ISERROR($S575),"",OFFSET('Smelter Reference List'!$F$4,$S575-4,0)))</f>
        <v/>
      </c>
      <c r="H575" s="294" t="str">
        <f ca="1">IF(ISERROR($S575),"",OFFSET('Smelter Reference List'!$G$4,$S575-4,0))</f>
        <v/>
      </c>
      <c r="I575" s="295" t="str">
        <f ca="1">IF(ISERROR($S575),"",OFFSET('Smelter Reference List'!$H$4,$S575-4,0))</f>
        <v/>
      </c>
      <c r="J575" s="295" t="str">
        <f ca="1">IF(ISERROR($S575),"",OFFSET('Smelter Reference List'!$I$4,$S575-4,0))</f>
        <v/>
      </c>
      <c r="K575" s="296"/>
      <c r="L575" s="296"/>
      <c r="M575" s="296"/>
      <c r="N575" s="296"/>
      <c r="O575" s="296"/>
      <c r="P575" s="296"/>
      <c r="Q575" s="297"/>
      <c r="R575" s="227"/>
      <c r="S575" s="228" t="e">
        <f>IF(C575="",NA(),MATCH($B575&amp;$C575,'Smelter Reference List'!$J:$J,0))</f>
        <v>#N/A</v>
      </c>
      <c r="T575" s="229"/>
      <c r="U575" s="229">
        <f t="shared" ca="1" si="20"/>
        <v>0</v>
      </c>
      <c r="V575" s="229"/>
      <c r="W575" s="229"/>
      <c r="Y575" s="223" t="str">
        <f t="shared" si="21"/>
        <v/>
      </c>
    </row>
    <row r="576" spans="1:25" s="223" customFormat="1" ht="20.25">
      <c r="A576" s="292"/>
      <c r="B576" s="293" t="str">
        <f>IF(LEN(A576)=0,"",INDEX('Smelter Reference List'!$A:$A,MATCH($A576,'Smelter Reference List'!$E:$E,0)))</f>
        <v/>
      </c>
      <c r="C576" s="299" t="str">
        <f>IF(LEN(A576)=0,"",INDEX('Smelter Reference List'!$C:$C,MATCH($A576,'Smelter Reference List'!$E:$E,0)))</f>
        <v/>
      </c>
      <c r="D576" s="293" t="str">
        <f ca="1">IF(ISERROR($S576),"",OFFSET('Smelter Reference List'!$C$4,$S576-4,0)&amp;"")</f>
        <v/>
      </c>
      <c r="E576" s="293" t="str">
        <f ca="1">IF(ISERROR($S576),"",OFFSET('Smelter Reference List'!$D$4,$S576-4,0)&amp;"")</f>
        <v/>
      </c>
      <c r="F576" s="293" t="str">
        <f ca="1">IF(ISERROR($S576),"",OFFSET('Smelter Reference List'!$E$4,$S576-4,0))</f>
        <v/>
      </c>
      <c r="G576" s="293" t="str">
        <f ca="1">IF(C576=$U$4,"Enter smelter details", IF(ISERROR($S576),"",OFFSET('Smelter Reference List'!$F$4,$S576-4,0)))</f>
        <v/>
      </c>
      <c r="H576" s="294" t="str">
        <f ca="1">IF(ISERROR($S576),"",OFFSET('Smelter Reference List'!$G$4,$S576-4,0))</f>
        <v/>
      </c>
      <c r="I576" s="295" t="str">
        <f ca="1">IF(ISERROR($S576),"",OFFSET('Smelter Reference List'!$H$4,$S576-4,0))</f>
        <v/>
      </c>
      <c r="J576" s="295" t="str">
        <f ca="1">IF(ISERROR($S576),"",OFFSET('Smelter Reference List'!$I$4,$S576-4,0))</f>
        <v/>
      </c>
      <c r="K576" s="296"/>
      <c r="L576" s="296"/>
      <c r="M576" s="296"/>
      <c r="N576" s="296"/>
      <c r="O576" s="296"/>
      <c r="P576" s="296"/>
      <c r="Q576" s="297"/>
      <c r="R576" s="227"/>
      <c r="S576" s="228" t="e">
        <f>IF(C576="",NA(),MATCH($B576&amp;$C576,'Smelter Reference List'!$J:$J,0))</f>
        <v>#N/A</v>
      </c>
      <c r="T576" s="229"/>
      <c r="U576" s="229">
        <f t="shared" ca="1" si="20"/>
        <v>0</v>
      </c>
      <c r="V576" s="229"/>
      <c r="W576" s="229"/>
      <c r="Y576" s="223" t="str">
        <f t="shared" si="21"/>
        <v/>
      </c>
    </row>
    <row r="577" spans="1:25" s="223" customFormat="1" ht="20.25">
      <c r="A577" s="292"/>
      <c r="B577" s="293" t="str">
        <f>IF(LEN(A577)=0,"",INDEX('Smelter Reference List'!$A:$A,MATCH($A577,'Smelter Reference List'!$E:$E,0)))</f>
        <v/>
      </c>
      <c r="C577" s="299" t="str">
        <f>IF(LEN(A577)=0,"",INDEX('Smelter Reference List'!$C:$C,MATCH($A577,'Smelter Reference List'!$E:$E,0)))</f>
        <v/>
      </c>
      <c r="D577" s="293" t="str">
        <f ca="1">IF(ISERROR($S577),"",OFFSET('Smelter Reference List'!$C$4,$S577-4,0)&amp;"")</f>
        <v/>
      </c>
      <c r="E577" s="293" t="str">
        <f ca="1">IF(ISERROR($S577),"",OFFSET('Smelter Reference List'!$D$4,$S577-4,0)&amp;"")</f>
        <v/>
      </c>
      <c r="F577" s="293" t="str">
        <f ca="1">IF(ISERROR($S577),"",OFFSET('Smelter Reference List'!$E$4,$S577-4,0))</f>
        <v/>
      </c>
      <c r="G577" s="293" t="str">
        <f ca="1">IF(C577=$U$4,"Enter smelter details", IF(ISERROR($S577),"",OFFSET('Smelter Reference List'!$F$4,$S577-4,0)))</f>
        <v/>
      </c>
      <c r="H577" s="294" t="str">
        <f ca="1">IF(ISERROR($S577),"",OFFSET('Smelter Reference List'!$G$4,$S577-4,0))</f>
        <v/>
      </c>
      <c r="I577" s="295" t="str">
        <f ca="1">IF(ISERROR($S577),"",OFFSET('Smelter Reference List'!$H$4,$S577-4,0))</f>
        <v/>
      </c>
      <c r="J577" s="295" t="str">
        <f ca="1">IF(ISERROR($S577),"",OFFSET('Smelter Reference List'!$I$4,$S577-4,0))</f>
        <v/>
      </c>
      <c r="K577" s="296"/>
      <c r="L577" s="296"/>
      <c r="M577" s="296"/>
      <c r="N577" s="296"/>
      <c r="O577" s="296"/>
      <c r="P577" s="296"/>
      <c r="Q577" s="297"/>
      <c r="R577" s="227"/>
      <c r="S577" s="228" t="e">
        <f>IF(C577="",NA(),MATCH($B577&amp;$C577,'Smelter Reference List'!$J:$J,0))</f>
        <v>#N/A</v>
      </c>
      <c r="T577" s="229"/>
      <c r="U577" s="229">
        <f t="shared" ca="1" si="20"/>
        <v>0</v>
      </c>
      <c r="V577" s="229"/>
      <c r="W577" s="229"/>
      <c r="Y577" s="223" t="str">
        <f t="shared" si="21"/>
        <v/>
      </c>
    </row>
    <row r="578" spans="1:25" s="223" customFormat="1" ht="20.25">
      <c r="A578" s="292"/>
      <c r="B578" s="293" t="str">
        <f>IF(LEN(A578)=0,"",INDEX('Smelter Reference List'!$A:$A,MATCH($A578,'Smelter Reference List'!$E:$E,0)))</f>
        <v/>
      </c>
      <c r="C578" s="299" t="str">
        <f>IF(LEN(A578)=0,"",INDEX('Smelter Reference List'!$C:$C,MATCH($A578,'Smelter Reference List'!$E:$E,0)))</f>
        <v/>
      </c>
      <c r="D578" s="293" t="str">
        <f ca="1">IF(ISERROR($S578),"",OFFSET('Smelter Reference List'!$C$4,$S578-4,0)&amp;"")</f>
        <v/>
      </c>
      <c r="E578" s="293" t="str">
        <f ca="1">IF(ISERROR($S578),"",OFFSET('Smelter Reference List'!$D$4,$S578-4,0)&amp;"")</f>
        <v/>
      </c>
      <c r="F578" s="293" t="str">
        <f ca="1">IF(ISERROR($S578),"",OFFSET('Smelter Reference List'!$E$4,$S578-4,0))</f>
        <v/>
      </c>
      <c r="G578" s="293" t="str">
        <f ca="1">IF(C578=$U$4,"Enter smelter details", IF(ISERROR($S578),"",OFFSET('Smelter Reference List'!$F$4,$S578-4,0)))</f>
        <v/>
      </c>
      <c r="H578" s="294" t="str">
        <f ca="1">IF(ISERROR($S578),"",OFFSET('Smelter Reference List'!$G$4,$S578-4,0))</f>
        <v/>
      </c>
      <c r="I578" s="295" t="str">
        <f ca="1">IF(ISERROR($S578),"",OFFSET('Smelter Reference List'!$H$4,$S578-4,0))</f>
        <v/>
      </c>
      <c r="J578" s="295" t="str">
        <f ca="1">IF(ISERROR($S578),"",OFFSET('Smelter Reference List'!$I$4,$S578-4,0))</f>
        <v/>
      </c>
      <c r="K578" s="296"/>
      <c r="L578" s="296"/>
      <c r="M578" s="296"/>
      <c r="N578" s="296"/>
      <c r="O578" s="296"/>
      <c r="P578" s="296"/>
      <c r="Q578" s="297"/>
      <c r="R578" s="227"/>
      <c r="S578" s="228" t="e">
        <f>IF(C578="",NA(),MATCH($B578&amp;$C578,'Smelter Reference List'!$J:$J,0))</f>
        <v>#N/A</v>
      </c>
      <c r="T578" s="229"/>
      <c r="U578" s="229">
        <f t="shared" ca="1" si="20"/>
        <v>0</v>
      </c>
      <c r="V578" s="229"/>
      <c r="W578" s="229"/>
      <c r="Y578" s="223" t="str">
        <f t="shared" si="21"/>
        <v/>
      </c>
    </row>
    <row r="579" spans="1:25" s="223" customFormat="1" ht="20.25">
      <c r="A579" s="292"/>
      <c r="B579" s="293" t="str">
        <f>IF(LEN(A579)=0,"",INDEX('Smelter Reference List'!$A:$A,MATCH($A579,'Smelter Reference List'!$E:$E,0)))</f>
        <v/>
      </c>
      <c r="C579" s="299" t="str">
        <f>IF(LEN(A579)=0,"",INDEX('Smelter Reference List'!$C:$C,MATCH($A579,'Smelter Reference List'!$E:$E,0)))</f>
        <v/>
      </c>
      <c r="D579" s="293" t="str">
        <f ca="1">IF(ISERROR($S579),"",OFFSET('Smelter Reference List'!$C$4,$S579-4,0)&amp;"")</f>
        <v/>
      </c>
      <c r="E579" s="293" t="str">
        <f ca="1">IF(ISERROR($S579),"",OFFSET('Smelter Reference List'!$D$4,$S579-4,0)&amp;"")</f>
        <v/>
      </c>
      <c r="F579" s="293" t="str">
        <f ca="1">IF(ISERROR($S579),"",OFFSET('Smelter Reference List'!$E$4,$S579-4,0))</f>
        <v/>
      </c>
      <c r="G579" s="293" t="str">
        <f ca="1">IF(C579=$U$4,"Enter smelter details", IF(ISERROR($S579),"",OFFSET('Smelter Reference List'!$F$4,$S579-4,0)))</f>
        <v/>
      </c>
      <c r="H579" s="294" t="str">
        <f ca="1">IF(ISERROR($S579),"",OFFSET('Smelter Reference List'!$G$4,$S579-4,0))</f>
        <v/>
      </c>
      <c r="I579" s="295" t="str">
        <f ca="1">IF(ISERROR($S579),"",OFFSET('Smelter Reference List'!$H$4,$S579-4,0))</f>
        <v/>
      </c>
      <c r="J579" s="295" t="str">
        <f ca="1">IF(ISERROR($S579),"",OFFSET('Smelter Reference List'!$I$4,$S579-4,0))</f>
        <v/>
      </c>
      <c r="K579" s="296"/>
      <c r="L579" s="296"/>
      <c r="M579" s="296"/>
      <c r="N579" s="296"/>
      <c r="O579" s="296"/>
      <c r="P579" s="296"/>
      <c r="Q579" s="297"/>
      <c r="R579" s="227"/>
      <c r="S579" s="228" t="e">
        <f>IF(C579="",NA(),MATCH($B579&amp;$C579,'Smelter Reference List'!$J:$J,0))</f>
        <v>#N/A</v>
      </c>
      <c r="T579" s="229"/>
      <c r="U579" s="229">
        <f t="shared" ca="1" si="20"/>
        <v>0</v>
      </c>
      <c r="V579" s="229"/>
      <c r="W579" s="229"/>
      <c r="Y579" s="223" t="str">
        <f t="shared" si="21"/>
        <v/>
      </c>
    </row>
    <row r="580" spans="1:25" s="223" customFormat="1" ht="20.25">
      <c r="A580" s="292"/>
      <c r="B580" s="293" t="str">
        <f>IF(LEN(A580)=0,"",INDEX('Smelter Reference List'!$A:$A,MATCH($A580,'Smelter Reference List'!$E:$E,0)))</f>
        <v/>
      </c>
      <c r="C580" s="299" t="str">
        <f>IF(LEN(A580)=0,"",INDEX('Smelter Reference List'!$C:$C,MATCH($A580,'Smelter Reference List'!$E:$E,0)))</f>
        <v/>
      </c>
      <c r="D580" s="293" t="str">
        <f ca="1">IF(ISERROR($S580),"",OFFSET('Smelter Reference List'!$C$4,$S580-4,0)&amp;"")</f>
        <v/>
      </c>
      <c r="E580" s="293" t="str">
        <f ca="1">IF(ISERROR($S580),"",OFFSET('Smelter Reference List'!$D$4,$S580-4,0)&amp;"")</f>
        <v/>
      </c>
      <c r="F580" s="293" t="str">
        <f ca="1">IF(ISERROR($S580),"",OFFSET('Smelter Reference List'!$E$4,$S580-4,0))</f>
        <v/>
      </c>
      <c r="G580" s="293" t="str">
        <f ca="1">IF(C580=$U$4,"Enter smelter details", IF(ISERROR($S580),"",OFFSET('Smelter Reference List'!$F$4,$S580-4,0)))</f>
        <v/>
      </c>
      <c r="H580" s="294" t="str">
        <f ca="1">IF(ISERROR($S580),"",OFFSET('Smelter Reference List'!$G$4,$S580-4,0))</f>
        <v/>
      </c>
      <c r="I580" s="295" t="str">
        <f ca="1">IF(ISERROR($S580),"",OFFSET('Smelter Reference List'!$H$4,$S580-4,0))</f>
        <v/>
      </c>
      <c r="J580" s="295" t="str">
        <f ca="1">IF(ISERROR($S580),"",OFFSET('Smelter Reference List'!$I$4,$S580-4,0))</f>
        <v/>
      </c>
      <c r="K580" s="296"/>
      <c r="L580" s="296"/>
      <c r="M580" s="296"/>
      <c r="N580" s="296"/>
      <c r="O580" s="296"/>
      <c r="P580" s="296"/>
      <c r="Q580" s="297"/>
      <c r="R580" s="227"/>
      <c r="S580" s="228" t="e">
        <f>IF(C580="",NA(),MATCH($B580&amp;$C580,'Smelter Reference List'!$J:$J,0))</f>
        <v>#N/A</v>
      </c>
      <c r="T580" s="229"/>
      <c r="U580" s="229">
        <f t="shared" ca="1" si="20"/>
        <v>0</v>
      </c>
      <c r="V580" s="229"/>
      <c r="W580" s="229"/>
      <c r="Y580" s="223" t="str">
        <f t="shared" si="21"/>
        <v/>
      </c>
    </row>
    <row r="581" spans="1:25" s="223" customFormat="1" ht="20.25">
      <c r="A581" s="292"/>
      <c r="B581" s="293" t="str">
        <f>IF(LEN(A581)=0,"",INDEX('Smelter Reference List'!$A:$A,MATCH($A581,'Smelter Reference List'!$E:$E,0)))</f>
        <v/>
      </c>
      <c r="C581" s="299" t="str">
        <f>IF(LEN(A581)=0,"",INDEX('Smelter Reference List'!$C:$C,MATCH($A581,'Smelter Reference List'!$E:$E,0)))</f>
        <v/>
      </c>
      <c r="D581" s="293" t="str">
        <f ca="1">IF(ISERROR($S581),"",OFFSET('Smelter Reference List'!$C$4,$S581-4,0)&amp;"")</f>
        <v/>
      </c>
      <c r="E581" s="293" t="str">
        <f ca="1">IF(ISERROR($S581),"",OFFSET('Smelter Reference List'!$D$4,$S581-4,0)&amp;"")</f>
        <v/>
      </c>
      <c r="F581" s="293" t="str">
        <f ca="1">IF(ISERROR($S581),"",OFFSET('Smelter Reference List'!$E$4,$S581-4,0))</f>
        <v/>
      </c>
      <c r="G581" s="293" t="str">
        <f ca="1">IF(C581=$U$4,"Enter smelter details", IF(ISERROR($S581),"",OFFSET('Smelter Reference List'!$F$4,$S581-4,0)))</f>
        <v/>
      </c>
      <c r="H581" s="294" t="str">
        <f ca="1">IF(ISERROR($S581),"",OFFSET('Smelter Reference List'!$G$4,$S581-4,0))</f>
        <v/>
      </c>
      <c r="I581" s="295" t="str">
        <f ca="1">IF(ISERROR($S581),"",OFFSET('Smelter Reference List'!$H$4,$S581-4,0))</f>
        <v/>
      </c>
      <c r="J581" s="295" t="str">
        <f ca="1">IF(ISERROR($S581),"",OFFSET('Smelter Reference List'!$I$4,$S581-4,0))</f>
        <v/>
      </c>
      <c r="K581" s="296"/>
      <c r="L581" s="296"/>
      <c r="M581" s="296"/>
      <c r="N581" s="296"/>
      <c r="O581" s="296"/>
      <c r="P581" s="296"/>
      <c r="Q581" s="297"/>
      <c r="R581" s="227"/>
      <c r="S581" s="228" t="e">
        <f>IF(C581="",NA(),MATCH($B581&amp;$C581,'Smelter Reference List'!$J:$J,0))</f>
        <v>#N/A</v>
      </c>
      <c r="T581" s="229"/>
      <c r="U581" s="229">
        <f t="shared" ca="1" si="20"/>
        <v>0</v>
      </c>
      <c r="V581" s="229"/>
      <c r="W581" s="229"/>
      <c r="Y581" s="223" t="str">
        <f t="shared" si="21"/>
        <v/>
      </c>
    </row>
    <row r="582" spans="1:25" s="223" customFormat="1" ht="20.25">
      <c r="A582" s="292"/>
      <c r="B582" s="293" t="str">
        <f>IF(LEN(A582)=0,"",INDEX('Smelter Reference List'!$A:$A,MATCH($A582,'Smelter Reference List'!$E:$E,0)))</f>
        <v/>
      </c>
      <c r="C582" s="299" t="str">
        <f>IF(LEN(A582)=0,"",INDEX('Smelter Reference List'!$C:$C,MATCH($A582,'Smelter Reference List'!$E:$E,0)))</f>
        <v/>
      </c>
      <c r="D582" s="293" t="str">
        <f ca="1">IF(ISERROR($S582),"",OFFSET('Smelter Reference List'!$C$4,$S582-4,0)&amp;"")</f>
        <v/>
      </c>
      <c r="E582" s="293" t="str">
        <f ca="1">IF(ISERROR($S582),"",OFFSET('Smelter Reference List'!$D$4,$S582-4,0)&amp;"")</f>
        <v/>
      </c>
      <c r="F582" s="293" t="str">
        <f ca="1">IF(ISERROR($S582),"",OFFSET('Smelter Reference List'!$E$4,$S582-4,0))</f>
        <v/>
      </c>
      <c r="G582" s="293" t="str">
        <f ca="1">IF(C582=$U$4,"Enter smelter details", IF(ISERROR($S582),"",OFFSET('Smelter Reference List'!$F$4,$S582-4,0)))</f>
        <v/>
      </c>
      <c r="H582" s="294" t="str">
        <f ca="1">IF(ISERROR($S582),"",OFFSET('Smelter Reference List'!$G$4,$S582-4,0))</f>
        <v/>
      </c>
      <c r="I582" s="295" t="str">
        <f ca="1">IF(ISERROR($S582),"",OFFSET('Smelter Reference List'!$H$4,$S582-4,0))</f>
        <v/>
      </c>
      <c r="J582" s="295" t="str">
        <f ca="1">IF(ISERROR($S582),"",OFFSET('Smelter Reference List'!$I$4,$S582-4,0))</f>
        <v/>
      </c>
      <c r="K582" s="296"/>
      <c r="L582" s="296"/>
      <c r="M582" s="296"/>
      <c r="N582" s="296"/>
      <c r="O582" s="296"/>
      <c r="P582" s="296"/>
      <c r="Q582" s="297"/>
      <c r="R582" s="227"/>
      <c r="S582" s="228" t="e">
        <f>IF(C582="",NA(),MATCH($B582&amp;$C582,'Smelter Reference List'!$J:$J,0))</f>
        <v>#N/A</v>
      </c>
      <c r="T582" s="229"/>
      <c r="U582" s="229">
        <f t="shared" ca="1" si="20"/>
        <v>0</v>
      </c>
      <c r="V582" s="229"/>
      <c r="W582" s="229"/>
      <c r="Y582" s="223" t="str">
        <f t="shared" si="21"/>
        <v/>
      </c>
    </row>
    <row r="583" spans="1:25" s="223" customFormat="1" ht="20.25">
      <c r="A583" s="292"/>
      <c r="B583" s="293" t="str">
        <f>IF(LEN(A583)=0,"",INDEX('Smelter Reference List'!$A:$A,MATCH($A583,'Smelter Reference List'!$E:$E,0)))</f>
        <v/>
      </c>
      <c r="C583" s="299" t="str">
        <f>IF(LEN(A583)=0,"",INDEX('Smelter Reference List'!$C:$C,MATCH($A583,'Smelter Reference List'!$E:$E,0)))</f>
        <v/>
      </c>
      <c r="D583" s="293" t="str">
        <f ca="1">IF(ISERROR($S583),"",OFFSET('Smelter Reference List'!$C$4,$S583-4,0)&amp;"")</f>
        <v/>
      </c>
      <c r="E583" s="293" t="str">
        <f ca="1">IF(ISERROR($S583),"",OFFSET('Smelter Reference List'!$D$4,$S583-4,0)&amp;"")</f>
        <v/>
      </c>
      <c r="F583" s="293" t="str">
        <f ca="1">IF(ISERROR($S583),"",OFFSET('Smelter Reference List'!$E$4,$S583-4,0))</f>
        <v/>
      </c>
      <c r="G583" s="293" t="str">
        <f ca="1">IF(C583=$U$4,"Enter smelter details", IF(ISERROR($S583),"",OFFSET('Smelter Reference List'!$F$4,$S583-4,0)))</f>
        <v/>
      </c>
      <c r="H583" s="294" t="str">
        <f ca="1">IF(ISERROR($S583),"",OFFSET('Smelter Reference List'!$G$4,$S583-4,0))</f>
        <v/>
      </c>
      <c r="I583" s="295" t="str">
        <f ca="1">IF(ISERROR($S583),"",OFFSET('Smelter Reference List'!$H$4,$S583-4,0))</f>
        <v/>
      </c>
      <c r="J583" s="295" t="str">
        <f ca="1">IF(ISERROR($S583),"",OFFSET('Smelter Reference List'!$I$4,$S583-4,0))</f>
        <v/>
      </c>
      <c r="K583" s="296"/>
      <c r="L583" s="296"/>
      <c r="M583" s="296"/>
      <c r="N583" s="296"/>
      <c r="O583" s="296"/>
      <c r="P583" s="296"/>
      <c r="Q583" s="297"/>
      <c r="R583" s="227"/>
      <c r="S583" s="228" t="e">
        <f>IF(C583="",NA(),MATCH($B583&amp;$C583,'Smelter Reference List'!$J:$J,0))</f>
        <v>#N/A</v>
      </c>
      <c r="T583" s="229"/>
      <c r="U583" s="229">
        <f t="shared" ca="1" si="20"/>
        <v>0</v>
      </c>
      <c r="V583" s="229"/>
      <c r="W583" s="229"/>
      <c r="Y583" s="223" t="str">
        <f t="shared" si="21"/>
        <v/>
      </c>
    </row>
    <row r="584" spans="1:25" s="223" customFormat="1" ht="20.25">
      <c r="A584" s="292"/>
      <c r="B584" s="293" t="str">
        <f>IF(LEN(A584)=0,"",INDEX('Smelter Reference List'!$A:$A,MATCH($A584,'Smelter Reference List'!$E:$E,0)))</f>
        <v/>
      </c>
      <c r="C584" s="299" t="str">
        <f>IF(LEN(A584)=0,"",INDEX('Smelter Reference List'!$C:$C,MATCH($A584,'Smelter Reference List'!$E:$E,0)))</f>
        <v/>
      </c>
      <c r="D584" s="293" t="str">
        <f ca="1">IF(ISERROR($S584),"",OFFSET('Smelter Reference List'!$C$4,$S584-4,0)&amp;"")</f>
        <v/>
      </c>
      <c r="E584" s="293" t="str">
        <f ca="1">IF(ISERROR($S584),"",OFFSET('Smelter Reference List'!$D$4,$S584-4,0)&amp;"")</f>
        <v/>
      </c>
      <c r="F584" s="293" t="str">
        <f ca="1">IF(ISERROR($S584),"",OFFSET('Smelter Reference List'!$E$4,$S584-4,0))</f>
        <v/>
      </c>
      <c r="G584" s="293" t="str">
        <f ca="1">IF(C584=$U$4,"Enter smelter details", IF(ISERROR($S584),"",OFFSET('Smelter Reference List'!$F$4,$S584-4,0)))</f>
        <v/>
      </c>
      <c r="H584" s="294" t="str">
        <f ca="1">IF(ISERROR($S584),"",OFFSET('Smelter Reference List'!$G$4,$S584-4,0))</f>
        <v/>
      </c>
      <c r="I584" s="295" t="str">
        <f ca="1">IF(ISERROR($S584),"",OFFSET('Smelter Reference List'!$H$4,$S584-4,0))</f>
        <v/>
      </c>
      <c r="J584" s="295" t="str">
        <f ca="1">IF(ISERROR($S584),"",OFFSET('Smelter Reference List'!$I$4,$S584-4,0))</f>
        <v/>
      </c>
      <c r="K584" s="296"/>
      <c r="L584" s="296"/>
      <c r="M584" s="296"/>
      <c r="N584" s="296"/>
      <c r="O584" s="296"/>
      <c r="P584" s="296"/>
      <c r="Q584" s="297"/>
      <c r="R584" s="227"/>
      <c r="S584" s="228" t="e">
        <f>IF(C584="",NA(),MATCH($B584&amp;$C584,'Smelter Reference List'!$J:$J,0))</f>
        <v>#N/A</v>
      </c>
      <c r="T584" s="229"/>
      <c r="U584" s="229">
        <f t="shared" ca="1" si="20"/>
        <v>0</v>
      </c>
      <c r="V584" s="229"/>
      <c r="W584" s="229"/>
      <c r="Y584" s="223" t="str">
        <f t="shared" si="21"/>
        <v/>
      </c>
    </row>
    <row r="585" spans="1:25" s="223" customFormat="1" ht="20.25">
      <c r="A585" s="292"/>
      <c r="B585" s="293" t="str">
        <f>IF(LEN(A585)=0,"",INDEX('Smelter Reference List'!$A:$A,MATCH($A585,'Smelter Reference List'!$E:$E,0)))</f>
        <v/>
      </c>
      <c r="C585" s="299" t="str">
        <f>IF(LEN(A585)=0,"",INDEX('Smelter Reference List'!$C:$C,MATCH($A585,'Smelter Reference List'!$E:$E,0)))</f>
        <v/>
      </c>
      <c r="D585" s="293" t="str">
        <f ca="1">IF(ISERROR($S585),"",OFFSET('Smelter Reference List'!$C$4,$S585-4,0)&amp;"")</f>
        <v/>
      </c>
      <c r="E585" s="293" t="str">
        <f ca="1">IF(ISERROR($S585),"",OFFSET('Smelter Reference List'!$D$4,$S585-4,0)&amp;"")</f>
        <v/>
      </c>
      <c r="F585" s="293" t="str">
        <f ca="1">IF(ISERROR($S585),"",OFFSET('Smelter Reference List'!$E$4,$S585-4,0))</f>
        <v/>
      </c>
      <c r="G585" s="293" t="str">
        <f ca="1">IF(C585=$U$4,"Enter smelter details", IF(ISERROR($S585),"",OFFSET('Smelter Reference List'!$F$4,$S585-4,0)))</f>
        <v/>
      </c>
      <c r="H585" s="294" t="str">
        <f ca="1">IF(ISERROR($S585),"",OFFSET('Smelter Reference List'!$G$4,$S585-4,0))</f>
        <v/>
      </c>
      <c r="I585" s="295" t="str">
        <f ca="1">IF(ISERROR($S585),"",OFFSET('Smelter Reference List'!$H$4,$S585-4,0))</f>
        <v/>
      </c>
      <c r="J585" s="295" t="str">
        <f ca="1">IF(ISERROR($S585),"",OFFSET('Smelter Reference List'!$I$4,$S585-4,0))</f>
        <v/>
      </c>
      <c r="K585" s="296"/>
      <c r="L585" s="296"/>
      <c r="M585" s="296"/>
      <c r="N585" s="296"/>
      <c r="O585" s="296"/>
      <c r="P585" s="296"/>
      <c r="Q585" s="297"/>
      <c r="R585" s="227"/>
      <c r="S585" s="228" t="e">
        <f>IF(C585="",NA(),MATCH($B585&amp;$C585,'Smelter Reference List'!$J:$J,0))</f>
        <v>#N/A</v>
      </c>
      <c r="T585" s="229"/>
      <c r="U585" s="229">
        <f t="shared" ca="1" si="20"/>
        <v>0</v>
      </c>
      <c r="V585" s="229"/>
      <c r="W585" s="229"/>
      <c r="Y585" s="223" t="str">
        <f t="shared" si="21"/>
        <v/>
      </c>
    </row>
    <row r="586" spans="1:25" s="223" customFormat="1" ht="20.25">
      <c r="A586" s="292"/>
      <c r="B586" s="293" t="str">
        <f>IF(LEN(A586)=0,"",INDEX('Smelter Reference List'!$A:$A,MATCH($A586,'Smelter Reference List'!$E:$E,0)))</f>
        <v/>
      </c>
      <c r="C586" s="299" t="str">
        <f>IF(LEN(A586)=0,"",INDEX('Smelter Reference List'!$C:$C,MATCH($A586,'Smelter Reference List'!$E:$E,0)))</f>
        <v/>
      </c>
      <c r="D586" s="293" t="str">
        <f ca="1">IF(ISERROR($S586),"",OFFSET('Smelter Reference List'!$C$4,$S586-4,0)&amp;"")</f>
        <v/>
      </c>
      <c r="E586" s="293" t="str">
        <f ca="1">IF(ISERROR($S586),"",OFFSET('Smelter Reference List'!$D$4,$S586-4,0)&amp;"")</f>
        <v/>
      </c>
      <c r="F586" s="293" t="str">
        <f ca="1">IF(ISERROR($S586),"",OFFSET('Smelter Reference List'!$E$4,$S586-4,0))</f>
        <v/>
      </c>
      <c r="G586" s="293" t="str">
        <f ca="1">IF(C586=$U$4,"Enter smelter details", IF(ISERROR($S586),"",OFFSET('Smelter Reference List'!$F$4,$S586-4,0)))</f>
        <v/>
      </c>
      <c r="H586" s="294" t="str">
        <f ca="1">IF(ISERROR($S586),"",OFFSET('Smelter Reference List'!$G$4,$S586-4,0))</f>
        <v/>
      </c>
      <c r="I586" s="295" t="str">
        <f ca="1">IF(ISERROR($S586),"",OFFSET('Smelter Reference List'!$H$4,$S586-4,0))</f>
        <v/>
      </c>
      <c r="J586" s="295" t="str">
        <f ca="1">IF(ISERROR($S586),"",OFFSET('Smelter Reference List'!$I$4,$S586-4,0))</f>
        <v/>
      </c>
      <c r="K586" s="296"/>
      <c r="L586" s="296"/>
      <c r="M586" s="296"/>
      <c r="N586" s="296"/>
      <c r="O586" s="296"/>
      <c r="P586" s="296"/>
      <c r="Q586" s="297"/>
      <c r="R586" s="227"/>
      <c r="S586" s="228" t="e">
        <f>IF(C586="",NA(),MATCH($B586&amp;$C586,'Smelter Reference List'!$J:$J,0))</f>
        <v>#N/A</v>
      </c>
      <c r="T586" s="229"/>
      <c r="U586" s="229">
        <f t="shared" ca="1" si="20"/>
        <v>0</v>
      </c>
      <c r="V586" s="229"/>
      <c r="W586" s="229"/>
      <c r="Y586" s="223" t="str">
        <f t="shared" si="21"/>
        <v/>
      </c>
    </row>
    <row r="587" spans="1:25" s="223" customFormat="1" ht="20.25">
      <c r="A587" s="292"/>
      <c r="B587" s="293" t="str">
        <f>IF(LEN(A587)=0,"",INDEX('Smelter Reference List'!$A:$A,MATCH($A587,'Smelter Reference List'!$E:$E,0)))</f>
        <v/>
      </c>
      <c r="C587" s="299" t="str">
        <f>IF(LEN(A587)=0,"",INDEX('Smelter Reference List'!$C:$C,MATCH($A587,'Smelter Reference List'!$E:$E,0)))</f>
        <v/>
      </c>
      <c r="D587" s="293" t="str">
        <f ca="1">IF(ISERROR($S587),"",OFFSET('Smelter Reference List'!$C$4,$S587-4,0)&amp;"")</f>
        <v/>
      </c>
      <c r="E587" s="293" t="str">
        <f ca="1">IF(ISERROR($S587),"",OFFSET('Smelter Reference List'!$D$4,$S587-4,0)&amp;"")</f>
        <v/>
      </c>
      <c r="F587" s="293" t="str">
        <f ca="1">IF(ISERROR($S587),"",OFFSET('Smelter Reference List'!$E$4,$S587-4,0))</f>
        <v/>
      </c>
      <c r="G587" s="293" t="str">
        <f ca="1">IF(C587=$U$4,"Enter smelter details", IF(ISERROR($S587),"",OFFSET('Smelter Reference List'!$F$4,$S587-4,0)))</f>
        <v/>
      </c>
      <c r="H587" s="294" t="str">
        <f ca="1">IF(ISERROR($S587),"",OFFSET('Smelter Reference List'!$G$4,$S587-4,0))</f>
        <v/>
      </c>
      <c r="I587" s="295" t="str">
        <f ca="1">IF(ISERROR($S587),"",OFFSET('Smelter Reference List'!$H$4,$S587-4,0))</f>
        <v/>
      </c>
      <c r="J587" s="295" t="str">
        <f ca="1">IF(ISERROR($S587),"",OFFSET('Smelter Reference List'!$I$4,$S587-4,0))</f>
        <v/>
      </c>
      <c r="K587" s="296"/>
      <c r="L587" s="296"/>
      <c r="M587" s="296"/>
      <c r="N587" s="296"/>
      <c r="O587" s="296"/>
      <c r="P587" s="296"/>
      <c r="Q587" s="297"/>
      <c r="R587" s="227"/>
      <c r="S587" s="228" t="e">
        <f>IF(C587="",NA(),MATCH($B587&amp;$C587,'Smelter Reference List'!$J:$J,0))</f>
        <v>#N/A</v>
      </c>
      <c r="T587" s="229"/>
      <c r="U587" s="229">
        <f t="shared" ca="1" si="20"/>
        <v>0</v>
      </c>
      <c r="V587" s="229"/>
      <c r="W587" s="229"/>
      <c r="Y587" s="223" t="str">
        <f t="shared" si="21"/>
        <v/>
      </c>
    </row>
    <row r="588" spans="1:25" s="223" customFormat="1" ht="20.25">
      <c r="A588" s="292"/>
      <c r="B588" s="293" t="str">
        <f>IF(LEN(A588)=0,"",INDEX('Smelter Reference List'!$A:$A,MATCH($A588,'Smelter Reference List'!$E:$E,0)))</f>
        <v/>
      </c>
      <c r="C588" s="299" t="str">
        <f>IF(LEN(A588)=0,"",INDEX('Smelter Reference List'!$C:$C,MATCH($A588,'Smelter Reference List'!$E:$E,0)))</f>
        <v/>
      </c>
      <c r="D588" s="293" t="str">
        <f ca="1">IF(ISERROR($S588),"",OFFSET('Smelter Reference List'!$C$4,$S588-4,0)&amp;"")</f>
        <v/>
      </c>
      <c r="E588" s="293" t="str">
        <f ca="1">IF(ISERROR($S588),"",OFFSET('Smelter Reference List'!$D$4,$S588-4,0)&amp;"")</f>
        <v/>
      </c>
      <c r="F588" s="293" t="str">
        <f ca="1">IF(ISERROR($S588),"",OFFSET('Smelter Reference List'!$E$4,$S588-4,0))</f>
        <v/>
      </c>
      <c r="G588" s="293" t="str">
        <f ca="1">IF(C588=$U$4,"Enter smelter details", IF(ISERROR($S588),"",OFFSET('Smelter Reference List'!$F$4,$S588-4,0)))</f>
        <v/>
      </c>
      <c r="H588" s="294" t="str">
        <f ca="1">IF(ISERROR($S588),"",OFFSET('Smelter Reference List'!$G$4,$S588-4,0))</f>
        <v/>
      </c>
      <c r="I588" s="295" t="str">
        <f ca="1">IF(ISERROR($S588),"",OFFSET('Smelter Reference List'!$H$4,$S588-4,0))</f>
        <v/>
      </c>
      <c r="J588" s="295" t="str">
        <f ca="1">IF(ISERROR($S588),"",OFFSET('Smelter Reference List'!$I$4,$S588-4,0))</f>
        <v/>
      </c>
      <c r="K588" s="296"/>
      <c r="L588" s="296"/>
      <c r="M588" s="296"/>
      <c r="N588" s="296"/>
      <c r="O588" s="296"/>
      <c r="P588" s="296"/>
      <c r="Q588" s="297"/>
      <c r="R588" s="227"/>
      <c r="S588" s="228" t="e">
        <f>IF(C588="",NA(),MATCH($B588&amp;$C588,'Smelter Reference List'!$J:$J,0))</f>
        <v>#N/A</v>
      </c>
      <c r="T588" s="229"/>
      <c r="U588" s="229">
        <f t="shared" ca="1" si="20"/>
        <v>0</v>
      </c>
      <c r="V588" s="229"/>
      <c r="W588" s="229"/>
      <c r="Y588" s="223" t="str">
        <f t="shared" si="21"/>
        <v/>
      </c>
    </row>
    <row r="589" spans="1:25" s="223" customFormat="1" ht="20.25">
      <c r="A589" s="292"/>
      <c r="B589" s="293" t="str">
        <f>IF(LEN(A589)=0,"",INDEX('Smelter Reference List'!$A:$A,MATCH($A589,'Smelter Reference List'!$E:$E,0)))</f>
        <v/>
      </c>
      <c r="C589" s="299" t="str">
        <f>IF(LEN(A589)=0,"",INDEX('Smelter Reference List'!$C:$C,MATCH($A589,'Smelter Reference List'!$E:$E,0)))</f>
        <v/>
      </c>
      <c r="D589" s="293" t="str">
        <f ca="1">IF(ISERROR($S589),"",OFFSET('Smelter Reference List'!$C$4,$S589-4,0)&amp;"")</f>
        <v/>
      </c>
      <c r="E589" s="293" t="str">
        <f ca="1">IF(ISERROR($S589),"",OFFSET('Smelter Reference List'!$D$4,$S589-4,0)&amp;"")</f>
        <v/>
      </c>
      <c r="F589" s="293" t="str">
        <f ca="1">IF(ISERROR($S589),"",OFFSET('Smelter Reference List'!$E$4,$S589-4,0))</f>
        <v/>
      </c>
      <c r="G589" s="293" t="str">
        <f ca="1">IF(C589=$U$4,"Enter smelter details", IF(ISERROR($S589),"",OFFSET('Smelter Reference List'!$F$4,$S589-4,0)))</f>
        <v/>
      </c>
      <c r="H589" s="294" t="str">
        <f ca="1">IF(ISERROR($S589),"",OFFSET('Smelter Reference List'!$G$4,$S589-4,0))</f>
        <v/>
      </c>
      <c r="I589" s="295" t="str">
        <f ca="1">IF(ISERROR($S589),"",OFFSET('Smelter Reference List'!$H$4,$S589-4,0))</f>
        <v/>
      </c>
      <c r="J589" s="295" t="str">
        <f ca="1">IF(ISERROR($S589),"",OFFSET('Smelter Reference List'!$I$4,$S589-4,0))</f>
        <v/>
      </c>
      <c r="K589" s="296"/>
      <c r="L589" s="296"/>
      <c r="M589" s="296"/>
      <c r="N589" s="296"/>
      <c r="O589" s="296"/>
      <c r="P589" s="296"/>
      <c r="Q589" s="297"/>
      <c r="R589" s="227"/>
      <c r="S589" s="228" t="e">
        <f>IF(C589="",NA(),MATCH($B589&amp;$C589,'Smelter Reference List'!$J:$J,0))</f>
        <v>#N/A</v>
      </c>
      <c r="T589" s="229"/>
      <c r="U589" s="229">
        <f t="shared" ca="1" si="20"/>
        <v>0</v>
      </c>
      <c r="V589" s="229"/>
      <c r="W589" s="229"/>
      <c r="Y589" s="223" t="str">
        <f t="shared" si="21"/>
        <v/>
      </c>
    </row>
    <row r="590" spans="1:25" s="223" customFormat="1" ht="20.25">
      <c r="A590" s="292"/>
      <c r="B590" s="293" t="str">
        <f>IF(LEN(A590)=0,"",INDEX('Smelter Reference List'!$A:$A,MATCH($A590,'Smelter Reference List'!$E:$E,0)))</f>
        <v/>
      </c>
      <c r="C590" s="299" t="str">
        <f>IF(LEN(A590)=0,"",INDEX('Smelter Reference List'!$C:$C,MATCH($A590,'Smelter Reference List'!$E:$E,0)))</f>
        <v/>
      </c>
      <c r="D590" s="293" t="str">
        <f ca="1">IF(ISERROR($S590),"",OFFSET('Smelter Reference List'!$C$4,$S590-4,0)&amp;"")</f>
        <v/>
      </c>
      <c r="E590" s="293" t="str">
        <f ca="1">IF(ISERROR($S590),"",OFFSET('Smelter Reference List'!$D$4,$S590-4,0)&amp;"")</f>
        <v/>
      </c>
      <c r="F590" s="293" t="str">
        <f ca="1">IF(ISERROR($S590),"",OFFSET('Smelter Reference List'!$E$4,$S590-4,0))</f>
        <v/>
      </c>
      <c r="G590" s="293" t="str">
        <f ca="1">IF(C590=$U$4,"Enter smelter details", IF(ISERROR($S590),"",OFFSET('Smelter Reference List'!$F$4,$S590-4,0)))</f>
        <v/>
      </c>
      <c r="H590" s="294" t="str">
        <f ca="1">IF(ISERROR($S590),"",OFFSET('Smelter Reference List'!$G$4,$S590-4,0))</f>
        <v/>
      </c>
      <c r="I590" s="295" t="str">
        <f ca="1">IF(ISERROR($S590),"",OFFSET('Smelter Reference List'!$H$4,$S590-4,0))</f>
        <v/>
      </c>
      <c r="J590" s="295" t="str">
        <f ca="1">IF(ISERROR($S590),"",OFFSET('Smelter Reference List'!$I$4,$S590-4,0))</f>
        <v/>
      </c>
      <c r="K590" s="296"/>
      <c r="L590" s="296"/>
      <c r="M590" s="296"/>
      <c r="N590" s="296"/>
      <c r="O590" s="296"/>
      <c r="P590" s="296"/>
      <c r="Q590" s="297"/>
      <c r="R590" s="227"/>
      <c r="S590" s="228" t="e">
        <f>IF(C590="",NA(),MATCH($B590&amp;$C590,'Smelter Reference List'!$J:$J,0))</f>
        <v>#N/A</v>
      </c>
      <c r="T590" s="229"/>
      <c r="U590" s="229">
        <f t="shared" ca="1" si="20"/>
        <v>0</v>
      </c>
      <c r="V590" s="229"/>
      <c r="W590" s="229"/>
      <c r="Y590" s="223" t="str">
        <f t="shared" si="21"/>
        <v/>
      </c>
    </row>
    <row r="591" spans="1:25" s="223" customFormat="1" ht="20.25">
      <c r="A591" s="292"/>
      <c r="B591" s="293" t="str">
        <f>IF(LEN(A591)=0,"",INDEX('Smelter Reference List'!$A:$A,MATCH($A591,'Smelter Reference List'!$E:$E,0)))</f>
        <v/>
      </c>
      <c r="C591" s="299" t="str">
        <f>IF(LEN(A591)=0,"",INDEX('Smelter Reference List'!$C:$C,MATCH($A591,'Smelter Reference List'!$E:$E,0)))</f>
        <v/>
      </c>
      <c r="D591" s="293" t="str">
        <f ca="1">IF(ISERROR($S591),"",OFFSET('Smelter Reference List'!$C$4,$S591-4,0)&amp;"")</f>
        <v/>
      </c>
      <c r="E591" s="293" t="str">
        <f ca="1">IF(ISERROR($S591),"",OFFSET('Smelter Reference List'!$D$4,$S591-4,0)&amp;"")</f>
        <v/>
      </c>
      <c r="F591" s="293" t="str">
        <f ca="1">IF(ISERROR($S591),"",OFFSET('Smelter Reference List'!$E$4,$S591-4,0))</f>
        <v/>
      </c>
      <c r="G591" s="293" t="str">
        <f ca="1">IF(C591=$U$4,"Enter smelter details", IF(ISERROR($S591),"",OFFSET('Smelter Reference List'!$F$4,$S591-4,0)))</f>
        <v/>
      </c>
      <c r="H591" s="294" t="str">
        <f ca="1">IF(ISERROR($S591),"",OFFSET('Smelter Reference List'!$G$4,$S591-4,0))</f>
        <v/>
      </c>
      <c r="I591" s="295" t="str">
        <f ca="1">IF(ISERROR($S591),"",OFFSET('Smelter Reference List'!$H$4,$S591-4,0))</f>
        <v/>
      </c>
      <c r="J591" s="295" t="str">
        <f ca="1">IF(ISERROR($S591),"",OFFSET('Smelter Reference List'!$I$4,$S591-4,0))</f>
        <v/>
      </c>
      <c r="K591" s="296"/>
      <c r="L591" s="296"/>
      <c r="M591" s="296"/>
      <c r="N591" s="296"/>
      <c r="O591" s="296"/>
      <c r="P591" s="296"/>
      <c r="Q591" s="297"/>
      <c r="R591" s="227"/>
      <c r="S591" s="228" t="e">
        <f>IF(C591="",NA(),MATCH($B591&amp;$C591,'Smelter Reference List'!$J:$J,0))</f>
        <v>#N/A</v>
      </c>
      <c r="T591" s="229"/>
      <c r="U591" s="229">
        <f t="shared" ca="1" si="20"/>
        <v>0</v>
      </c>
      <c r="V591" s="229"/>
      <c r="W591" s="229"/>
      <c r="Y591" s="223" t="str">
        <f t="shared" si="21"/>
        <v/>
      </c>
    </row>
    <row r="592" spans="1:25" s="223" customFormat="1" ht="20.25">
      <c r="A592" s="292"/>
      <c r="B592" s="293" t="str">
        <f>IF(LEN(A592)=0,"",INDEX('Smelter Reference List'!$A:$A,MATCH($A592,'Smelter Reference List'!$E:$E,0)))</f>
        <v/>
      </c>
      <c r="C592" s="299" t="str">
        <f>IF(LEN(A592)=0,"",INDEX('Smelter Reference List'!$C:$C,MATCH($A592,'Smelter Reference List'!$E:$E,0)))</f>
        <v/>
      </c>
      <c r="D592" s="293" t="str">
        <f ca="1">IF(ISERROR($S592),"",OFFSET('Smelter Reference List'!$C$4,$S592-4,0)&amp;"")</f>
        <v/>
      </c>
      <c r="E592" s="293" t="str">
        <f ca="1">IF(ISERROR($S592),"",OFFSET('Smelter Reference List'!$D$4,$S592-4,0)&amp;"")</f>
        <v/>
      </c>
      <c r="F592" s="293" t="str">
        <f ca="1">IF(ISERROR($S592),"",OFFSET('Smelter Reference List'!$E$4,$S592-4,0))</f>
        <v/>
      </c>
      <c r="G592" s="293" t="str">
        <f ca="1">IF(C592=$U$4,"Enter smelter details", IF(ISERROR($S592),"",OFFSET('Smelter Reference List'!$F$4,$S592-4,0)))</f>
        <v/>
      </c>
      <c r="H592" s="294" t="str">
        <f ca="1">IF(ISERROR($S592),"",OFFSET('Smelter Reference List'!$G$4,$S592-4,0))</f>
        <v/>
      </c>
      <c r="I592" s="295" t="str">
        <f ca="1">IF(ISERROR($S592),"",OFFSET('Smelter Reference List'!$H$4,$S592-4,0))</f>
        <v/>
      </c>
      <c r="J592" s="295" t="str">
        <f ca="1">IF(ISERROR($S592),"",OFFSET('Smelter Reference List'!$I$4,$S592-4,0))</f>
        <v/>
      </c>
      <c r="K592" s="296"/>
      <c r="L592" s="296"/>
      <c r="M592" s="296"/>
      <c r="N592" s="296"/>
      <c r="O592" s="296"/>
      <c r="P592" s="296"/>
      <c r="Q592" s="297"/>
      <c r="R592" s="227"/>
      <c r="S592" s="228" t="e">
        <f>IF(C592="",NA(),MATCH($B592&amp;$C592,'Smelter Reference List'!$J:$J,0))</f>
        <v>#N/A</v>
      </c>
      <c r="T592" s="229"/>
      <c r="U592" s="229">
        <f t="shared" ca="1" si="20"/>
        <v>0</v>
      </c>
      <c r="V592" s="229"/>
      <c r="W592" s="229"/>
      <c r="Y592" s="223" t="str">
        <f t="shared" si="21"/>
        <v/>
      </c>
    </row>
    <row r="593" spans="1:25" s="223" customFormat="1" ht="20.25">
      <c r="A593" s="292"/>
      <c r="B593" s="293" t="str">
        <f>IF(LEN(A593)=0,"",INDEX('Smelter Reference List'!$A:$A,MATCH($A593,'Smelter Reference List'!$E:$E,0)))</f>
        <v/>
      </c>
      <c r="C593" s="299" t="str">
        <f>IF(LEN(A593)=0,"",INDEX('Smelter Reference List'!$C:$C,MATCH($A593,'Smelter Reference List'!$E:$E,0)))</f>
        <v/>
      </c>
      <c r="D593" s="293" t="str">
        <f ca="1">IF(ISERROR($S593),"",OFFSET('Smelter Reference List'!$C$4,$S593-4,0)&amp;"")</f>
        <v/>
      </c>
      <c r="E593" s="293" t="str">
        <f ca="1">IF(ISERROR($S593),"",OFFSET('Smelter Reference List'!$D$4,$S593-4,0)&amp;"")</f>
        <v/>
      </c>
      <c r="F593" s="293" t="str">
        <f ca="1">IF(ISERROR($S593),"",OFFSET('Smelter Reference List'!$E$4,$S593-4,0))</f>
        <v/>
      </c>
      <c r="G593" s="293" t="str">
        <f ca="1">IF(C593=$U$4,"Enter smelter details", IF(ISERROR($S593),"",OFFSET('Smelter Reference List'!$F$4,$S593-4,0)))</f>
        <v/>
      </c>
      <c r="H593" s="294" t="str">
        <f ca="1">IF(ISERROR($S593),"",OFFSET('Smelter Reference List'!$G$4,$S593-4,0))</f>
        <v/>
      </c>
      <c r="I593" s="295" t="str">
        <f ca="1">IF(ISERROR($S593),"",OFFSET('Smelter Reference List'!$H$4,$S593-4,0))</f>
        <v/>
      </c>
      <c r="J593" s="295" t="str">
        <f ca="1">IF(ISERROR($S593),"",OFFSET('Smelter Reference List'!$I$4,$S593-4,0))</f>
        <v/>
      </c>
      <c r="K593" s="296"/>
      <c r="L593" s="296"/>
      <c r="M593" s="296"/>
      <c r="N593" s="296"/>
      <c r="O593" s="296"/>
      <c r="P593" s="296"/>
      <c r="Q593" s="297"/>
      <c r="R593" s="227"/>
      <c r="S593" s="228" t="e">
        <f>IF(C593="",NA(),MATCH($B593&amp;$C593,'Smelter Reference List'!$J:$J,0))</f>
        <v>#N/A</v>
      </c>
      <c r="T593" s="229"/>
      <c r="U593" s="229">
        <f t="shared" ca="1" si="20"/>
        <v>0</v>
      </c>
      <c r="V593" s="229"/>
      <c r="W593" s="229"/>
      <c r="Y593" s="223" t="str">
        <f t="shared" si="21"/>
        <v/>
      </c>
    </row>
    <row r="594" spans="1:25" s="223" customFormat="1" ht="20.25">
      <c r="A594" s="292"/>
      <c r="B594" s="293" t="str">
        <f>IF(LEN(A594)=0,"",INDEX('Smelter Reference List'!$A:$A,MATCH($A594,'Smelter Reference List'!$E:$E,0)))</f>
        <v/>
      </c>
      <c r="C594" s="299" t="str">
        <f>IF(LEN(A594)=0,"",INDEX('Smelter Reference List'!$C:$C,MATCH($A594,'Smelter Reference List'!$E:$E,0)))</f>
        <v/>
      </c>
      <c r="D594" s="293" t="str">
        <f ca="1">IF(ISERROR($S594),"",OFFSET('Smelter Reference List'!$C$4,$S594-4,0)&amp;"")</f>
        <v/>
      </c>
      <c r="E594" s="293" t="str">
        <f ca="1">IF(ISERROR($S594),"",OFFSET('Smelter Reference List'!$D$4,$S594-4,0)&amp;"")</f>
        <v/>
      </c>
      <c r="F594" s="293" t="str">
        <f ca="1">IF(ISERROR($S594),"",OFFSET('Smelter Reference List'!$E$4,$S594-4,0))</f>
        <v/>
      </c>
      <c r="G594" s="293" t="str">
        <f ca="1">IF(C594=$U$4,"Enter smelter details", IF(ISERROR($S594),"",OFFSET('Smelter Reference List'!$F$4,$S594-4,0)))</f>
        <v/>
      </c>
      <c r="H594" s="294" t="str">
        <f ca="1">IF(ISERROR($S594),"",OFFSET('Smelter Reference List'!$G$4,$S594-4,0))</f>
        <v/>
      </c>
      <c r="I594" s="295" t="str">
        <f ca="1">IF(ISERROR($S594),"",OFFSET('Smelter Reference List'!$H$4,$S594-4,0))</f>
        <v/>
      </c>
      <c r="J594" s="295" t="str">
        <f ca="1">IF(ISERROR($S594),"",OFFSET('Smelter Reference List'!$I$4,$S594-4,0))</f>
        <v/>
      </c>
      <c r="K594" s="296"/>
      <c r="L594" s="296"/>
      <c r="M594" s="296"/>
      <c r="N594" s="296"/>
      <c r="O594" s="296"/>
      <c r="P594" s="296"/>
      <c r="Q594" s="297"/>
      <c r="R594" s="227"/>
      <c r="S594" s="228" t="e">
        <f>IF(C594="",NA(),MATCH($B594&amp;$C594,'Smelter Reference List'!$J:$J,0))</f>
        <v>#N/A</v>
      </c>
      <c r="T594" s="229"/>
      <c r="U594" s="229">
        <f t="shared" ca="1" si="20"/>
        <v>0</v>
      </c>
      <c r="V594" s="229"/>
      <c r="W594" s="229"/>
      <c r="Y594" s="223" t="str">
        <f t="shared" si="21"/>
        <v/>
      </c>
    </row>
    <row r="595" spans="1:25" s="223" customFormat="1" ht="20.25">
      <c r="A595" s="292"/>
      <c r="B595" s="293" t="str">
        <f>IF(LEN(A595)=0,"",INDEX('Smelter Reference List'!$A:$A,MATCH($A595,'Smelter Reference List'!$E:$E,0)))</f>
        <v/>
      </c>
      <c r="C595" s="299" t="str">
        <f>IF(LEN(A595)=0,"",INDEX('Smelter Reference List'!$C:$C,MATCH($A595,'Smelter Reference List'!$E:$E,0)))</f>
        <v/>
      </c>
      <c r="D595" s="293" t="str">
        <f ca="1">IF(ISERROR($S595),"",OFFSET('Smelter Reference List'!$C$4,$S595-4,0)&amp;"")</f>
        <v/>
      </c>
      <c r="E595" s="293" t="str">
        <f ca="1">IF(ISERROR($S595),"",OFFSET('Smelter Reference List'!$D$4,$S595-4,0)&amp;"")</f>
        <v/>
      </c>
      <c r="F595" s="293" t="str">
        <f ca="1">IF(ISERROR($S595),"",OFFSET('Smelter Reference List'!$E$4,$S595-4,0))</f>
        <v/>
      </c>
      <c r="G595" s="293" t="str">
        <f ca="1">IF(C595=$U$4,"Enter smelter details", IF(ISERROR($S595),"",OFFSET('Smelter Reference List'!$F$4,$S595-4,0)))</f>
        <v/>
      </c>
      <c r="H595" s="294" t="str">
        <f ca="1">IF(ISERROR($S595),"",OFFSET('Smelter Reference List'!$G$4,$S595-4,0))</f>
        <v/>
      </c>
      <c r="I595" s="295" t="str">
        <f ca="1">IF(ISERROR($S595),"",OFFSET('Smelter Reference List'!$H$4,$S595-4,0))</f>
        <v/>
      </c>
      <c r="J595" s="295" t="str">
        <f ca="1">IF(ISERROR($S595),"",OFFSET('Smelter Reference List'!$I$4,$S595-4,0))</f>
        <v/>
      </c>
      <c r="K595" s="296"/>
      <c r="L595" s="296"/>
      <c r="M595" s="296"/>
      <c r="N595" s="296"/>
      <c r="O595" s="296"/>
      <c r="P595" s="296"/>
      <c r="Q595" s="297"/>
      <c r="R595" s="227"/>
      <c r="S595" s="228" t="e">
        <f>IF(C595="",NA(),MATCH($B595&amp;$C595,'Smelter Reference List'!$J:$J,0))</f>
        <v>#N/A</v>
      </c>
      <c r="T595" s="229"/>
      <c r="U595" s="229">
        <f t="shared" ca="1" si="20"/>
        <v>0</v>
      </c>
      <c r="V595" s="229"/>
      <c r="W595" s="229"/>
      <c r="Y595" s="223" t="str">
        <f t="shared" si="21"/>
        <v/>
      </c>
    </row>
    <row r="596" spans="1:25" s="223" customFormat="1" ht="20.25">
      <c r="A596" s="292"/>
      <c r="B596" s="293" t="str">
        <f>IF(LEN(A596)=0,"",INDEX('Smelter Reference List'!$A:$A,MATCH($A596,'Smelter Reference List'!$E:$E,0)))</f>
        <v/>
      </c>
      <c r="C596" s="299" t="str">
        <f>IF(LEN(A596)=0,"",INDEX('Smelter Reference List'!$C:$C,MATCH($A596,'Smelter Reference List'!$E:$E,0)))</f>
        <v/>
      </c>
      <c r="D596" s="293" t="str">
        <f ca="1">IF(ISERROR($S596),"",OFFSET('Smelter Reference List'!$C$4,$S596-4,0)&amp;"")</f>
        <v/>
      </c>
      <c r="E596" s="293" t="str">
        <f ca="1">IF(ISERROR($S596),"",OFFSET('Smelter Reference List'!$D$4,$S596-4,0)&amp;"")</f>
        <v/>
      </c>
      <c r="F596" s="293" t="str">
        <f ca="1">IF(ISERROR($S596),"",OFFSET('Smelter Reference List'!$E$4,$S596-4,0))</f>
        <v/>
      </c>
      <c r="G596" s="293" t="str">
        <f ca="1">IF(C596=$U$4,"Enter smelter details", IF(ISERROR($S596),"",OFFSET('Smelter Reference List'!$F$4,$S596-4,0)))</f>
        <v/>
      </c>
      <c r="H596" s="294" t="str">
        <f ca="1">IF(ISERROR($S596),"",OFFSET('Smelter Reference List'!$G$4,$S596-4,0))</f>
        <v/>
      </c>
      <c r="I596" s="295" t="str">
        <f ca="1">IF(ISERROR($S596),"",OFFSET('Smelter Reference List'!$H$4,$S596-4,0))</f>
        <v/>
      </c>
      <c r="J596" s="295" t="str">
        <f ca="1">IF(ISERROR($S596),"",OFFSET('Smelter Reference List'!$I$4,$S596-4,0))</f>
        <v/>
      </c>
      <c r="K596" s="296"/>
      <c r="L596" s="296"/>
      <c r="M596" s="296"/>
      <c r="N596" s="296"/>
      <c r="O596" s="296"/>
      <c r="P596" s="296"/>
      <c r="Q596" s="297"/>
      <c r="R596" s="227"/>
      <c r="S596" s="228" t="e">
        <f>IF(C596="",NA(),MATCH($B596&amp;$C596,'Smelter Reference List'!$J:$J,0))</f>
        <v>#N/A</v>
      </c>
      <c r="T596" s="229"/>
      <c r="U596" s="229">
        <f t="shared" ca="1" si="20"/>
        <v>0</v>
      </c>
      <c r="V596" s="229"/>
      <c r="W596" s="229"/>
      <c r="Y596" s="223" t="str">
        <f t="shared" si="21"/>
        <v/>
      </c>
    </row>
    <row r="597" spans="1:25" s="223" customFormat="1" ht="20.25">
      <c r="A597" s="292"/>
      <c r="B597" s="293" t="str">
        <f>IF(LEN(A597)=0,"",INDEX('Smelter Reference List'!$A:$A,MATCH($A597,'Smelter Reference List'!$E:$E,0)))</f>
        <v/>
      </c>
      <c r="C597" s="299" t="str">
        <f>IF(LEN(A597)=0,"",INDEX('Smelter Reference List'!$C:$C,MATCH($A597,'Smelter Reference List'!$E:$E,0)))</f>
        <v/>
      </c>
      <c r="D597" s="293" t="str">
        <f ca="1">IF(ISERROR($S597),"",OFFSET('Smelter Reference List'!$C$4,$S597-4,0)&amp;"")</f>
        <v/>
      </c>
      <c r="E597" s="293" t="str">
        <f ca="1">IF(ISERROR($S597),"",OFFSET('Smelter Reference List'!$D$4,$S597-4,0)&amp;"")</f>
        <v/>
      </c>
      <c r="F597" s="293" t="str">
        <f ca="1">IF(ISERROR($S597),"",OFFSET('Smelter Reference List'!$E$4,$S597-4,0))</f>
        <v/>
      </c>
      <c r="G597" s="293" t="str">
        <f ca="1">IF(C597=$U$4,"Enter smelter details", IF(ISERROR($S597),"",OFFSET('Smelter Reference List'!$F$4,$S597-4,0)))</f>
        <v/>
      </c>
      <c r="H597" s="294" t="str">
        <f ca="1">IF(ISERROR($S597),"",OFFSET('Smelter Reference List'!$G$4,$S597-4,0))</f>
        <v/>
      </c>
      <c r="I597" s="295" t="str">
        <f ca="1">IF(ISERROR($S597),"",OFFSET('Smelter Reference List'!$H$4,$S597-4,0))</f>
        <v/>
      </c>
      <c r="J597" s="295" t="str">
        <f ca="1">IF(ISERROR($S597),"",OFFSET('Smelter Reference List'!$I$4,$S597-4,0))</f>
        <v/>
      </c>
      <c r="K597" s="296"/>
      <c r="L597" s="296"/>
      <c r="M597" s="296"/>
      <c r="N597" s="296"/>
      <c r="O597" s="296"/>
      <c r="P597" s="296"/>
      <c r="Q597" s="297"/>
      <c r="R597" s="227"/>
      <c r="S597" s="228" t="e">
        <f>IF(C597="",NA(),MATCH($B597&amp;$C597,'Smelter Reference List'!$J:$J,0))</f>
        <v>#N/A</v>
      </c>
      <c r="T597" s="229"/>
      <c r="U597" s="229">
        <f t="shared" ca="1" si="20"/>
        <v>0</v>
      </c>
      <c r="V597" s="229"/>
      <c r="W597" s="229"/>
      <c r="Y597" s="223" t="str">
        <f t="shared" si="21"/>
        <v/>
      </c>
    </row>
    <row r="598" spans="1:25" s="223" customFormat="1" ht="20.25">
      <c r="A598" s="292"/>
      <c r="B598" s="293" t="str">
        <f>IF(LEN(A598)=0,"",INDEX('Smelter Reference List'!$A:$A,MATCH($A598,'Smelter Reference List'!$E:$E,0)))</f>
        <v/>
      </c>
      <c r="C598" s="299" t="str">
        <f>IF(LEN(A598)=0,"",INDEX('Smelter Reference List'!$C:$C,MATCH($A598,'Smelter Reference List'!$E:$E,0)))</f>
        <v/>
      </c>
      <c r="D598" s="293" t="str">
        <f ca="1">IF(ISERROR($S598),"",OFFSET('Smelter Reference List'!$C$4,$S598-4,0)&amp;"")</f>
        <v/>
      </c>
      <c r="E598" s="293" t="str">
        <f ca="1">IF(ISERROR($S598),"",OFFSET('Smelter Reference List'!$D$4,$S598-4,0)&amp;"")</f>
        <v/>
      </c>
      <c r="F598" s="293" t="str">
        <f ca="1">IF(ISERROR($S598),"",OFFSET('Smelter Reference List'!$E$4,$S598-4,0))</f>
        <v/>
      </c>
      <c r="G598" s="293" t="str">
        <f ca="1">IF(C598=$U$4,"Enter smelter details", IF(ISERROR($S598),"",OFFSET('Smelter Reference List'!$F$4,$S598-4,0)))</f>
        <v/>
      </c>
      <c r="H598" s="294" t="str">
        <f ca="1">IF(ISERROR($S598),"",OFFSET('Smelter Reference List'!$G$4,$S598-4,0))</f>
        <v/>
      </c>
      <c r="I598" s="295" t="str">
        <f ca="1">IF(ISERROR($S598),"",OFFSET('Smelter Reference List'!$H$4,$S598-4,0))</f>
        <v/>
      </c>
      <c r="J598" s="295" t="str">
        <f ca="1">IF(ISERROR($S598),"",OFFSET('Smelter Reference List'!$I$4,$S598-4,0))</f>
        <v/>
      </c>
      <c r="K598" s="296"/>
      <c r="L598" s="296"/>
      <c r="M598" s="296"/>
      <c r="N598" s="296"/>
      <c r="O598" s="296"/>
      <c r="P598" s="296"/>
      <c r="Q598" s="297"/>
      <c r="R598" s="227"/>
      <c r="S598" s="228" t="e">
        <f>IF(C598="",NA(),MATCH($B598&amp;$C598,'Smelter Reference List'!$J:$J,0))</f>
        <v>#N/A</v>
      </c>
      <c r="T598" s="229"/>
      <c r="U598" s="229">
        <f t="shared" ca="1" si="20"/>
        <v>0</v>
      </c>
      <c r="V598" s="229"/>
      <c r="W598" s="229"/>
      <c r="Y598" s="223" t="str">
        <f t="shared" si="21"/>
        <v/>
      </c>
    </row>
    <row r="599" spans="1:25" s="223" customFormat="1" ht="20.25">
      <c r="A599" s="292"/>
      <c r="B599" s="293" t="str">
        <f>IF(LEN(A599)=0,"",INDEX('Smelter Reference List'!$A:$A,MATCH($A599,'Smelter Reference List'!$E:$E,0)))</f>
        <v/>
      </c>
      <c r="C599" s="299" t="str">
        <f>IF(LEN(A599)=0,"",INDEX('Smelter Reference List'!$C:$C,MATCH($A599,'Smelter Reference List'!$E:$E,0)))</f>
        <v/>
      </c>
      <c r="D599" s="293" t="str">
        <f ca="1">IF(ISERROR($S599),"",OFFSET('Smelter Reference List'!$C$4,$S599-4,0)&amp;"")</f>
        <v/>
      </c>
      <c r="E599" s="293" t="str">
        <f ca="1">IF(ISERROR($S599),"",OFFSET('Smelter Reference List'!$D$4,$S599-4,0)&amp;"")</f>
        <v/>
      </c>
      <c r="F599" s="293" t="str">
        <f ca="1">IF(ISERROR($S599),"",OFFSET('Smelter Reference List'!$E$4,$S599-4,0))</f>
        <v/>
      </c>
      <c r="G599" s="293" t="str">
        <f ca="1">IF(C599=$U$4,"Enter smelter details", IF(ISERROR($S599),"",OFFSET('Smelter Reference List'!$F$4,$S599-4,0)))</f>
        <v/>
      </c>
      <c r="H599" s="294" t="str">
        <f ca="1">IF(ISERROR($S599),"",OFFSET('Smelter Reference List'!$G$4,$S599-4,0))</f>
        <v/>
      </c>
      <c r="I599" s="295" t="str">
        <f ca="1">IF(ISERROR($S599),"",OFFSET('Smelter Reference List'!$H$4,$S599-4,0))</f>
        <v/>
      </c>
      <c r="J599" s="295" t="str">
        <f ca="1">IF(ISERROR($S599),"",OFFSET('Smelter Reference List'!$I$4,$S599-4,0))</f>
        <v/>
      </c>
      <c r="K599" s="296"/>
      <c r="L599" s="296"/>
      <c r="M599" s="296"/>
      <c r="N599" s="296"/>
      <c r="O599" s="296"/>
      <c r="P599" s="296"/>
      <c r="Q599" s="297"/>
      <c r="R599" s="227"/>
      <c r="S599" s="228" t="e">
        <f>IF(C599="",NA(),MATCH($B599&amp;$C599,'Smelter Reference List'!$J:$J,0))</f>
        <v>#N/A</v>
      </c>
      <c r="T599" s="229"/>
      <c r="U599" s="229">
        <f t="shared" ca="1" si="20"/>
        <v>0</v>
      </c>
      <c r="V599" s="229"/>
      <c r="W599" s="229"/>
      <c r="Y599" s="223" t="str">
        <f t="shared" si="21"/>
        <v/>
      </c>
    </row>
    <row r="600" spans="1:25" s="223" customFormat="1" ht="20.25">
      <c r="A600" s="292"/>
      <c r="B600" s="293" t="str">
        <f>IF(LEN(A600)=0,"",INDEX('Smelter Reference List'!$A:$A,MATCH($A600,'Smelter Reference List'!$E:$E,0)))</f>
        <v/>
      </c>
      <c r="C600" s="299" t="str">
        <f>IF(LEN(A600)=0,"",INDEX('Smelter Reference List'!$C:$C,MATCH($A600,'Smelter Reference List'!$E:$E,0)))</f>
        <v/>
      </c>
      <c r="D600" s="293" t="str">
        <f ca="1">IF(ISERROR($S600),"",OFFSET('Smelter Reference List'!$C$4,$S600-4,0)&amp;"")</f>
        <v/>
      </c>
      <c r="E600" s="293" t="str">
        <f ca="1">IF(ISERROR($S600),"",OFFSET('Smelter Reference List'!$D$4,$S600-4,0)&amp;"")</f>
        <v/>
      </c>
      <c r="F600" s="293" t="str">
        <f ca="1">IF(ISERROR($S600),"",OFFSET('Smelter Reference List'!$E$4,$S600-4,0))</f>
        <v/>
      </c>
      <c r="G600" s="293" t="str">
        <f ca="1">IF(C600=$U$4,"Enter smelter details", IF(ISERROR($S600),"",OFFSET('Smelter Reference List'!$F$4,$S600-4,0)))</f>
        <v/>
      </c>
      <c r="H600" s="294" t="str">
        <f ca="1">IF(ISERROR($S600),"",OFFSET('Smelter Reference List'!$G$4,$S600-4,0))</f>
        <v/>
      </c>
      <c r="I600" s="295" t="str">
        <f ca="1">IF(ISERROR($S600),"",OFFSET('Smelter Reference List'!$H$4,$S600-4,0))</f>
        <v/>
      </c>
      <c r="J600" s="295" t="str">
        <f ca="1">IF(ISERROR($S600),"",OFFSET('Smelter Reference List'!$I$4,$S600-4,0))</f>
        <v/>
      </c>
      <c r="K600" s="296"/>
      <c r="L600" s="296"/>
      <c r="M600" s="296"/>
      <c r="N600" s="296"/>
      <c r="O600" s="296"/>
      <c r="P600" s="296"/>
      <c r="Q600" s="297"/>
      <c r="R600" s="227"/>
      <c r="S600" s="228" t="e">
        <f>IF(C600="",NA(),MATCH($B600&amp;$C600,'Smelter Reference List'!$J:$J,0))</f>
        <v>#N/A</v>
      </c>
      <c r="T600" s="229"/>
      <c r="U600" s="229">
        <f t="shared" ca="1" si="20"/>
        <v>0</v>
      </c>
      <c r="V600" s="229"/>
      <c r="W600" s="229"/>
      <c r="Y600" s="223" t="str">
        <f t="shared" si="21"/>
        <v/>
      </c>
    </row>
    <row r="601" spans="1:25" s="223" customFormat="1" ht="20.25">
      <c r="A601" s="292"/>
      <c r="B601" s="293" t="str">
        <f>IF(LEN(A601)=0,"",INDEX('Smelter Reference List'!$A:$A,MATCH($A601,'Smelter Reference List'!$E:$E,0)))</f>
        <v/>
      </c>
      <c r="C601" s="299" t="str">
        <f>IF(LEN(A601)=0,"",INDEX('Smelter Reference List'!$C:$C,MATCH($A601,'Smelter Reference List'!$E:$E,0)))</f>
        <v/>
      </c>
      <c r="D601" s="293" t="str">
        <f ca="1">IF(ISERROR($S601),"",OFFSET('Smelter Reference List'!$C$4,$S601-4,0)&amp;"")</f>
        <v/>
      </c>
      <c r="E601" s="293" t="str">
        <f ca="1">IF(ISERROR($S601),"",OFFSET('Smelter Reference List'!$D$4,$S601-4,0)&amp;"")</f>
        <v/>
      </c>
      <c r="F601" s="293" t="str">
        <f ca="1">IF(ISERROR($S601),"",OFFSET('Smelter Reference List'!$E$4,$S601-4,0))</f>
        <v/>
      </c>
      <c r="G601" s="293" t="str">
        <f ca="1">IF(C601=$U$4,"Enter smelter details", IF(ISERROR($S601),"",OFFSET('Smelter Reference List'!$F$4,$S601-4,0)))</f>
        <v/>
      </c>
      <c r="H601" s="294" t="str">
        <f ca="1">IF(ISERROR($S601),"",OFFSET('Smelter Reference List'!$G$4,$S601-4,0))</f>
        <v/>
      </c>
      <c r="I601" s="295" t="str">
        <f ca="1">IF(ISERROR($S601),"",OFFSET('Smelter Reference List'!$H$4,$S601-4,0))</f>
        <v/>
      </c>
      <c r="J601" s="295" t="str">
        <f ca="1">IF(ISERROR($S601),"",OFFSET('Smelter Reference List'!$I$4,$S601-4,0))</f>
        <v/>
      </c>
      <c r="K601" s="296"/>
      <c r="L601" s="296"/>
      <c r="M601" s="296"/>
      <c r="N601" s="296"/>
      <c r="O601" s="296"/>
      <c r="P601" s="296"/>
      <c r="Q601" s="297"/>
      <c r="R601" s="227"/>
      <c r="S601" s="228" t="e">
        <f>IF(C601="",NA(),MATCH($B601&amp;$C601,'Smelter Reference List'!$J:$J,0))</f>
        <v>#N/A</v>
      </c>
      <c r="T601" s="229"/>
      <c r="U601" s="229">
        <f t="shared" ca="1" si="20"/>
        <v>0</v>
      </c>
      <c r="V601" s="229"/>
      <c r="W601" s="229"/>
      <c r="Y601" s="223" t="str">
        <f t="shared" si="21"/>
        <v/>
      </c>
    </row>
    <row r="602" spans="1:25" s="223" customFormat="1" ht="20.25">
      <c r="A602" s="292"/>
      <c r="B602" s="293" t="str">
        <f>IF(LEN(A602)=0,"",INDEX('Smelter Reference List'!$A:$A,MATCH($A602,'Smelter Reference List'!$E:$E,0)))</f>
        <v/>
      </c>
      <c r="C602" s="299" t="str">
        <f>IF(LEN(A602)=0,"",INDEX('Smelter Reference List'!$C:$C,MATCH($A602,'Smelter Reference List'!$E:$E,0)))</f>
        <v/>
      </c>
      <c r="D602" s="293" t="str">
        <f ca="1">IF(ISERROR($S602),"",OFFSET('Smelter Reference List'!$C$4,$S602-4,0)&amp;"")</f>
        <v/>
      </c>
      <c r="E602" s="293" t="str">
        <f ca="1">IF(ISERROR($S602),"",OFFSET('Smelter Reference List'!$D$4,$S602-4,0)&amp;"")</f>
        <v/>
      </c>
      <c r="F602" s="293" t="str">
        <f ca="1">IF(ISERROR($S602),"",OFFSET('Smelter Reference List'!$E$4,$S602-4,0))</f>
        <v/>
      </c>
      <c r="G602" s="293" t="str">
        <f ca="1">IF(C602=$U$4,"Enter smelter details", IF(ISERROR($S602),"",OFFSET('Smelter Reference List'!$F$4,$S602-4,0)))</f>
        <v/>
      </c>
      <c r="H602" s="294" t="str">
        <f ca="1">IF(ISERROR($S602),"",OFFSET('Smelter Reference List'!$G$4,$S602-4,0))</f>
        <v/>
      </c>
      <c r="I602" s="295" t="str">
        <f ca="1">IF(ISERROR($S602),"",OFFSET('Smelter Reference List'!$H$4,$S602-4,0))</f>
        <v/>
      </c>
      <c r="J602" s="295" t="str">
        <f ca="1">IF(ISERROR($S602),"",OFFSET('Smelter Reference List'!$I$4,$S602-4,0))</f>
        <v/>
      </c>
      <c r="K602" s="296"/>
      <c r="L602" s="296"/>
      <c r="M602" s="296"/>
      <c r="N602" s="296"/>
      <c r="O602" s="296"/>
      <c r="P602" s="296"/>
      <c r="Q602" s="297"/>
      <c r="R602" s="227"/>
      <c r="S602" s="228" t="e">
        <f>IF(C602="",NA(),MATCH($B602&amp;$C602,'Smelter Reference List'!$J:$J,0))</f>
        <v>#N/A</v>
      </c>
      <c r="T602" s="229"/>
      <c r="U602" s="229">
        <f t="shared" ca="1" si="20"/>
        <v>0</v>
      </c>
      <c r="V602" s="229"/>
      <c r="W602" s="229"/>
      <c r="Y602" s="223" t="str">
        <f t="shared" si="21"/>
        <v/>
      </c>
    </row>
    <row r="603" spans="1:25" s="223" customFormat="1" ht="20.25">
      <c r="A603" s="292"/>
      <c r="B603" s="293" t="str">
        <f>IF(LEN(A603)=0,"",INDEX('Smelter Reference List'!$A:$A,MATCH($A603,'Smelter Reference List'!$E:$E,0)))</f>
        <v/>
      </c>
      <c r="C603" s="299" t="str">
        <f>IF(LEN(A603)=0,"",INDEX('Smelter Reference List'!$C:$C,MATCH($A603,'Smelter Reference List'!$E:$E,0)))</f>
        <v/>
      </c>
      <c r="D603" s="293" t="str">
        <f ca="1">IF(ISERROR($S603),"",OFFSET('Smelter Reference List'!$C$4,$S603-4,0)&amp;"")</f>
        <v/>
      </c>
      <c r="E603" s="293" t="str">
        <f ca="1">IF(ISERROR($S603),"",OFFSET('Smelter Reference List'!$D$4,$S603-4,0)&amp;"")</f>
        <v/>
      </c>
      <c r="F603" s="293" t="str">
        <f ca="1">IF(ISERROR($S603),"",OFFSET('Smelter Reference List'!$E$4,$S603-4,0))</f>
        <v/>
      </c>
      <c r="G603" s="293" t="str">
        <f ca="1">IF(C603=$U$4,"Enter smelter details", IF(ISERROR($S603),"",OFFSET('Smelter Reference List'!$F$4,$S603-4,0)))</f>
        <v/>
      </c>
      <c r="H603" s="294" t="str">
        <f ca="1">IF(ISERROR($S603),"",OFFSET('Smelter Reference List'!$G$4,$S603-4,0))</f>
        <v/>
      </c>
      <c r="I603" s="295" t="str">
        <f ca="1">IF(ISERROR($S603),"",OFFSET('Smelter Reference List'!$H$4,$S603-4,0))</f>
        <v/>
      </c>
      <c r="J603" s="295" t="str">
        <f ca="1">IF(ISERROR($S603),"",OFFSET('Smelter Reference List'!$I$4,$S603-4,0))</f>
        <v/>
      </c>
      <c r="K603" s="296"/>
      <c r="L603" s="296"/>
      <c r="M603" s="296"/>
      <c r="N603" s="296"/>
      <c r="O603" s="296"/>
      <c r="P603" s="296"/>
      <c r="Q603" s="297"/>
      <c r="R603" s="227"/>
      <c r="S603" s="228" t="e">
        <f>IF(C603="",NA(),MATCH($B603&amp;$C603,'Smelter Reference List'!$J:$J,0))</f>
        <v>#N/A</v>
      </c>
      <c r="T603" s="229"/>
      <c r="U603" s="229">
        <f t="shared" ca="1" si="20"/>
        <v>0</v>
      </c>
      <c r="V603" s="229"/>
      <c r="W603" s="229"/>
      <c r="Y603" s="223" t="str">
        <f t="shared" si="21"/>
        <v/>
      </c>
    </row>
    <row r="604" spans="1:25" s="223" customFormat="1" ht="20.25">
      <c r="A604" s="292"/>
      <c r="B604" s="293" t="str">
        <f>IF(LEN(A604)=0,"",INDEX('Smelter Reference List'!$A:$A,MATCH($A604,'Smelter Reference List'!$E:$E,0)))</f>
        <v/>
      </c>
      <c r="C604" s="299" t="str">
        <f>IF(LEN(A604)=0,"",INDEX('Smelter Reference List'!$C:$C,MATCH($A604,'Smelter Reference List'!$E:$E,0)))</f>
        <v/>
      </c>
      <c r="D604" s="293" t="str">
        <f ca="1">IF(ISERROR($S604),"",OFFSET('Smelter Reference List'!$C$4,$S604-4,0)&amp;"")</f>
        <v/>
      </c>
      <c r="E604" s="293" t="str">
        <f ca="1">IF(ISERROR($S604),"",OFFSET('Smelter Reference List'!$D$4,$S604-4,0)&amp;"")</f>
        <v/>
      </c>
      <c r="F604" s="293" t="str">
        <f ca="1">IF(ISERROR($S604),"",OFFSET('Smelter Reference List'!$E$4,$S604-4,0))</f>
        <v/>
      </c>
      <c r="G604" s="293" t="str">
        <f ca="1">IF(C604=$U$4,"Enter smelter details", IF(ISERROR($S604),"",OFFSET('Smelter Reference List'!$F$4,$S604-4,0)))</f>
        <v/>
      </c>
      <c r="H604" s="294" t="str">
        <f ca="1">IF(ISERROR($S604),"",OFFSET('Smelter Reference List'!$G$4,$S604-4,0))</f>
        <v/>
      </c>
      <c r="I604" s="295" t="str">
        <f ca="1">IF(ISERROR($S604),"",OFFSET('Smelter Reference List'!$H$4,$S604-4,0))</f>
        <v/>
      </c>
      <c r="J604" s="295" t="str">
        <f ca="1">IF(ISERROR($S604),"",OFFSET('Smelter Reference List'!$I$4,$S604-4,0))</f>
        <v/>
      </c>
      <c r="K604" s="296"/>
      <c r="L604" s="296"/>
      <c r="M604" s="296"/>
      <c r="N604" s="296"/>
      <c r="O604" s="296"/>
      <c r="P604" s="296"/>
      <c r="Q604" s="297"/>
      <c r="R604" s="227"/>
      <c r="S604" s="228" t="e">
        <f>IF(C604="",NA(),MATCH($B604&amp;$C604,'Smelter Reference List'!$J:$J,0))</f>
        <v>#N/A</v>
      </c>
      <c r="T604" s="229"/>
      <c r="U604" s="229">
        <f t="shared" ca="1" si="20"/>
        <v>0</v>
      </c>
      <c r="V604" s="229"/>
      <c r="W604" s="229"/>
      <c r="Y604" s="223" t="str">
        <f t="shared" si="21"/>
        <v/>
      </c>
    </row>
    <row r="605" spans="1:25" s="223" customFormat="1" ht="20.25">
      <c r="A605" s="292"/>
      <c r="B605" s="293" t="str">
        <f>IF(LEN(A605)=0,"",INDEX('Smelter Reference List'!$A:$A,MATCH($A605,'Smelter Reference List'!$E:$E,0)))</f>
        <v/>
      </c>
      <c r="C605" s="299" t="str">
        <f>IF(LEN(A605)=0,"",INDEX('Smelter Reference List'!$C:$C,MATCH($A605,'Smelter Reference List'!$E:$E,0)))</f>
        <v/>
      </c>
      <c r="D605" s="293" t="str">
        <f ca="1">IF(ISERROR($S605),"",OFFSET('Smelter Reference List'!$C$4,$S605-4,0)&amp;"")</f>
        <v/>
      </c>
      <c r="E605" s="293" t="str">
        <f ca="1">IF(ISERROR($S605),"",OFFSET('Smelter Reference List'!$D$4,$S605-4,0)&amp;"")</f>
        <v/>
      </c>
      <c r="F605" s="293" t="str">
        <f ca="1">IF(ISERROR($S605),"",OFFSET('Smelter Reference List'!$E$4,$S605-4,0))</f>
        <v/>
      </c>
      <c r="G605" s="293" t="str">
        <f ca="1">IF(C605=$U$4,"Enter smelter details", IF(ISERROR($S605),"",OFFSET('Smelter Reference List'!$F$4,$S605-4,0)))</f>
        <v/>
      </c>
      <c r="H605" s="294" t="str">
        <f ca="1">IF(ISERROR($S605),"",OFFSET('Smelter Reference List'!$G$4,$S605-4,0))</f>
        <v/>
      </c>
      <c r="I605" s="295" t="str">
        <f ca="1">IF(ISERROR($S605),"",OFFSET('Smelter Reference List'!$H$4,$S605-4,0))</f>
        <v/>
      </c>
      <c r="J605" s="295" t="str">
        <f ca="1">IF(ISERROR($S605),"",OFFSET('Smelter Reference List'!$I$4,$S605-4,0))</f>
        <v/>
      </c>
      <c r="K605" s="296"/>
      <c r="L605" s="296"/>
      <c r="M605" s="296"/>
      <c r="N605" s="296"/>
      <c r="O605" s="296"/>
      <c r="P605" s="296"/>
      <c r="Q605" s="297"/>
      <c r="R605" s="227"/>
      <c r="S605" s="228" t="e">
        <f>IF(C605="",NA(),MATCH($B605&amp;$C605,'Smelter Reference List'!$J:$J,0))</f>
        <v>#N/A</v>
      </c>
      <c r="T605" s="229"/>
      <c r="U605" s="229">
        <f t="shared" ca="1" si="20"/>
        <v>0</v>
      </c>
      <c r="V605" s="229"/>
      <c r="W605" s="229"/>
      <c r="Y605" s="223" t="str">
        <f t="shared" si="21"/>
        <v/>
      </c>
    </row>
    <row r="606" spans="1:25" s="223" customFormat="1" ht="20.25">
      <c r="A606" s="292"/>
      <c r="B606" s="293" t="str">
        <f>IF(LEN(A606)=0,"",INDEX('Smelter Reference List'!$A:$A,MATCH($A606,'Smelter Reference List'!$E:$E,0)))</f>
        <v/>
      </c>
      <c r="C606" s="299" t="str">
        <f>IF(LEN(A606)=0,"",INDEX('Smelter Reference List'!$C:$C,MATCH($A606,'Smelter Reference List'!$E:$E,0)))</f>
        <v/>
      </c>
      <c r="D606" s="293" t="str">
        <f ca="1">IF(ISERROR($S606),"",OFFSET('Smelter Reference List'!$C$4,$S606-4,0)&amp;"")</f>
        <v/>
      </c>
      <c r="E606" s="293" t="str">
        <f ca="1">IF(ISERROR($S606),"",OFFSET('Smelter Reference List'!$D$4,$S606-4,0)&amp;"")</f>
        <v/>
      </c>
      <c r="F606" s="293" t="str">
        <f ca="1">IF(ISERROR($S606),"",OFFSET('Smelter Reference List'!$E$4,$S606-4,0))</f>
        <v/>
      </c>
      <c r="G606" s="293" t="str">
        <f ca="1">IF(C606=$U$4,"Enter smelter details", IF(ISERROR($S606),"",OFFSET('Smelter Reference List'!$F$4,$S606-4,0)))</f>
        <v/>
      </c>
      <c r="H606" s="294" t="str">
        <f ca="1">IF(ISERROR($S606),"",OFFSET('Smelter Reference List'!$G$4,$S606-4,0))</f>
        <v/>
      </c>
      <c r="I606" s="295" t="str">
        <f ca="1">IF(ISERROR($S606),"",OFFSET('Smelter Reference List'!$H$4,$S606-4,0))</f>
        <v/>
      </c>
      <c r="J606" s="295" t="str">
        <f ca="1">IF(ISERROR($S606),"",OFFSET('Smelter Reference List'!$I$4,$S606-4,0))</f>
        <v/>
      </c>
      <c r="K606" s="296"/>
      <c r="L606" s="296"/>
      <c r="M606" s="296"/>
      <c r="N606" s="296"/>
      <c r="O606" s="296"/>
      <c r="P606" s="296"/>
      <c r="Q606" s="297"/>
      <c r="R606" s="227"/>
      <c r="S606" s="228" t="e">
        <f>IF(C606="",NA(),MATCH($B606&amp;$C606,'Smelter Reference List'!$J:$J,0))</f>
        <v>#N/A</v>
      </c>
      <c r="T606" s="229"/>
      <c r="U606" s="229">
        <f t="shared" ca="1" si="20"/>
        <v>0</v>
      </c>
      <c r="V606" s="229"/>
      <c r="W606" s="229"/>
      <c r="Y606" s="223" t="str">
        <f t="shared" si="21"/>
        <v/>
      </c>
    </row>
    <row r="607" spans="1:25" s="223" customFormat="1" ht="20.25">
      <c r="A607" s="292"/>
      <c r="B607" s="293" t="str">
        <f>IF(LEN(A607)=0,"",INDEX('Smelter Reference List'!$A:$A,MATCH($A607,'Smelter Reference List'!$E:$E,0)))</f>
        <v/>
      </c>
      <c r="C607" s="299" t="str">
        <f>IF(LEN(A607)=0,"",INDEX('Smelter Reference List'!$C:$C,MATCH($A607,'Smelter Reference List'!$E:$E,0)))</f>
        <v/>
      </c>
      <c r="D607" s="293" t="str">
        <f ca="1">IF(ISERROR($S607),"",OFFSET('Smelter Reference List'!$C$4,$S607-4,0)&amp;"")</f>
        <v/>
      </c>
      <c r="E607" s="293" t="str">
        <f ca="1">IF(ISERROR($S607),"",OFFSET('Smelter Reference List'!$D$4,$S607-4,0)&amp;"")</f>
        <v/>
      </c>
      <c r="F607" s="293" t="str">
        <f ca="1">IF(ISERROR($S607),"",OFFSET('Smelter Reference List'!$E$4,$S607-4,0))</f>
        <v/>
      </c>
      <c r="G607" s="293" t="str">
        <f ca="1">IF(C607=$U$4,"Enter smelter details", IF(ISERROR($S607),"",OFFSET('Smelter Reference List'!$F$4,$S607-4,0)))</f>
        <v/>
      </c>
      <c r="H607" s="294" t="str">
        <f ca="1">IF(ISERROR($S607),"",OFFSET('Smelter Reference List'!$G$4,$S607-4,0))</f>
        <v/>
      </c>
      <c r="I607" s="295" t="str">
        <f ca="1">IF(ISERROR($S607),"",OFFSET('Smelter Reference List'!$H$4,$S607-4,0))</f>
        <v/>
      </c>
      <c r="J607" s="295" t="str">
        <f ca="1">IF(ISERROR($S607),"",OFFSET('Smelter Reference List'!$I$4,$S607-4,0))</f>
        <v/>
      </c>
      <c r="K607" s="296"/>
      <c r="L607" s="296"/>
      <c r="M607" s="296"/>
      <c r="N607" s="296"/>
      <c r="O607" s="296"/>
      <c r="P607" s="296"/>
      <c r="Q607" s="297"/>
      <c r="R607" s="227"/>
      <c r="S607" s="228" t="e">
        <f>IF(C607="",NA(),MATCH($B607&amp;$C607,'Smelter Reference List'!$J:$J,0))</f>
        <v>#N/A</v>
      </c>
      <c r="T607" s="229"/>
      <c r="U607" s="229">
        <f t="shared" ca="1" si="20"/>
        <v>0</v>
      </c>
      <c r="V607" s="229"/>
      <c r="W607" s="229"/>
      <c r="Y607" s="223" t="str">
        <f t="shared" si="21"/>
        <v/>
      </c>
    </row>
    <row r="608" spans="1:25" s="223" customFormat="1" ht="20.25">
      <c r="A608" s="292"/>
      <c r="B608" s="293" t="str">
        <f>IF(LEN(A608)=0,"",INDEX('Smelter Reference List'!$A:$A,MATCH($A608,'Smelter Reference List'!$E:$E,0)))</f>
        <v/>
      </c>
      <c r="C608" s="299" t="str">
        <f>IF(LEN(A608)=0,"",INDEX('Smelter Reference List'!$C:$C,MATCH($A608,'Smelter Reference List'!$E:$E,0)))</f>
        <v/>
      </c>
      <c r="D608" s="293" t="str">
        <f ca="1">IF(ISERROR($S608),"",OFFSET('Smelter Reference List'!$C$4,$S608-4,0)&amp;"")</f>
        <v/>
      </c>
      <c r="E608" s="293" t="str">
        <f ca="1">IF(ISERROR($S608),"",OFFSET('Smelter Reference List'!$D$4,$S608-4,0)&amp;"")</f>
        <v/>
      </c>
      <c r="F608" s="293" t="str">
        <f ca="1">IF(ISERROR($S608),"",OFFSET('Smelter Reference List'!$E$4,$S608-4,0))</f>
        <v/>
      </c>
      <c r="G608" s="293" t="str">
        <f ca="1">IF(C608=$U$4,"Enter smelter details", IF(ISERROR($S608),"",OFFSET('Smelter Reference List'!$F$4,$S608-4,0)))</f>
        <v/>
      </c>
      <c r="H608" s="294" t="str">
        <f ca="1">IF(ISERROR($S608),"",OFFSET('Smelter Reference List'!$G$4,$S608-4,0))</f>
        <v/>
      </c>
      <c r="I608" s="295" t="str">
        <f ca="1">IF(ISERROR($S608),"",OFFSET('Smelter Reference List'!$H$4,$S608-4,0))</f>
        <v/>
      </c>
      <c r="J608" s="295" t="str">
        <f ca="1">IF(ISERROR($S608),"",OFFSET('Smelter Reference List'!$I$4,$S608-4,0))</f>
        <v/>
      </c>
      <c r="K608" s="296"/>
      <c r="L608" s="296"/>
      <c r="M608" s="296"/>
      <c r="N608" s="296"/>
      <c r="O608" s="296"/>
      <c r="P608" s="296"/>
      <c r="Q608" s="297"/>
      <c r="R608" s="227"/>
      <c r="S608" s="228" t="e">
        <f>IF(C608="",NA(),MATCH($B608&amp;$C608,'Smelter Reference List'!$J:$J,0))</f>
        <v>#N/A</v>
      </c>
      <c r="T608" s="229"/>
      <c r="U608" s="229">
        <f t="shared" ca="1" si="20"/>
        <v>0</v>
      </c>
      <c r="V608" s="229"/>
      <c r="W608" s="229"/>
      <c r="Y608" s="223" t="str">
        <f t="shared" si="21"/>
        <v/>
      </c>
    </row>
    <row r="609" spans="1:25" s="223" customFormat="1" ht="20.25">
      <c r="A609" s="292"/>
      <c r="B609" s="293" t="str">
        <f>IF(LEN(A609)=0,"",INDEX('Smelter Reference List'!$A:$A,MATCH($A609,'Smelter Reference List'!$E:$E,0)))</f>
        <v/>
      </c>
      <c r="C609" s="299" t="str">
        <f>IF(LEN(A609)=0,"",INDEX('Smelter Reference List'!$C:$C,MATCH($A609,'Smelter Reference List'!$E:$E,0)))</f>
        <v/>
      </c>
      <c r="D609" s="293" t="str">
        <f ca="1">IF(ISERROR($S609),"",OFFSET('Smelter Reference List'!$C$4,$S609-4,0)&amp;"")</f>
        <v/>
      </c>
      <c r="E609" s="293" t="str">
        <f ca="1">IF(ISERROR($S609),"",OFFSET('Smelter Reference List'!$D$4,$S609-4,0)&amp;"")</f>
        <v/>
      </c>
      <c r="F609" s="293" t="str">
        <f ca="1">IF(ISERROR($S609),"",OFFSET('Smelter Reference List'!$E$4,$S609-4,0))</f>
        <v/>
      </c>
      <c r="G609" s="293" t="str">
        <f ca="1">IF(C609=$U$4,"Enter smelter details", IF(ISERROR($S609),"",OFFSET('Smelter Reference List'!$F$4,$S609-4,0)))</f>
        <v/>
      </c>
      <c r="H609" s="294" t="str">
        <f ca="1">IF(ISERROR($S609),"",OFFSET('Smelter Reference List'!$G$4,$S609-4,0))</f>
        <v/>
      </c>
      <c r="I609" s="295" t="str">
        <f ca="1">IF(ISERROR($S609),"",OFFSET('Smelter Reference List'!$H$4,$S609-4,0))</f>
        <v/>
      </c>
      <c r="J609" s="295" t="str">
        <f ca="1">IF(ISERROR($S609),"",OFFSET('Smelter Reference List'!$I$4,$S609-4,0))</f>
        <v/>
      </c>
      <c r="K609" s="296"/>
      <c r="L609" s="296"/>
      <c r="M609" s="296"/>
      <c r="N609" s="296"/>
      <c r="O609" s="296"/>
      <c r="P609" s="296"/>
      <c r="Q609" s="297"/>
      <c r="R609" s="227"/>
      <c r="S609" s="228" t="e">
        <f>IF(C609="",NA(),MATCH($B609&amp;$C609,'Smelter Reference List'!$J:$J,0))</f>
        <v>#N/A</v>
      </c>
      <c r="T609" s="229"/>
      <c r="U609" s="229">
        <f t="shared" ca="1" si="20"/>
        <v>0</v>
      </c>
      <c r="V609" s="229"/>
      <c r="W609" s="229"/>
      <c r="Y609" s="223" t="str">
        <f t="shared" si="21"/>
        <v/>
      </c>
    </row>
    <row r="610" spans="1:25" s="223" customFormat="1" ht="20.25">
      <c r="A610" s="292"/>
      <c r="B610" s="293" t="str">
        <f>IF(LEN(A610)=0,"",INDEX('Smelter Reference List'!$A:$A,MATCH($A610,'Smelter Reference List'!$E:$E,0)))</f>
        <v/>
      </c>
      <c r="C610" s="299" t="str">
        <f>IF(LEN(A610)=0,"",INDEX('Smelter Reference List'!$C:$C,MATCH($A610,'Smelter Reference List'!$E:$E,0)))</f>
        <v/>
      </c>
      <c r="D610" s="293" t="str">
        <f ca="1">IF(ISERROR($S610),"",OFFSET('Smelter Reference List'!$C$4,$S610-4,0)&amp;"")</f>
        <v/>
      </c>
      <c r="E610" s="293" t="str">
        <f ca="1">IF(ISERROR($S610),"",OFFSET('Smelter Reference List'!$D$4,$S610-4,0)&amp;"")</f>
        <v/>
      </c>
      <c r="F610" s="293" t="str">
        <f ca="1">IF(ISERROR($S610),"",OFFSET('Smelter Reference List'!$E$4,$S610-4,0))</f>
        <v/>
      </c>
      <c r="G610" s="293" t="str">
        <f ca="1">IF(C610=$U$4,"Enter smelter details", IF(ISERROR($S610),"",OFFSET('Smelter Reference List'!$F$4,$S610-4,0)))</f>
        <v/>
      </c>
      <c r="H610" s="294" t="str">
        <f ca="1">IF(ISERROR($S610),"",OFFSET('Smelter Reference List'!$G$4,$S610-4,0))</f>
        <v/>
      </c>
      <c r="I610" s="295" t="str">
        <f ca="1">IF(ISERROR($S610),"",OFFSET('Smelter Reference List'!$H$4,$S610-4,0))</f>
        <v/>
      </c>
      <c r="J610" s="295" t="str">
        <f ca="1">IF(ISERROR($S610),"",OFFSET('Smelter Reference List'!$I$4,$S610-4,0))</f>
        <v/>
      </c>
      <c r="K610" s="296"/>
      <c r="L610" s="296"/>
      <c r="M610" s="296"/>
      <c r="N610" s="296"/>
      <c r="O610" s="296"/>
      <c r="P610" s="296"/>
      <c r="Q610" s="297"/>
      <c r="R610" s="227"/>
      <c r="S610" s="228" t="e">
        <f>IF(C610="",NA(),MATCH($B610&amp;$C610,'Smelter Reference List'!$J:$J,0))</f>
        <v>#N/A</v>
      </c>
      <c r="T610" s="229"/>
      <c r="U610" s="229">
        <f t="shared" ca="1" si="20"/>
        <v>0</v>
      </c>
      <c r="V610" s="229"/>
      <c r="W610" s="229"/>
      <c r="Y610" s="223" t="str">
        <f t="shared" si="21"/>
        <v/>
      </c>
    </row>
    <row r="611" spans="1:25" s="223" customFormat="1" ht="20.25">
      <c r="A611" s="292"/>
      <c r="B611" s="293" t="str">
        <f>IF(LEN(A611)=0,"",INDEX('Smelter Reference List'!$A:$A,MATCH($A611,'Smelter Reference List'!$E:$E,0)))</f>
        <v/>
      </c>
      <c r="C611" s="299" t="str">
        <f>IF(LEN(A611)=0,"",INDEX('Smelter Reference List'!$C:$C,MATCH($A611,'Smelter Reference List'!$E:$E,0)))</f>
        <v/>
      </c>
      <c r="D611" s="293" t="str">
        <f ca="1">IF(ISERROR($S611),"",OFFSET('Smelter Reference List'!$C$4,$S611-4,0)&amp;"")</f>
        <v/>
      </c>
      <c r="E611" s="293" t="str">
        <f ca="1">IF(ISERROR($S611),"",OFFSET('Smelter Reference List'!$D$4,$S611-4,0)&amp;"")</f>
        <v/>
      </c>
      <c r="F611" s="293" t="str">
        <f ca="1">IF(ISERROR($S611),"",OFFSET('Smelter Reference List'!$E$4,$S611-4,0))</f>
        <v/>
      </c>
      <c r="G611" s="293" t="str">
        <f ca="1">IF(C611=$U$4,"Enter smelter details", IF(ISERROR($S611),"",OFFSET('Smelter Reference List'!$F$4,$S611-4,0)))</f>
        <v/>
      </c>
      <c r="H611" s="294" t="str">
        <f ca="1">IF(ISERROR($S611),"",OFFSET('Smelter Reference List'!$G$4,$S611-4,0))</f>
        <v/>
      </c>
      <c r="I611" s="295" t="str">
        <f ca="1">IF(ISERROR($S611),"",OFFSET('Smelter Reference List'!$H$4,$S611-4,0))</f>
        <v/>
      </c>
      <c r="J611" s="295" t="str">
        <f ca="1">IF(ISERROR($S611),"",OFFSET('Smelter Reference List'!$I$4,$S611-4,0))</f>
        <v/>
      </c>
      <c r="K611" s="296"/>
      <c r="L611" s="296"/>
      <c r="M611" s="296"/>
      <c r="N611" s="296"/>
      <c r="O611" s="296"/>
      <c r="P611" s="296"/>
      <c r="Q611" s="297"/>
      <c r="R611" s="227"/>
      <c r="S611" s="228" t="e">
        <f>IF(C611="",NA(),MATCH($B611&amp;$C611,'Smelter Reference List'!$J:$J,0))</f>
        <v>#N/A</v>
      </c>
      <c r="T611" s="229"/>
      <c r="U611" s="229">
        <f t="shared" ca="1" si="20"/>
        <v>0</v>
      </c>
      <c r="V611" s="229"/>
      <c r="W611" s="229"/>
      <c r="Y611" s="223" t="str">
        <f t="shared" si="21"/>
        <v/>
      </c>
    </row>
    <row r="612" spans="1:25" s="223" customFormat="1" ht="20.25">
      <c r="A612" s="292"/>
      <c r="B612" s="293" t="str">
        <f>IF(LEN(A612)=0,"",INDEX('Smelter Reference List'!$A:$A,MATCH($A612,'Smelter Reference List'!$E:$E,0)))</f>
        <v/>
      </c>
      <c r="C612" s="299" t="str">
        <f>IF(LEN(A612)=0,"",INDEX('Smelter Reference List'!$C:$C,MATCH($A612,'Smelter Reference List'!$E:$E,0)))</f>
        <v/>
      </c>
      <c r="D612" s="293" t="str">
        <f ca="1">IF(ISERROR($S612),"",OFFSET('Smelter Reference List'!$C$4,$S612-4,0)&amp;"")</f>
        <v/>
      </c>
      <c r="E612" s="293" t="str">
        <f ca="1">IF(ISERROR($S612),"",OFFSET('Smelter Reference List'!$D$4,$S612-4,0)&amp;"")</f>
        <v/>
      </c>
      <c r="F612" s="293" t="str">
        <f ca="1">IF(ISERROR($S612),"",OFFSET('Smelter Reference List'!$E$4,$S612-4,0))</f>
        <v/>
      </c>
      <c r="G612" s="293" t="str">
        <f ca="1">IF(C612=$U$4,"Enter smelter details", IF(ISERROR($S612),"",OFFSET('Smelter Reference List'!$F$4,$S612-4,0)))</f>
        <v/>
      </c>
      <c r="H612" s="294" t="str">
        <f ca="1">IF(ISERROR($S612),"",OFFSET('Smelter Reference List'!$G$4,$S612-4,0))</f>
        <v/>
      </c>
      <c r="I612" s="295" t="str">
        <f ca="1">IF(ISERROR($S612),"",OFFSET('Smelter Reference List'!$H$4,$S612-4,0))</f>
        <v/>
      </c>
      <c r="J612" s="295" t="str">
        <f ca="1">IF(ISERROR($S612),"",OFFSET('Smelter Reference List'!$I$4,$S612-4,0))</f>
        <v/>
      </c>
      <c r="K612" s="296"/>
      <c r="L612" s="296"/>
      <c r="M612" s="296"/>
      <c r="N612" s="296"/>
      <c r="O612" s="296"/>
      <c r="P612" s="296"/>
      <c r="Q612" s="297"/>
      <c r="R612" s="227"/>
      <c r="S612" s="228" t="e">
        <f>IF(C612="",NA(),MATCH($B612&amp;$C612,'Smelter Reference List'!$J:$J,0))</f>
        <v>#N/A</v>
      </c>
      <c r="T612" s="229"/>
      <c r="U612" s="229">
        <f t="shared" ca="1" si="20"/>
        <v>0</v>
      </c>
      <c r="V612" s="229"/>
      <c r="W612" s="229"/>
      <c r="Y612" s="223" t="str">
        <f t="shared" si="21"/>
        <v/>
      </c>
    </row>
    <row r="613" spans="1:25" s="223" customFormat="1" ht="20.25">
      <c r="A613" s="292"/>
      <c r="B613" s="293" t="str">
        <f>IF(LEN(A613)=0,"",INDEX('Smelter Reference List'!$A:$A,MATCH($A613,'Smelter Reference List'!$E:$E,0)))</f>
        <v/>
      </c>
      <c r="C613" s="299" t="str">
        <f>IF(LEN(A613)=0,"",INDEX('Smelter Reference List'!$C:$C,MATCH($A613,'Smelter Reference List'!$E:$E,0)))</f>
        <v/>
      </c>
      <c r="D613" s="293" t="str">
        <f ca="1">IF(ISERROR($S613),"",OFFSET('Smelter Reference List'!$C$4,$S613-4,0)&amp;"")</f>
        <v/>
      </c>
      <c r="E613" s="293" t="str">
        <f ca="1">IF(ISERROR($S613),"",OFFSET('Smelter Reference List'!$D$4,$S613-4,0)&amp;"")</f>
        <v/>
      </c>
      <c r="F613" s="293" t="str">
        <f ca="1">IF(ISERROR($S613),"",OFFSET('Smelter Reference List'!$E$4,$S613-4,0))</f>
        <v/>
      </c>
      <c r="G613" s="293" t="str">
        <f ca="1">IF(C613=$U$4,"Enter smelter details", IF(ISERROR($S613),"",OFFSET('Smelter Reference List'!$F$4,$S613-4,0)))</f>
        <v/>
      </c>
      <c r="H613" s="294" t="str">
        <f ca="1">IF(ISERROR($S613),"",OFFSET('Smelter Reference List'!$G$4,$S613-4,0))</f>
        <v/>
      </c>
      <c r="I613" s="295" t="str">
        <f ca="1">IF(ISERROR($S613),"",OFFSET('Smelter Reference List'!$H$4,$S613-4,0))</f>
        <v/>
      </c>
      <c r="J613" s="295" t="str">
        <f ca="1">IF(ISERROR($S613),"",OFFSET('Smelter Reference List'!$I$4,$S613-4,0))</f>
        <v/>
      </c>
      <c r="K613" s="296"/>
      <c r="L613" s="296"/>
      <c r="M613" s="296"/>
      <c r="N613" s="296"/>
      <c r="O613" s="296"/>
      <c r="P613" s="296"/>
      <c r="Q613" s="297"/>
      <c r="R613" s="227"/>
      <c r="S613" s="228" t="e">
        <f>IF(C613="",NA(),MATCH($B613&amp;$C613,'Smelter Reference List'!$J:$J,0))</f>
        <v>#N/A</v>
      </c>
      <c r="T613" s="229"/>
      <c r="U613" s="229">
        <f t="shared" ca="1" si="20"/>
        <v>0</v>
      </c>
      <c r="V613" s="229"/>
      <c r="W613" s="229"/>
      <c r="Y613" s="223" t="str">
        <f t="shared" si="21"/>
        <v/>
      </c>
    </row>
    <row r="614" spans="1:25" s="223" customFormat="1" ht="20.25">
      <c r="A614" s="292"/>
      <c r="B614" s="293" t="str">
        <f>IF(LEN(A614)=0,"",INDEX('Smelter Reference List'!$A:$A,MATCH($A614,'Smelter Reference List'!$E:$E,0)))</f>
        <v/>
      </c>
      <c r="C614" s="299" t="str">
        <f>IF(LEN(A614)=0,"",INDEX('Smelter Reference List'!$C:$C,MATCH($A614,'Smelter Reference List'!$E:$E,0)))</f>
        <v/>
      </c>
      <c r="D614" s="293" t="str">
        <f ca="1">IF(ISERROR($S614),"",OFFSET('Smelter Reference List'!$C$4,$S614-4,0)&amp;"")</f>
        <v/>
      </c>
      <c r="E614" s="293" t="str">
        <f ca="1">IF(ISERROR($S614),"",OFFSET('Smelter Reference List'!$D$4,$S614-4,0)&amp;"")</f>
        <v/>
      </c>
      <c r="F614" s="293" t="str">
        <f ca="1">IF(ISERROR($S614),"",OFFSET('Smelter Reference List'!$E$4,$S614-4,0))</f>
        <v/>
      </c>
      <c r="G614" s="293" t="str">
        <f ca="1">IF(C614=$U$4,"Enter smelter details", IF(ISERROR($S614),"",OFFSET('Smelter Reference List'!$F$4,$S614-4,0)))</f>
        <v/>
      </c>
      <c r="H614" s="294" t="str">
        <f ca="1">IF(ISERROR($S614),"",OFFSET('Smelter Reference List'!$G$4,$S614-4,0))</f>
        <v/>
      </c>
      <c r="I614" s="295" t="str">
        <f ca="1">IF(ISERROR($S614),"",OFFSET('Smelter Reference List'!$H$4,$S614-4,0))</f>
        <v/>
      </c>
      <c r="J614" s="295" t="str">
        <f ca="1">IF(ISERROR($S614),"",OFFSET('Smelter Reference List'!$I$4,$S614-4,0))</f>
        <v/>
      </c>
      <c r="K614" s="296"/>
      <c r="L614" s="296"/>
      <c r="M614" s="296"/>
      <c r="N614" s="296"/>
      <c r="O614" s="296"/>
      <c r="P614" s="296"/>
      <c r="Q614" s="297"/>
      <c r="R614" s="227"/>
      <c r="S614" s="228" t="e">
        <f>IF(C614="",NA(),MATCH($B614&amp;$C614,'Smelter Reference List'!$J:$J,0))</f>
        <v>#N/A</v>
      </c>
      <c r="T614" s="229"/>
      <c r="U614" s="229">
        <f t="shared" ca="1" si="20"/>
        <v>0</v>
      </c>
      <c r="V614" s="229"/>
      <c r="W614" s="229"/>
      <c r="Y614" s="223" t="str">
        <f t="shared" si="21"/>
        <v/>
      </c>
    </row>
    <row r="615" spans="1:25" s="223" customFormat="1" ht="20.25">
      <c r="A615" s="292"/>
      <c r="B615" s="293" t="str">
        <f>IF(LEN(A615)=0,"",INDEX('Smelter Reference List'!$A:$A,MATCH($A615,'Smelter Reference List'!$E:$E,0)))</f>
        <v/>
      </c>
      <c r="C615" s="299" t="str">
        <f>IF(LEN(A615)=0,"",INDEX('Smelter Reference List'!$C:$C,MATCH($A615,'Smelter Reference List'!$E:$E,0)))</f>
        <v/>
      </c>
      <c r="D615" s="293" t="str">
        <f ca="1">IF(ISERROR($S615),"",OFFSET('Smelter Reference List'!$C$4,$S615-4,0)&amp;"")</f>
        <v/>
      </c>
      <c r="E615" s="293" t="str">
        <f ca="1">IF(ISERROR($S615),"",OFFSET('Smelter Reference List'!$D$4,$S615-4,0)&amp;"")</f>
        <v/>
      </c>
      <c r="F615" s="293" t="str">
        <f ca="1">IF(ISERROR($S615),"",OFFSET('Smelter Reference List'!$E$4,$S615-4,0))</f>
        <v/>
      </c>
      <c r="G615" s="293" t="str">
        <f ca="1">IF(C615=$U$4,"Enter smelter details", IF(ISERROR($S615),"",OFFSET('Smelter Reference List'!$F$4,$S615-4,0)))</f>
        <v/>
      </c>
      <c r="H615" s="294" t="str">
        <f ca="1">IF(ISERROR($S615),"",OFFSET('Smelter Reference List'!$G$4,$S615-4,0))</f>
        <v/>
      </c>
      <c r="I615" s="295" t="str">
        <f ca="1">IF(ISERROR($S615),"",OFFSET('Smelter Reference List'!$H$4,$S615-4,0))</f>
        <v/>
      </c>
      <c r="J615" s="295" t="str">
        <f ca="1">IF(ISERROR($S615),"",OFFSET('Smelter Reference List'!$I$4,$S615-4,0))</f>
        <v/>
      </c>
      <c r="K615" s="296"/>
      <c r="L615" s="296"/>
      <c r="M615" s="296"/>
      <c r="N615" s="296"/>
      <c r="O615" s="296"/>
      <c r="P615" s="296"/>
      <c r="Q615" s="297"/>
      <c r="R615" s="227"/>
      <c r="S615" s="228" t="e">
        <f>IF(C615="",NA(),MATCH($B615&amp;$C615,'Smelter Reference List'!$J:$J,0))</f>
        <v>#N/A</v>
      </c>
      <c r="T615" s="229"/>
      <c r="U615" s="229">
        <f t="shared" ca="1" si="20"/>
        <v>0</v>
      </c>
      <c r="V615" s="229"/>
      <c r="W615" s="229"/>
      <c r="Y615" s="223" t="str">
        <f t="shared" si="21"/>
        <v/>
      </c>
    </row>
    <row r="616" spans="1:25" s="223" customFormat="1" ht="20.25">
      <c r="A616" s="292"/>
      <c r="B616" s="293" t="str">
        <f>IF(LEN(A616)=0,"",INDEX('Smelter Reference List'!$A:$A,MATCH($A616,'Smelter Reference List'!$E:$E,0)))</f>
        <v/>
      </c>
      <c r="C616" s="299" t="str">
        <f>IF(LEN(A616)=0,"",INDEX('Smelter Reference List'!$C:$C,MATCH($A616,'Smelter Reference List'!$E:$E,0)))</f>
        <v/>
      </c>
      <c r="D616" s="293" t="str">
        <f ca="1">IF(ISERROR($S616),"",OFFSET('Smelter Reference List'!$C$4,$S616-4,0)&amp;"")</f>
        <v/>
      </c>
      <c r="E616" s="293" t="str">
        <f ca="1">IF(ISERROR($S616),"",OFFSET('Smelter Reference List'!$D$4,$S616-4,0)&amp;"")</f>
        <v/>
      </c>
      <c r="F616" s="293" t="str">
        <f ca="1">IF(ISERROR($S616),"",OFFSET('Smelter Reference List'!$E$4,$S616-4,0))</f>
        <v/>
      </c>
      <c r="G616" s="293" t="str">
        <f ca="1">IF(C616=$U$4,"Enter smelter details", IF(ISERROR($S616),"",OFFSET('Smelter Reference List'!$F$4,$S616-4,0)))</f>
        <v/>
      </c>
      <c r="H616" s="294" t="str">
        <f ca="1">IF(ISERROR($S616),"",OFFSET('Smelter Reference List'!$G$4,$S616-4,0))</f>
        <v/>
      </c>
      <c r="I616" s="295" t="str">
        <f ca="1">IF(ISERROR($S616),"",OFFSET('Smelter Reference List'!$H$4,$S616-4,0))</f>
        <v/>
      </c>
      <c r="J616" s="295" t="str">
        <f ca="1">IF(ISERROR($S616),"",OFFSET('Smelter Reference List'!$I$4,$S616-4,0))</f>
        <v/>
      </c>
      <c r="K616" s="296"/>
      <c r="L616" s="296"/>
      <c r="M616" s="296"/>
      <c r="N616" s="296"/>
      <c r="O616" s="296"/>
      <c r="P616" s="296"/>
      <c r="Q616" s="297"/>
      <c r="R616" s="227"/>
      <c r="S616" s="228" t="e">
        <f>IF(C616="",NA(),MATCH($B616&amp;$C616,'Smelter Reference List'!$J:$J,0))</f>
        <v>#N/A</v>
      </c>
      <c r="T616" s="229"/>
      <c r="U616" s="229">
        <f t="shared" ca="1" si="20"/>
        <v>0</v>
      </c>
      <c r="V616" s="229"/>
      <c r="W616" s="229"/>
      <c r="Y616" s="223" t="str">
        <f t="shared" si="21"/>
        <v/>
      </c>
    </row>
    <row r="617" spans="1:25" s="223" customFormat="1" ht="20.25">
      <c r="A617" s="292"/>
      <c r="B617" s="293" t="str">
        <f>IF(LEN(A617)=0,"",INDEX('Smelter Reference List'!$A:$A,MATCH($A617,'Smelter Reference List'!$E:$E,0)))</f>
        <v/>
      </c>
      <c r="C617" s="299" t="str">
        <f>IF(LEN(A617)=0,"",INDEX('Smelter Reference List'!$C:$C,MATCH($A617,'Smelter Reference List'!$E:$E,0)))</f>
        <v/>
      </c>
      <c r="D617" s="293" t="str">
        <f ca="1">IF(ISERROR($S617),"",OFFSET('Smelter Reference List'!$C$4,$S617-4,0)&amp;"")</f>
        <v/>
      </c>
      <c r="E617" s="293" t="str">
        <f ca="1">IF(ISERROR($S617),"",OFFSET('Smelter Reference List'!$D$4,$S617-4,0)&amp;"")</f>
        <v/>
      </c>
      <c r="F617" s="293" t="str">
        <f ca="1">IF(ISERROR($S617),"",OFFSET('Smelter Reference List'!$E$4,$S617-4,0))</f>
        <v/>
      </c>
      <c r="G617" s="293" t="str">
        <f ca="1">IF(C617=$U$4,"Enter smelter details", IF(ISERROR($S617),"",OFFSET('Smelter Reference List'!$F$4,$S617-4,0)))</f>
        <v/>
      </c>
      <c r="H617" s="294" t="str">
        <f ca="1">IF(ISERROR($S617),"",OFFSET('Smelter Reference List'!$G$4,$S617-4,0))</f>
        <v/>
      </c>
      <c r="I617" s="295" t="str">
        <f ca="1">IF(ISERROR($S617),"",OFFSET('Smelter Reference List'!$H$4,$S617-4,0))</f>
        <v/>
      </c>
      <c r="J617" s="295" t="str">
        <f ca="1">IF(ISERROR($S617),"",OFFSET('Smelter Reference List'!$I$4,$S617-4,0))</f>
        <v/>
      </c>
      <c r="K617" s="296"/>
      <c r="L617" s="296"/>
      <c r="M617" s="296"/>
      <c r="N617" s="296"/>
      <c r="O617" s="296"/>
      <c r="P617" s="296"/>
      <c r="Q617" s="297"/>
      <c r="R617" s="227"/>
      <c r="S617" s="228" t="e">
        <f>IF(C617="",NA(),MATCH($B617&amp;$C617,'Smelter Reference List'!$J:$J,0))</f>
        <v>#N/A</v>
      </c>
      <c r="T617" s="229"/>
      <c r="U617" s="229">
        <f t="shared" ca="1" si="20"/>
        <v>0</v>
      </c>
      <c r="V617" s="229"/>
      <c r="W617" s="229"/>
      <c r="Y617" s="223" t="str">
        <f t="shared" si="21"/>
        <v/>
      </c>
    </row>
    <row r="618" spans="1:25" s="223" customFormat="1" ht="20.25">
      <c r="A618" s="292"/>
      <c r="B618" s="293" t="str">
        <f>IF(LEN(A618)=0,"",INDEX('Smelter Reference List'!$A:$A,MATCH($A618,'Smelter Reference List'!$E:$E,0)))</f>
        <v/>
      </c>
      <c r="C618" s="299" t="str">
        <f>IF(LEN(A618)=0,"",INDEX('Smelter Reference List'!$C:$C,MATCH($A618,'Smelter Reference List'!$E:$E,0)))</f>
        <v/>
      </c>
      <c r="D618" s="293" t="str">
        <f ca="1">IF(ISERROR($S618),"",OFFSET('Smelter Reference List'!$C$4,$S618-4,0)&amp;"")</f>
        <v/>
      </c>
      <c r="E618" s="293" t="str">
        <f ca="1">IF(ISERROR($S618),"",OFFSET('Smelter Reference List'!$D$4,$S618-4,0)&amp;"")</f>
        <v/>
      </c>
      <c r="F618" s="293" t="str">
        <f ca="1">IF(ISERROR($S618),"",OFFSET('Smelter Reference List'!$E$4,$S618-4,0))</f>
        <v/>
      </c>
      <c r="G618" s="293" t="str">
        <f ca="1">IF(C618=$U$4,"Enter smelter details", IF(ISERROR($S618),"",OFFSET('Smelter Reference List'!$F$4,$S618-4,0)))</f>
        <v/>
      </c>
      <c r="H618" s="294" t="str">
        <f ca="1">IF(ISERROR($S618),"",OFFSET('Smelter Reference List'!$G$4,$S618-4,0))</f>
        <v/>
      </c>
      <c r="I618" s="295" t="str">
        <f ca="1">IF(ISERROR($S618),"",OFFSET('Smelter Reference List'!$H$4,$S618-4,0))</f>
        <v/>
      </c>
      <c r="J618" s="295" t="str">
        <f ca="1">IF(ISERROR($S618),"",OFFSET('Smelter Reference List'!$I$4,$S618-4,0))</f>
        <v/>
      </c>
      <c r="K618" s="296"/>
      <c r="L618" s="296"/>
      <c r="M618" s="296"/>
      <c r="N618" s="296"/>
      <c r="O618" s="296"/>
      <c r="P618" s="296"/>
      <c r="Q618" s="297"/>
      <c r="R618" s="227"/>
      <c r="S618" s="228" t="e">
        <f>IF(C618="",NA(),MATCH($B618&amp;$C618,'Smelter Reference List'!$J:$J,0))</f>
        <v>#N/A</v>
      </c>
      <c r="T618" s="229"/>
      <c r="U618" s="229">
        <f t="shared" ca="1" si="20"/>
        <v>0</v>
      </c>
      <c r="V618" s="229"/>
      <c r="W618" s="229"/>
      <c r="Y618" s="223" t="str">
        <f t="shared" si="21"/>
        <v/>
      </c>
    </row>
    <row r="619" spans="1:25" s="223" customFormat="1" ht="20.25">
      <c r="A619" s="292"/>
      <c r="B619" s="293" t="str">
        <f>IF(LEN(A619)=0,"",INDEX('Smelter Reference List'!$A:$A,MATCH($A619,'Smelter Reference List'!$E:$E,0)))</f>
        <v/>
      </c>
      <c r="C619" s="299" t="str">
        <f>IF(LEN(A619)=0,"",INDEX('Smelter Reference List'!$C:$C,MATCH($A619,'Smelter Reference List'!$E:$E,0)))</f>
        <v/>
      </c>
      <c r="D619" s="293" t="str">
        <f ca="1">IF(ISERROR($S619),"",OFFSET('Smelter Reference List'!$C$4,$S619-4,0)&amp;"")</f>
        <v/>
      </c>
      <c r="E619" s="293" t="str">
        <f ca="1">IF(ISERROR($S619),"",OFFSET('Smelter Reference List'!$D$4,$S619-4,0)&amp;"")</f>
        <v/>
      </c>
      <c r="F619" s="293" t="str">
        <f ca="1">IF(ISERROR($S619),"",OFFSET('Smelter Reference List'!$E$4,$S619-4,0))</f>
        <v/>
      </c>
      <c r="G619" s="293" t="str">
        <f ca="1">IF(C619=$U$4,"Enter smelter details", IF(ISERROR($S619),"",OFFSET('Smelter Reference List'!$F$4,$S619-4,0)))</f>
        <v/>
      </c>
      <c r="H619" s="294" t="str">
        <f ca="1">IF(ISERROR($S619),"",OFFSET('Smelter Reference List'!$G$4,$S619-4,0))</f>
        <v/>
      </c>
      <c r="I619" s="295" t="str">
        <f ca="1">IF(ISERROR($S619),"",OFFSET('Smelter Reference List'!$H$4,$S619-4,0))</f>
        <v/>
      </c>
      <c r="J619" s="295" t="str">
        <f ca="1">IF(ISERROR($S619),"",OFFSET('Smelter Reference List'!$I$4,$S619-4,0))</f>
        <v/>
      </c>
      <c r="K619" s="296"/>
      <c r="L619" s="296"/>
      <c r="M619" s="296"/>
      <c r="N619" s="296"/>
      <c r="O619" s="296"/>
      <c r="P619" s="296"/>
      <c r="Q619" s="297"/>
      <c r="R619" s="227"/>
      <c r="S619" s="228" t="e">
        <f>IF(C619="",NA(),MATCH($B619&amp;$C619,'Smelter Reference List'!$J:$J,0))</f>
        <v>#N/A</v>
      </c>
      <c r="T619" s="229"/>
      <c r="U619" s="229">
        <f t="shared" ca="1" si="20"/>
        <v>0</v>
      </c>
      <c r="V619" s="229"/>
      <c r="W619" s="229"/>
      <c r="Y619" s="223" t="str">
        <f t="shared" si="21"/>
        <v/>
      </c>
    </row>
    <row r="620" spans="1:25" s="223" customFormat="1" ht="20.25">
      <c r="A620" s="292"/>
      <c r="B620" s="293" t="str">
        <f>IF(LEN(A620)=0,"",INDEX('Smelter Reference List'!$A:$A,MATCH($A620,'Smelter Reference List'!$E:$E,0)))</f>
        <v/>
      </c>
      <c r="C620" s="299" t="str">
        <f>IF(LEN(A620)=0,"",INDEX('Smelter Reference List'!$C:$C,MATCH($A620,'Smelter Reference List'!$E:$E,0)))</f>
        <v/>
      </c>
      <c r="D620" s="293" t="str">
        <f ca="1">IF(ISERROR($S620),"",OFFSET('Smelter Reference List'!$C$4,$S620-4,0)&amp;"")</f>
        <v/>
      </c>
      <c r="E620" s="293" t="str">
        <f ca="1">IF(ISERROR($S620),"",OFFSET('Smelter Reference List'!$D$4,$S620-4,0)&amp;"")</f>
        <v/>
      </c>
      <c r="F620" s="293" t="str">
        <f ca="1">IF(ISERROR($S620),"",OFFSET('Smelter Reference List'!$E$4,$S620-4,0))</f>
        <v/>
      </c>
      <c r="G620" s="293" t="str">
        <f ca="1">IF(C620=$U$4,"Enter smelter details", IF(ISERROR($S620),"",OFFSET('Smelter Reference List'!$F$4,$S620-4,0)))</f>
        <v/>
      </c>
      <c r="H620" s="294" t="str">
        <f ca="1">IF(ISERROR($S620),"",OFFSET('Smelter Reference List'!$G$4,$S620-4,0))</f>
        <v/>
      </c>
      <c r="I620" s="295" t="str">
        <f ca="1">IF(ISERROR($S620),"",OFFSET('Smelter Reference List'!$H$4,$S620-4,0))</f>
        <v/>
      </c>
      <c r="J620" s="295" t="str">
        <f ca="1">IF(ISERROR($S620),"",OFFSET('Smelter Reference List'!$I$4,$S620-4,0))</f>
        <v/>
      </c>
      <c r="K620" s="296"/>
      <c r="L620" s="296"/>
      <c r="M620" s="296"/>
      <c r="N620" s="296"/>
      <c r="O620" s="296"/>
      <c r="P620" s="296"/>
      <c r="Q620" s="297"/>
      <c r="R620" s="227"/>
      <c r="S620" s="228" t="e">
        <f>IF(C620="",NA(),MATCH($B620&amp;$C620,'Smelter Reference List'!$J:$J,0))</f>
        <v>#N/A</v>
      </c>
      <c r="T620" s="229"/>
      <c r="U620" s="229">
        <f t="shared" ca="1" si="20"/>
        <v>0</v>
      </c>
      <c r="V620" s="229"/>
      <c r="W620" s="229"/>
      <c r="Y620" s="223" t="str">
        <f t="shared" si="21"/>
        <v/>
      </c>
    </row>
    <row r="621" spans="1:25" s="223" customFormat="1" ht="20.25">
      <c r="A621" s="292"/>
      <c r="B621" s="293" t="str">
        <f>IF(LEN(A621)=0,"",INDEX('Smelter Reference List'!$A:$A,MATCH($A621,'Smelter Reference List'!$E:$E,0)))</f>
        <v/>
      </c>
      <c r="C621" s="299" t="str">
        <f>IF(LEN(A621)=0,"",INDEX('Smelter Reference List'!$C:$C,MATCH($A621,'Smelter Reference List'!$E:$E,0)))</f>
        <v/>
      </c>
      <c r="D621" s="293" t="str">
        <f ca="1">IF(ISERROR($S621),"",OFFSET('Smelter Reference List'!$C$4,$S621-4,0)&amp;"")</f>
        <v/>
      </c>
      <c r="E621" s="293" t="str">
        <f ca="1">IF(ISERROR($S621),"",OFFSET('Smelter Reference List'!$D$4,$S621-4,0)&amp;"")</f>
        <v/>
      </c>
      <c r="F621" s="293" t="str">
        <f ca="1">IF(ISERROR($S621),"",OFFSET('Smelter Reference List'!$E$4,$S621-4,0))</f>
        <v/>
      </c>
      <c r="G621" s="293" t="str">
        <f ca="1">IF(C621=$U$4,"Enter smelter details", IF(ISERROR($S621),"",OFFSET('Smelter Reference List'!$F$4,$S621-4,0)))</f>
        <v/>
      </c>
      <c r="H621" s="294" t="str">
        <f ca="1">IF(ISERROR($S621),"",OFFSET('Smelter Reference List'!$G$4,$S621-4,0))</f>
        <v/>
      </c>
      <c r="I621" s="295" t="str">
        <f ca="1">IF(ISERROR($S621),"",OFFSET('Smelter Reference List'!$H$4,$S621-4,0))</f>
        <v/>
      </c>
      <c r="J621" s="295" t="str">
        <f ca="1">IF(ISERROR($S621),"",OFFSET('Smelter Reference List'!$I$4,$S621-4,0))</f>
        <v/>
      </c>
      <c r="K621" s="296"/>
      <c r="L621" s="296"/>
      <c r="M621" s="296"/>
      <c r="N621" s="296"/>
      <c r="O621" s="296"/>
      <c r="P621" s="296"/>
      <c r="Q621" s="297"/>
      <c r="R621" s="227"/>
      <c r="S621" s="228" t="e">
        <f>IF(C621="",NA(),MATCH($B621&amp;$C621,'Smelter Reference List'!$J:$J,0))</f>
        <v>#N/A</v>
      </c>
      <c r="T621" s="229"/>
      <c r="U621" s="229">
        <f t="shared" ca="1" si="20"/>
        <v>0</v>
      </c>
      <c r="V621" s="229"/>
      <c r="W621" s="229"/>
      <c r="Y621" s="223" t="str">
        <f t="shared" si="21"/>
        <v/>
      </c>
    </row>
    <row r="622" spans="1:25" s="223" customFormat="1" ht="20.25">
      <c r="A622" s="292"/>
      <c r="B622" s="293" t="str">
        <f>IF(LEN(A622)=0,"",INDEX('Smelter Reference List'!$A:$A,MATCH($A622,'Smelter Reference List'!$E:$E,0)))</f>
        <v/>
      </c>
      <c r="C622" s="299" t="str">
        <f>IF(LEN(A622)=0,"",INDEX('Smelter Reference List'!$C:$C,MATCH($A622,'Smelter Reference List'!$E:$E,0)))</f>
        <v/>
      </c>
      <c r="D622" s="293" t="str">
        <f ca="1">IF(ISERROR($S622),"",OFFSET('Smelter Reference List'!$C$4,$S622-4,0)&amp;"")</f>
        <v/>
      </c>
      <c r="E622" s="293" t="str">
        <f ca="1">IF(ISERROR($S622),"",OFFSET('Smelter Reference List'!$D$4,$S622-4,0)&amp;"")</f>
        <v/>
      </c>
      <c r="F622" s="293" t="str">
        <f ca="1">IF(ISERROR($S622),"",OFFSET('Smelter Reference List'!$E$4,$S622-4,0))</f>
        <v/>
      </c>
      <c r="G622" s="293" t="str">
        <f ca="1">IF(C622=$U$4,"Enter smelter details", IF(ISERROR($S622),"",OFFSET('Smelter Reference List'!$F$4,$S622-4,0)))</f>
        <v/>
      </c>
      <c r="H622" s="294" t="str">
        <f ca="1">IF(ISERROR($S622),"",OFFSET('Smelter Reference List'!$G$4,$S622-4,0))</f>
        <v/>
      </c>
      <c r="I622" s="295" t="str">
        <f ca="1">IF(ISERROR($S622),"",OFFSET('Smelter Reference List'!$H$4,$S622-4,0))</f>
        <v/>
      </c>
      <c r="J622" s="295" t="str">
        <f ca="1">IF(ISERROR($S622),"",OFFSET('Smelter Reference List'!$I$4,$S622-4,0))</f>
        <v/>
      </c>
      <c r="K622" s="296"/>
      <c r="L622" s="296"/>
      <c r="M622" s="296"/>
      <c r="N622" s="296"/>
      <c r="O622" s="296"/>
      <c r="P622" s="296"/>
      <c r="Q622" s="297"/>
      <c r="R622" s="227"/>
      <c r="S622" s="228" t="e">
        <f>IF(C622="",NA(),MATCH($B622&amp;$C622,'Smelter Reference List'!$J:$J,0))</f>
        <v>#N/A</v>
      </c>
      <c r="T622" s="229"/>
      <c r="U622" s="229">
        <f t="shared" ca="1" si="20"/>
        <v>0</v>
      </c>
      <c r="V622" s="229"/>
      <c r="W622" s="229"/>
      <c r="Y622" s="223" t="str">
        <f t="shared" si="21"/>
        <v/>
      </c>
    </row>
    <row r="623" spans="1:25" s="223" customFormat="1" ht="20.25">
      <c r="A623" s="292"/>
      <c r="B623" s="293" t="str">
        <f>IF(LEN(A623)=0,"",INDEX('Smelter Reference List'!$A:$A,MATCH($A623,'Smelter Reference List'!$E:$E,0)))</f>
        <v/>
      </c>
      <c r="C623" s="299" t="str">
        <f>IF(LEN(A623)=0,"",INDEX('Smelter Reference List'!$C:$C,MATCH($A623,'Smelter Reference List'!$E:$E,0)))</f>
        <v/>
      </c>
      <c r="D623" s="293" t="str">
        <f ca="1">IF(ISERROR($S623),"",OFFSET('Smelter Reference List'!$C$4,$S623-4,0)&amp;"")</f>
        <v/>
      </c>
      <c r="E623" s="293" t="str">
        <f ca="1">IF(ISERROR($S623),"",OFFSET('Smelter Reference List'!$D$4,$S623-4,0)&amp;"")</f>
        <v/>
      </c>
      <c r="F623" s="293" t="str">
        <f ca="1">IF(ISERROR($S623),"",OFFSET('Smelter Reference List'!$E$4,$S623-4,0))</f>
        <v/>
      </c>
      <c r="G623" s="293" t="str">
        <f ca="1">IF(C623=$U$4,"Enter smelter details", IF(ISERROR($S623),"",OFFSET('Smelter Reference List'!$F$4,$S623-4,0)))</f>
        <v/>
      </c>
      <c r="H623" s="294" t="str">
        <f ca="1">IF(ISERROR($S623),"",OFFSET('Smelter Reference List'!$G$4,$S623-4,0))</f>
        <v/>
      </c>
      <c r="I623" s="295" t="str">
        <f ca="1">IF(ISERROR($S623),"",OFFSET('Smelter Reference List'!$H$4,$S623-4,0))</f>
        <v/>
      </c>
      <c r="J623" s="295" t="str">
        <f ca="1">IF(ISERROR($S623),"",OFFSET('Smelter Reference List'!$I$4,$S623-4,0))</f>
        <v/>
      </c>
      <c r="K623" s="296"/>
      <c r="L623" s="296"/>
      <c r="M623" s="296"/>
      <c r="N623" s="296"/>
      <c r="O623" s="296"/>
      <c r="P623" s="296"/>
      <c r="Q623" s="297"/>
      <c r="R623" s="227"/>
      <c r="S623" s="228" t="e">
        <f>IF(C623="",NA(),MATCH($B623&amp;$C623,'Smelter Reference List'!$J:$J,0))</f>
        <v>#N/A</v>
      </c>
      <c r="T623" s="229"/>
      <c r="U623" s="229">
        <f t="shared" ca="1" si="20"/>
        <v>0</v>
      </c>
      <c r="V623" s="229"/>
      <c r="W623" s="229"/>
      <c r="Y623" s="223" t="str">
        <f t="shared" si="21"/>
        <v/>
      </c>
    </row>
    <row r="624" spans="1:25" s="223" customFormat="1" ht="20.25">
      <c r="A624" s="292"/>
      <c r="B624" s="293" t="str">
        <f>IF(LEN(A624)=0,"",INDEX('Smelter Reference List'!$A:$A,MATCH($A624,'Smelter Reference List'!$E:$E,0)))</f>
        <v/>
      </c>
      <c r="C624" s="299" t="str">
        <f>IF(LEN(A624)=0,"",INDEX('Smelter Reference List'!$C:$C,MATCH($A624,'Smelter Reference List'!$E:$E,0)))</f>
        <v/>
      </c>
      <c r="D624" s="293" t="str">
        <f ca="1">IF(ISERROR($S624),"",OFFSET('Smelter Reference List'!$C$4,$S624-4,0)&amp;"")</f>
        <v/>
      </c>
      <c r="E624" s="293" t="str">
        <f ca="1">IF(ISERROR($S624),"",OFFSET('Smelter Reference List'!$D$4,$S624-4,0)&amp;"")</f>
        <v/>
      </c>
      <c r="F624" s="293" t="str">
        <f ca="1">IF(ISERROR($S624),"",OFFSET('Smelter Reference List'!$E$4,$S624-4,0))</f>
        <v/>
      </c>
      <c r="G624" s="293" t="str">
        <f ca="1">IF(C624=$U$4,"Enter smelter details", IF(ISERROR($S624),"",OFFSET('Smelter Reference List'!$F$4,$S624-4,0)))</f>
        <v/>
      </c>
      <c r="H624" s="294" t="str">
        <f ca="1">IF(ISERROR($S624),"",OFFSET('Smelter Reference List'!$G$4,$S624-4,0))</f>
        <v/>
      </c>
      <c r="I624" s="295" t="str">
        <f ca="1">IF(ISERROR($S624),"",OFFSET('Smelter Reference List'!$H$4,$S624-4,0))</f>
        <v/>
      </c>
      <c r="J624" s="295" t="str">
        <f ca="1">IF(ISERROR($S624),"",OFFSET('Smelter Reference List'!$I$4,$S624-4,0))</f>
        <v/>
      </c>
      <c r="K624" s="296"/>
      <c r="L624" s="296"/>
      <c r="M624" s="296"/>
      <c r="N624" s="296"/>
      <c r="O624" s="296"/>
      <c r="P624" s="296"/>
      <c r="Q624" s="297"/>
      <c r="R624" s="227"/>
      <c r="S624" s="228" t="e">
        <f>IF(C624="",NA(),MATCH($B624&amp;$C624,'Smelter Reference List'!$J:$J,0))</f>
        <v>#N/A</v>
      </c>
      <c r="T624" s="229"/>
      <c r="U624" s="229">
        <f t="shared" ca="1" si="20"/>
        <v>0</v>
      </c>
      <c r="V624" s="229"/>
      <c r="W624" s="229"/>
      <c r="Y624" s="223" t="str">
        <f t="shared" si="21"/>
        <v/>
      </c>
    </row>
    <row r="625" spans="1:25" s="223" customFormat="1" ht="20.25">
      <c r="A625" s="292"/>
      <c r="B625" s="293" t="str">
        <f>IF(LEN(A625)=0,"",INDEX('Smelter Reference List'!$A:$A,MATCH($A625,'Smelter Reference List'!$E:$E,0)))</f>
        <v/>
      </c>
      <c r="C625" s="299" t="str">
        <f>IF(LEN(A625)=0,"",INDEX('Smelter Reference List'!$C:$C,MATCH($A625,'Smelter Reference List'!$E:$E,0)))</f>
        <v/>
      </c>
      <c r="D625" s="293" t="str">
        <f ca="1">IF(ISERROR($S625),"",OFFSET('Smelter Reference List'!$C$4,$S625-4,0)&amp;"")</f>
        <v/>
      </c>
      <c r="E625" s="293" t="str">
        <f ca="1">IF(ISERROR($S625),"",OFFSET('Smelter Reference List'!$D$4,$S625-4,0)&amp;"")</f>
        <v/>
      </c>
      <c r="F625" s="293" t="str">
        <f ca="1">IF(ISERROR($S625),"",OFFSET('Smelter Reference List'!$E$4,$S625-4,0))</f>
        <v/>
      </c>
      <c r="G625" s="293" t="str">
        <f ca="1">IF(C625=$U$4,"Enter smelter details", IF(ISERROR($S625),"",OFFSET('Smelter Reference List'!$F$4,$S625-4,0)))</f>
        <v/>
      </c>
      <c r="H625" s="294" t="str">
        <f ca="1">IF(ISERROR($S625),"",OFFSET('Smelter Reference List'!$G$4,$S625-4,0))</f>
        <v/>
      </c>
      <c r="I625" s="295" t="str">
        <f ca="1">IF(ISERROR($S625),"",OFFSET('Smelter Reference List'!$H$4,$S625-4,0))</f>
        <v/>
      </c>
      <c r="J625" s="295" t="str">
        <f ca="1">IF(ISERROR($S625),"",OFFSET('Smelter Reference List'!$I$4,$S625-4,0))</f>
        <v/>
      </c>
      <c r="K625" s="296"/>
      <c r="L625" s="296"/>
      <c r="M625" s="296"/>
      <c r="N625" s="296"/>
      <c r="O625" s="296"/>
      <c r="P625" s="296"/>
      <c r="Q625" s="297"/>
      <c r="R625" s="227"/>
      <c r="S625" s="228" t="e">
        <f>IF(C625="",NA(),MATCH($B625&amp;$C625,'Smelter Reference List'!$J:$J,0))</f>
        <v>#N/A</v>
      </c>
      <c r="T625" s="229"/>
      <c r="U625" s="229">
        <f t="shared" ca="1" si="20"/>
        <v>0</v>
      </c>
      <c r="V625" s="229"/>
      <c r="W625" s="229"/>
      <c r="Y625" s="223" t="str">
        <f t="shared" si="21"/>
        <v/>
      </c>
    </row>
    <row r="626" spans="1:25" s="223" customFormat="1" ht="20.25">
      <c r="A626" s="292"/>
      <c r="B626" s="293" t="str">
        <f>IF(LEN(A626)=0,"",INDEX('Smelter Reference List'!$A:$A,MATCH($A626,'Smelter Reference List'!$E:$E,0)))</f>
        <v/>
      </c>
      <c r="C626" s="299" t="str">
        <f>IF(LEN(A626)=0,"",INDEX('Smelter Reference List'!$C:$C,MATCH($A626,'Smelter Reference List'!$E:$E,0)))</f>
        <v/>
      </c>
      <c r="D626" s="293" t="str">
        <f ca="1">IF(ISERROR($S626),"",OFFSET('Smelter Reference List'!$C$4,$S626-4,0)&amp;"")</f>
        <v/>
      </c>
      <c r="E626" s="293" t="str">
        <f ca="1">IF(ISERROR($S626),"",OFFSET('Smelter Reference List'!$D$4,$S626-4,0)&amp;"")</f>
        <v/>
      </c>
      <c r="F626" s="293" t="str">
        <f ca="1">IF(ISERROR($S626),"",OFFSET('Smelter Reference List'!$E$4,$S626-4,0))</f>
        <v/>
      </c>
      <c r="G626" s="293" t="str">
        <f ca="1">IF(C626=$U$4,"Enter smelter details", IF(ISERROR($S626),"",OFFSET('Smelter Reference List'!$F$4,$S626-4,0)))</f>
        <v/>
      </c>
      <c r="H626" s="294" t="str">
        <f ca="1">IF(ISERROR($S626),"",OFFSET('Smelter Reference List'!$G$4,$S626-4,0))</f>
        <v/>
      </c>
      <c r="I626" s="295" t="str">
        <f ca="1">IF(ISERROR($S626),"",OFFSET('Smelter Reference List'!$H$4,$S626-4,0))</f>
        <v/>
      </c>
      <c r="J626" s="295" t="str">
        <f ca="1">IF(ISERROR($S626),"",OFFSET('Smelter Reference List'!$I$4,$S626-4,0))</f>
        <v/>
      </c>
      <c r="K626" s="296"/>
      <c r="L626" s="296"/>
      <c r="M626" s="296"/>
      <c r="N626" s="296"/>
      <c r="O626" s="296"/>
      <c r="P626" s="296"/>
      <c r="Q626" s="297"/>
      <c r="R626" s="227"/>
      <c r="S626" s="228" t="e">
        <f>IF(C626="",NA(),MATCH($B626&amp;$C626,'Smelter Reference List'!$J:$J,0))</f>
        <v>#N/A</v>
      </c>
      <c r="T626" s="229"/>
      <c r="U626" s="229">
        <f t="shared" ca="1" si="20"/>
        <v>0</v>
      </c>
      <c r="V626" s="229"/>
      <c r="W626" s="229"/>
      <c r="Y626" s="223" t="str">
        <f t="shared" si="21"/>
        <v/>
      </c>
    </row>
    <row r="627" spans="1:25" s="223" customFormat="1" ht="20.25">
      <c r="A627" s="292"/>
      <c r="B627" s="293" t="str">
        <f>IF(LEN(A627)=0,"",INDEX('Smelter Reference List'!$A:$A,MATCH($A627,'Smelter Reference List'!$E:$E,0)))</f>
        <v/>
      </c>
      <c r="C627" s="299" t="str">
        <f>IF(LEN(A627)=0,"",INDEX('Smelter Reference List'!$C:$C,MATCH($A627,'Smelter Reference List'!$E:$E,0)))</f>
        <v/>
      </c>
      <c r="D627" s="293" t="str">
        <f ca="1">IF(ISERROR($S627),"",OFFSET('Smelter Reference List'!$C$4,$S627-4,0)&amp;"")</f>
        <v/>
      </c>
      <c r="E627" s="293" t="str">
        <f ca="1">IF(ISERROR($S627),"",OFFSET('Smelter Reference List'!$D$4,$S627-4,0)&amp;"")</f>
        <v/>
      </c>
      <c r="F627" s="293" t="str">
        <f ca="1">IF(ISERROR($S627),"",OFFSET('Smelter Reference List'!$E$4,$S627-4,0))</f>
        <v/>
      </c>
      <c r="G627" s="293" t="str">
        <f ca="1">IF(C627=$U$4,"Enter smelter details", IF(ISERROR($S627),"",OFFSET('Smelter Reference List'!$F$4,$S627-4,0)))</f>
        <v/>
      </c>
      <c r="H627" s="294" t="str">
        <f ca="1">IF(ISERROR($S627),"",OFFSET('Smelter Reference List'!$G$4,$S627-4,0))</f>
        <v/>
      </c>
      <c r="I627" s="295" t="str">
        <f ca="1">IF(ISERROR($S627),"",OFFSET('Smelter Reference List'!$H$4,$S627-4,0))</f>
        <v/>
      </c>
      <c r="J627" s="295" t="str">
        <f ca="1">IF(ISERROR($S627),"",OFFSET('Smelter Reference List'!$I$4,$S627-4,0))</f>
        <v/>
      </c>
      <c r="K627" s="296"/>
      <c r="L627" s="296"/>
      <c r="M627" s="296"/>
      <c r="N627" s="296"/>
      <c r="O627" s="296"/>
      <c r="P627" s="296"/>
      <c r="Q627" s="297"/>
      <c r="R627" s="227"/>
      <c r="S627" s="228" t="e">
        <f>IF(C627="",NA(),MATCH($B627&amp;$C627,'Smelter Reference List'!$J:$J,0))</f>
        <v>#N/A</v>
      </c>
      <c r="T627" s="229"/>
      <c r="U627" s="229">
        <f t="shared" ca="1" si="20"/>
        <v>0</v>
      </c>
      <c r="V627" s="229"/>
      <c r="W627" s="229"/>
      <c r="Y627" s="223" t="str">
        <f t="shared" si="21"/>
        <v/>
      </c>
    </row>
    <row r="628" spans="1:25" s="223" customFormat="1" ht="20.25">
      <c r="A628" s="292"/>
      <c r="B628" s="293" t="str">
        <f>IF(LEN(A628)=0,"",INDEX('Smelter Reference List'!$A:$A,MATCH($A628,'Smelter Reference List'!$E:$E,0)))</f>
        <v/>
      </c>
      <c r="C628" s="299" t="str">
        <f>IF(LEN(A628)=0,"",INDEX('Smelter Reference List'!$C:$C,MATCH($A628,'Smelter Reference List'!$E:$E,0)))</f>
        <v/>
      </c>
      <c r="D628" s="293" t="str">
        <f ca="1">IF(ISERROR($S628),"",OFFSET('Smelter Reference List'!$C$4,$S628-4,0)&amp;"")</f>
        <v/>
      </c>
      <c r="E628" s="293" t="str">
        <f ca="1">IF(ISERROR($S628),"",OFFSET('Smelter Reference List'!$D$4,$S628-4,0)&amp;"")</f>
        <v/>
      </c>
      <c r="F628" s="293" t="str">
        <f ca="1">IF(ISERROR($S628),"",OFFSET('Smelter Reference List'!$E$4,$S628-4,0))</f>
        <v/>
      </c>
      <c r="G628" s="293" t="str">
        <f ca="1">IF(C628=$U$4,"Enter smelter details", IF(ISERROR($S628),"",OFFSET('Smelter Reference List'!$F$4,$S628-4,0)))</f>
        <v/>
      </c>
      <c r="H628" s="294" t="str">
        <f ca="1">IF(ISERROR($S628),"",OFFSET('Smelter Reference List'!$G$4,$S628-4,0))</f>
        <v/>
      </c>
      <c r="I628" s="295" t="str">
        <f ca="1">IF(ISERROR($S628),"",OFFSET('Smelter Reference List'!$H$4,$S628-4,0))</f>
        <v/>
      </c>
      <c r="J628" s="295" t="str">
        <f ca="1">IF(ISERROR($S628),"",OFFSET('Smelter Reference List'!$I$4,$S628-4,0))</f>
        <v/>
      </c>
      <c r="K628" s="296"/>
      <c r="L628" s="296"/>
      <c r="M628" s="296"/>
      <c r="N628" s="296"/>
      <c r="O628" s="296"/>
      <c r="P628" s="296"/>
      <c r="Q628" s="297"/>
      <c r="R628" s="227"/>
      <c r="S628" s="228" t="e">
        <f>IF(C628="",NA(),MATCH($B628&amp;$C628,'Smelter Reference List'!$J:$J,0))</f>
        <v>#N/A</v>
      </c>
      <c r="T628" s="229"/>
      <c r="U628" s="229">
        <f t="shared" ca="1" si="20"/>
        <v>0</v>
      </c>
      <c r="V628" s="229"/>
      <c r="W628" s="229"/>
      <c r="Y628" s="223" t="str">
        <f t="shared" si="21"/>
        <v/>
      </c>
    </row>
    <row r="629" spans="1:25" s="223" customFormat="1" ht="20.25">
      <c r="A629" s="292"/>
      <c r="B629" s="293" t="str">
        <f>IF(LEN(A629)=0,"",INDEX('Smelter Reference List'!$A:$A,MATCH($A629,'Smelter Reference List'!$E:$E,0)))</f>
        <v/>
      </c>
      <c r="C629" s="299" t="str">
        <f>IF(LEN(A629)=0,"",INDEX('Smelter Reference List'!$C:$C,MATCH($A629,'Smelter Reference List'!$E:$E,0)))</f>
        <v/>
      </c>
      <c r="D629" s="293" t="str">
        <f ca="1">IF(ISERROR($S629),"",OFFSET('Smelter Reference List'!$C$4,$S629-4,0)&amp;"")</f>
        <v/>
      </c>
      <c r="E629" s="293" t="str">
        <f ca="1">IF(ISERROR($S629),"",OFFSET('Smelter Reference List'!$D$4,$S629-4,0)&amp;"")</f>
        <v/>
      </c>
      <c r="F629" s="293" t="str">
        <f ca="1">IF(ISERROR($S629),"",OFFSET('Smelter Reference List'!$E$4,$S629-4,0))</f>
        <v/>
      </c>
      <c r="G629" s="293" t="str">
        <f ca="1">IF(C629=$U$4,"Enter smelter details", IF(ISERROR($S629),"",OFFSET('Smelter Reference List'!$F$4,$S629-4,0)))</f>
        <v/>
      </c>
      <c r="H629" s="294" t="str">
        <f ca="1">IF(ISERROR($S629),"",OFFSET('Smelter Reference List'!$G$4,$S629-4,0))</f>
        <v/>
      </c>
      <c r="I629" s="295" t="str">
        <f ca="1">IF(ISERROR($S629),"",OFFSET('Smelter Reference List'!$H$4,$S629-4,0))</f>
        <v/>
      </c>
      <c r="J629" s="295" t="str">
        <f ca="1">IF(ISERROR($S629),"",OFFSET('Smelter Reference List'!$I$4,$S629-4,0))</f>
        <v/>
      </c>
      <c r="K629" s="296"/>
      <c r="L629" s="296"/>
      <c r="M629" s="296"/>
      <c r="N629" s="296"/>
      <c r="O629" s="296"/>
      <c r="P629" s="296"/>
      <c r="Q629" s="297"/>
      <c r="R629" s="227"/>
      <c r="S629" s="228" t="e">
        <f>IF(C629="",NA(),MATCH($B629&amp;$C629,'Smelter Reference List'!$J:$J,0))</f>
        <v>#N/A</v>
      </c>
      <c r="T629" s="229"/>
      <c r="U629" s="229">
        <f t="shared" ca="1" si="20"/>
        <v>0</v>
      </c>
      <c r="V629" s="229"/>
      <c r="W629" s="229"/>
      <c r="Y629" s="223" t="str">
        <f t="shared" si="21"/>
        <v/>
      </c>
    </row>
    <row r="630" spans="1:25" s="223" customFormat="1" ht="20.25">
      <c r="A630" s="292"/>
      <c r="B630" s="293" t="str">
        <f>IF(LEN(A630)=0,"",INDEX('Smelter Reference List'!$A:$A,MATCH($A630,'Smelter Reference List'!$E:$E,0)))</f>
        <v/>
      </c>
      <c r="C630" s="299" t="str">
        <f>IF(LEN(A630)=0,"",INDEX('Smelter Reference List'!$C:$C,MATCH($A630,'Smelter Reference List'!$E:$E,0)))</f>
        <v/>
      </c>
      <c r="D630" s="293" t="str">
        <f ca="1">IF(ISERROR($S630),"",OFFSET('Smelter Reference List'!$C$4,$S630-4,0)&amp;"")</f>
        <v/>
      </c>
      <c r="E630" s="293" t="str">
        <f ca="1">IF(ISERROR($S630),"",OFFSET('Smelter Reference List'!$D$4,$S630-4,0)&amp;"")</f>
        <v/>
      </c>
      <c r="F630" s="293" t="str">
        <f ca="1">IF(ISERROR($S630),"",OFFSET('Smelter Reference List'!$E$4,$S630-4,0))</f>
        <v/>
      </c>
      <c r="G630" s="293" t="str">
        <f ca="1">IF(C630=$U$4,"Enter smelter details", IF(ISERROR($S630),"",OFFSET('Smelter Reference List'!$F$4,$S630-4,0)))</f>
        <v/>
      </c>
      <c r="H630" s="294" t="str">
        <f ca="1">IF(ISERROR($S630),"",OFFSET('Smelter Reference List'!$G$4,$S630-4,0))</f>
        <v/>
      </c>
      <c r="I630" s="295" t="str">
        <f ca="1">IF(ISERROR($S630),"",OFFSET('Smelter Reference List'!$H$4,$S630-4,0))</f>
        <v/>
      </c>
      <c r="J630" s="295" t="str">
        <f ca="1">IF(ISERROR($S630),"",OFFSET('Smelter Reference List'!$I$4,$S630-4,0))</f>
        <v/>
      </c>
      <c r="K630" s="296"/>
      <c r="L630" s="296"/>
      <c r="M630" s="296"/>
      <c r="N630" s="296"/>
      <c r="O630" s="296"/>
      <c r="P630" s="296"/>
      <c r="Q630" s="297"/>
      <c r="R630" s="227"/>
      <c r="S630" s="228" t="e">
        <f>IF(C630="",NA(),MATCH($B630&amp;$C630,'Smelter Reference List'!$J:$J,0))</f>
        <v>#N/A</v>
      </c>
      <c r="T630" s="229"/>
      <c r="U630" s="229">
        <f t="shared" ca="1" si="20"/>
        <v>0</v>
      </c>
      <c r="V630" s="229"/>
      <c r="W630" s="229"/>
      <c r="Y630" s="223" t="str">
        <f t="shared" si="21"/>
        <v/>
      </c>
    </row>
    <row r="631" spans="1:25" s="223" customFormat="1" ht="20.25">
      <c r="A631" s="292"/>
      <c r="B631" s="293" t="str">
        <f>IF(LEN(A631)=0,"",INDEX('Smelter Reference List'!$A:$A,MATCH($A631,'Smelter Reference List'!$E:$E,0)))</f>
        <v/>
      </c>
      <c r="C631" s="299" t="str">
        <f>IF(LEN(A631)=0,"",INDEX('Smelter Reference List'!$C:$C,MATCH($A631,'Smelter Reference List'!$E:$E,0)))</f>
        <v/>
      </c>
      <c r="D631" s="293" t="str">
        <f ca="1">IF(ISERROR($S631),"",OFFSET('Smelter Reference List'!$C$4,$S631-4,0)&amp;"")</f>
        <v/>
      </c>
      <c r="E631" s="293" t="str">
        <f ca="1">IF(ISERROR($S631),"",OFFSET('Smelter Reference List'!$D$4,$S631-4,0)&amp;"")</f>
        <v/>
      </c>
      <c r="F631" s="293" t="str">
        <f ca="1">IF(ISERROR($S631),"",OFFSET('Smelter Reference List'!$E$4,$S631-4,0))</f>
        <v/>
      </c>
      <c r="G631" s="293" t="str">
        <f ca="1">IF(C631=$U$4,"Enter smelter details", IF(ISERROR($S631),"",OFFSET('Smelter Reference List'!$F$4,$S631-4,0)))</f>
        <v/>
      </c>
      <c r="H631" s="294" t="str">
        <f ca="1">IF(ISERROR($S631),"",OFFSET('Smelter Reference List'!$G$4,$S631-4,0))</f>
        <v/>
      </c>
      <c r="I631" s="295" t="str">
        <f ca="1">IF(ISERROR($S631),"",OFFSET('Smelter Reference List'!$H$4,$S631-4,0))</f>
        <v/>
      </c>
      <c r="J631" s="295" t="str">
        <f ca="1">IF(ISERROR($S631),"",OFFSET('Smelter Reference List'!$I$4,$S631-4,0))</f>
        <v/>
      </c>
      <c r="K631" s="296"/>
      <c r="L631" s="296"/>
      <c r="M631" s="296"/>
      <c r="N631" s="296"/>
      <c r="O631" s="296"/>
      <c r="P631" s="296"/>
      <c r="Q631" s="297"/>
      <c r="R631" s="227"/>
      <c r="S631" s="228" t="e">
        <f>IF(C631="",NA(),MATCH($B631&amp;$C631,'Smelter Reference List'!$J:$J,0))</f>
        <v>#N/A</v>
      </c>
      <c r="T631" s="229"/>
      <c r="U631" s="229">
        <f t="shared" ca="1" si="20"/>
        <v>0</v>
      </c>
      <c r="V631" s="229"/>
      <c r="W631" s="229"/>
      <c r="Y631" s="223" t="str">
        <f t="shared" si="21"/>
        <v/>
      </c>
    </row>
    <row r="632" spans="1:25" s="223" customFormat="1" ht="20.25">
      <c r="A632" s="292"/>
      <c r="B632" s="293" t="str">
        <f>IF(LEN(A632)=0,"",INDEX('Smelter Reference List'!$A:$A,MATCH($A632,'Smelter Reference List'!$E:$E,0)))</f>
        <v/>
      </c>
      <c r="C632" s="299" t="str">
        <f>IF(LEN(A632)=0,"",INDEX('Smelter Reference List'!$C:$C,MATCH($A632,'Smelter Reference List'!$E:$E,0)))</f>
        <v/>
      </c>
      <c r="D632" s="293" t="str">
        <f ca="1">IF(ISERROR($S632),"",OFFSET('Smelter Reference List'!$C$4,$S632-4,0)&amp;"")</f>
        <v/>
      </c>
      <c r="E632" s="293" t="str">
        <f ca="1">IF(ISERROR($S632),"",OFFSET('Smelter Reference List'!$D$4,$S632-4,0)&amp;"")</f>
        <v/>
      </c>
      <c r="F632" s="293" t="str">
        <f ca="1">IF(ISERROR($S632),"",OFFSET('Smelter Reference List'!$E$4,$S632-4,0))</f>
        <v/>
      </c>
      <c r="G632" s="293" t="str">
        <f ca="1">IF(C632=$U$4,"Enter smelter details", IF(ISERROR($S632),"",OFFSET('Smelter Reference List'!$F$4,$S632-4,0)))</f>
        <v/>
      </c>
      <c r="H632" s="294" t="str">
        <f ca="1">IF(ISERROR($S632),"",OFFSET('Smelter Reference List'!$G$4,$S632-4,0))</f>
        <v/>
      </c>
      <c r="I632" s="295" t="str">
        <f ca="1">IF(ISERROR($S632),"",OFFSET('Smelter Reference List'!$H$4,$S632-4,0))</f>
        <v/>
      </c>
      <c r="J632" s="295" t="str">
        <f ca="1">IF(ISERROR($S632),"",OFFSET('Smelter Reference List'!$I$4,$S632-4,0))</f>
        <v/>
      </c>
      <c r="K632" s="296"/>
      <c r="L632" s="296"/>
      <c r="M632" s="296"/>
      <c r="N632" s="296"/>
      <c r="O632" s="296"/>
      <c r="P632" s="296"/>
      <c r="Q632" s="297"/>
      <c r="R632" s="227"/>
      <c r="S632" s="228" t="e">
        <f>IF(C632="",NA(),MATCH($B632&amp;$C632,'Smelter Reference List'!$J:$J,0))</f>
        <v>#N/A</v>
      </c>
      <c r="T632" s="229"/>
      <c r="U632" s="229">
        <f t="shared" ca="1" si="20"/>
        <v>0</v>
      </c>
      <c r="V632" s="229"/>
      <c r="W632" s="229"/>
      <c r="Y632" s="223" t="str">
        <f t="shared" si="21"/>
        <v/>
      </c>
    </row>
    <row r="633" spans="1:25" s="223" customFormat="1" ht="20.25">
      <c r="A633" s="292"/>
      <c r="B633" s="293" t="str">
        <f>IF(LEN(A633)=0,"",INDEX('Smelter Reference List'!$A:$A,MATCH($A633,'Smelter Reference List'!$E:$E,0)))</f>
        <v/>
      </c>
      <c r="C633" s="299" t="str">
        <f>IF(LEN(A633)=0,"",INDEX('Smelter Reference List'!$C:$C,MATCH($A633,'Smelter Reference List'!$E:$E,0)))</f>
        <v/>
      </c>
      <c r="D633" s="293" t="str">
        <f ca="1">IF(ISERROR($S633),"",OFFSET('Smelter Reference List'!$C$4,$S633-4,0)&amp;"")</f>
        <v/>
      </c>
      <c r="E633" s="293" t="str">
        <f ca="1">IF(ISERROR($S633),"",OFFSET('Smelter Reference List'!$D$4,$S633-4,0)&amp;"")</f>
        <v/>
      </c>
      <c r="F633" s="293" t="str">
        <f ca="1">IF(ISERROR($S633),"",OFFSET('Smelter Reference List'!$E$4,$S633-4,0))</f>
        <v/>
      </c>
      <c r="G633" s="293" t="str">
        <f ca="1">IF(C633=$U$4,"Enter smelter details", IF(ISERROR($S633),"",OFFSET('Smelter Reference List'!$F$4,$S633-4,0)))</f>
        <v/>
      </c>
      <c r="H633" s="294" t="str">
        <f ca="1">IF(ISERROR($S633),"",OFFSET('Smelter Reference List'!$G$4,$S633-4,0))</f>
        <v/>
      </c>
      <c r="I633" s="295" t="str">
        <f ca="1">IF(ISERROR($S633),"",OFFSET('Smelter Reference List'!$H$4,$S633-4,0))</f>
        <v/>
      </c>
      <c r="J633" s="295" t="str">
        <f ca="1">IF(ISERROR($S633),"",OFFSET('Smelter Reference List'!$I$4,$S633-4,0))</f>
        <v/>
      </c>
      <c r="K633" s="296"/>
      <c r="L633" s="296"/>
      <c r="M633" s="296"/>
      <c r="N633" s="296"/>
      <c r="O633" s="296"/>
      <c r="P633" s="296"/>
      <c r="Q633" s="297"/>
      <c r="R633" s="227"/>
      <c r="S633" s="228" t="e">
        <f>IF(C633="",NA(),MATCH($B633&amp;$C633,'Smelter Reference List'!$J:$J,0))</f>
        <v>#N/A</v>
      </c>
      <c r="T633" s="229"/>
      <c r="U633" s="229">
        <f t="shared" ref="U633:U696" ca="1" si="22">IF(AND(C633="Smelter not listed",OR(LEN(D633)=0,LEN(E633)=0)),1,0)</f>
        <v>0</v>
      </c>
      <c r="V633" s="229"/>
      <c r="W633" s="229"/>
      <c r="Y633" s="223" t="str">
        <f t="shared" ref="Y633:Y696" si="23">B633&amp;C633</f>
        <v/>
      </c>
    </row>
    <row r="634" spans="1:25" s="223" customFormat="1" ht="20.25">
      <c r="A634" s="292"/>
      <c r="B634" s="293" t="str">
        <f>IF(LEN(A634)=0,"",INDEX('Smelter Reference List'!$A:$A,MATCH($A634,'Smelter Reference List'!$E:$E,0)))</f>
        <v/>
      </c>
      <c r="C634" s="299" t="str">
        <f>IF(LEN(A634)=0,"",INDEX('Smelter Reference List'!$C:$C,MATCH($A634,'Smelter Reference List'!$E:$E,0)))</f>
        <v/>
      </c>
      <c r="D634" s="293" t="str">
        <f ca="1">IF(ISERROR($S634),"",OFFSET('Smelter Reference List'!$C$4,$S634-4,0)&amp;"")</f>
        <v/>
      </c>
      <c r="E634" s="293" t="str">
        <f ca="1">IF(ISERROR($S634),"",OFFSET('Smelter Reference List'!$D$4,$S634-4,0)&amp;"")</f>
        <v/>
      </c>
      <c r="F634" s="293" t="str">
        <f ca="1">IF(ISERROR($S634),"",OFFSET('Smelter Reference List'!$E$4,$S634-4,0))</f>
        <v/>
      </c>
      <c r="G634" s="293" t="str">
        <f ca="1">IF(C634=$U$4,"Enter smelter details", IF(ISERROR($S634),"",OFFSET('Smelter Reference List'!$F$4,$S634-4,0)))</f>
        <v/>
      </c>
      <c r="H634" s="294" t="str">
        <f ca="1">IF(ISERROR($S634),"",OFFSET('Smelter Reference List'!$G$4,$S634-4,0))</f>
        <v/>
      </c>
      <c r="I634" s="295" t="str">
        <f ca="1">IF(ISERROR($S634),"",OFFSET('Smelter Reference List'!$H$4,$S634-4,0))</f>
        <v/>
      </c>
      <c r="J634" s="295" t="str">
        <f ca="1">IF(ISERROR($S634),"",OFFSET('Smelter Reference List'!$I$4,$S634-4,0))</f>
        <v/>
      </c>
      <c r="K634" s="296"/>
      <c r="L634" s="296"/>
      <c r="M634" s="296"/>
      <c r="N634" s="296"/>
      <c r="O634" s="296"/>
      <c r="P634" s="296"/>
      <c r="Q634" s="297"/>
      <c r="R634" s="227"/>
      <c r="S634" s="228" t="e">
        <f>IF(C634="",NA(),MATCH($B634&amp;$C634,'Smelter Reference List'!$J:$J,0))</f>
        <v>#N/A</v>
      </c>
      <c r="T634" s="229"/>
      <c r="U634" s="229">
        <f t="shared" ca="1" si="22"/>
        <v>0</v>
      </c>
      <c r="V634" s="229"/>
      <c r="W634" s="229"/>
      <c r="Y634" s="223" t="str">
        <f t="shared" si="23"/>
        <v/>
      </c>
    </row>
    <row r="635" spans="1:25" s="223" customFormat="1" ht="20.25">
      <c r="A635" s="292"/>
      <c r="B635" s="293" t="str">
        <f>IF(LEN(A635)=0,"",INDEX('Smelter Reference List'!$A:$A,MATCH($A635,'Smelter Reference List'!$E:$E,0)))</f>
        <v/>
      </c>
      <c r="C635" s="299" t="str">
        <f>IF(LEN(A635)=0,"",INDEX('Smelter Reference List'!$C:$C,MATCH($A635,'Smelter Reference List'!$E:$E,0)))</f>
        <v/>
      </c>
      <c r="D635" s="293" t="str">
        <f ca="1">IF(ISERROR($S635),"",OFFSET('Smelter Reference List'!$C$4,$S635-4,0)&amp;"")</f>
        <v/>
      </c>
      <c r="E635" s="293" t="str">
        <f ca="1">IF(ISERROR($S635),"",OFFSET('Smelter Reference List'!$D$4,$S635-4,0)&amp;"")</f>
        <v/>
      </c>
      <c r="F635" s="293" t="str">
        <f ca="1">IF(ISERROR($S635),"",OFFSET('Smelter Reference List'!$E$4,$S635-4,0))</f>
        <v/>
      </c>
      <c r="G635" s="293" t="str">
        <f ca="1">IF(C635=$U$4,"Enter smelter details", IF(ISERROR($S635),"",OFFSET('Smelter Reference List'!$F$4,$S635-4,0)))</f>
        <v/>
      </c>
      <c r="H635" s="294" t="str">
        <f ca="1">IF(ISERROR($S635),"",OFFSET('Smelter Reference List'!$G$4,$S635-4,0))</f>
        <v/>
      </c>
      <c r="I635" s="295" t="str">
        <f ca="1">IF(ISERROR($S635),"",OFFSET('Smelter Reference List'!$H$4,$S635-4,0))</f>
        <v/>
      </c>
      <c r="J635" s="295" t="str">
        <f ca="1">IF(ISERROR($S635),"",OFFSET('Smelter Reference List'!$I$4,$S635-4,0))</f>
        <v/>
      </c>
      <c r="K635" s="296"/>
      <c r="L635" s="296"/>
      <c r="M635" s="296"/>
      <c r="N635" s="296"/>
      <c r="O635" s="296"/>
      <c r="P635" s="296"/>
      <c r="Q635" s="297"/>
      <c r="R635" s="227"/>
      <c r="S635" s="228" t="e">
        <f>IF(C635="",NA(),MATCH($B635&amp;$C635,'Smelter Reference List'!$J:$J,0))</f>
        <v>#N/A</v>
      </c>
      <c r="T635" s="229"/>
      <c r="U635" s="229">
        <f t="shared" ca="1" si="22"/>
        <v>0</v>
      </c>
      <c r="V635" s="229"/>
      <c r="W635" s="229"/>
      <c r="Y635" s="223" t="str">
        <f t="shared" si="23"/>
        <v/>
      </c>
    </row>
    <row r="636" spans="1:25" s="223" customFormat="1" ht="20.25">
      <c r="A636" s="292"/>
      <c r="B636" s="293" t="str">
        <f>IF(LEN(A636)=0,"",INDEX('Smelter Reference List'!$A:$A,MATCH($A636,'Smelter Reference List'!$E:$E,0)))</f>
        <v/>
      </c>
      <c r="C636" s="299" t="str">
        <f>IF(LEN(A636)=0,"",INDEX('Smelter Reference List'!$C:$C,MATCH($A636,'Smelter Reference List'!$E:$E,0)))</f>
        <v/>
      </c>
      <c r="D636" s="293" t="str">
        <f ca="1">IF(ISERROR($S636),"",OFFSET('Smelter Reference List'!$C$4,$S636-4,0)&amp;"")</f>
        <v/>
      </c>
      <c r="E636" s="293" t="str">
        <f ca="1">IF(ISERROR($S636),"",OFFSET('Smelter Reference List'!$D$4,$S636-4,0)&amp;"")</f>
        <v/>
      </c>
      <c r="F636" s="293" t="str">
        <f ca="1">IF(ISERROR($S636),"",OFFSET('Smelter Reference List'!$E$4,$S636-4,0))</f>
        <v/>
      </c>
      <c r="G636" s="293" t="str">
        <f ca="1">IF(C636=$U$4,"Enter smelter details", IF(ISERROR($S636),"",OFFSET('Smelter Reference List'!$F$4,$S636-4,0)))</f>
        <v/>
      </c>
      <c r="H636" s="294" t="str">
        <f ca="1">IF(ISERROR($S636),"",OFFSET('Smelter Reference List'!$G$4,$S636-4,0))</f>
        <v/>
      </c>
      <c r="I636" s="295" t="str">
        <f ca="1">IF(ISERROR($S636),"",OFFSET('Smelter Reference List'!$H$4,$S636-4,0))</f>
        <v/>
      </c>
      <c r="J636" s="295" t="str">
        <f ca="1">IF(ISERROR($S636),"",OFFSET('Smelter Reference List'!$I$4,$S636-4,0))</f>
        <v/>
      </c>
      <c r="K636" s="296"/>
      <c r="L636" s="296"/>
      <c r="M636" s="296"/>
      <c r="N636" s="296"/>
      <c r="O636" s="296"/>
      <c r="P636" s="296"/>
      <c r="Q636" s="297"/>
      <c r="R636" s="227"/>
      <c r="S636" s="228" t="e">
        <f>IF(C636="",NA(),MATCH($B636&amp;$C636,'Smelter Reference List'!$J:$J,0))</f>
        <v>#N/A</v>
      </c>
      <c r="T636" s="229"/>
      <c r="U636" s="229">
        <f t="shared" ca="1" si="22"/>
        <v>0</v>
      </c>
      <c r="V636" s="229"/>
      <c r="W636" s="229"/>
      <c r="Y636" s="223" t="str">
        <f t="shared" si="23"/>
        <v/>
      </c>
    </row>
    <row r="637" spans="1:25" s="223" customFormat="1" ht="20.25">
      <c r="A637" s="292"/>
      <c r="B637" s="293" t="str">
        <f>IF(LEN(A637)=0,"",INDEX('Smelter Reference List'!$A:$A,MATCH($A637,'Smelter Reference List'!$E:$E,0)))</f>
        <v/>
      </c>
      <c r="C637" s="299" t="str">
        <f>IF(LEN(A637)=0,"",INDEX('Smelter Reference List'!$C:$C,MATCH($A637,'Smelter Reference List'!$E:$E,0)))</f>
        <v/>
      </c>
      <c r="D637" s="293" t="str">
        <f ca="1">IF(ISERROR($S637),"",OFFSET('Smelter Reference List'!$C$4,$S637-4,0)&amp;"")</f>
        <v/>
      </c>
      <c r="E637" s="293" t="str">
        <f ca="1">IF(ISERROR($S637),"",OFFSET('Smelter Reference List'!$D$4,$S637-4,0)&amp;"")</f>
        <v/>
      </c>
      <c r="F637" s="293" t="str">
        <f ca="1">IF(ISERROR($S637),"",OFFSET('Smelter Reference List'!$E$4,$S637-4,0))</f>
        <v/>
      </c>
      <c r="G637" s="293" t="str">
        <f ca="1">IF(C637=$U$4,"Enter smelter details", IF(ISERROR($S637),"",OFFSET('Smelter Reference List'!$F$4,$S637-4,0)))</f>
        <v/>
      </c>
      <c r="H637" s="294" t="str">
        <f ca="1">IF(ISERROR($S637),"",OFFSET('Smelter Reference List'!$G$4,$S637-4,0))</f>
        <v/>
      </c>
      <c r="I637" s="295" t="str">
        <f ca="1">IF(ISERROR($S637),"",OFFSET('Smelter Reference List'!$H$4,$S637-4,0))</f>
        <v/>
      </c>
      <c r="J637" s="295" t="str">
        <f ca="1">IF(ISERROR($S637),"",OFFSET('Smelter Reference List'!$I$4,$S637-4,0))</f>
        <v/>
      </c>
      <c r="K637" s="296"/>
      <c r="L637" s="296"/>
      <c r="M637" s="296"/>
      <c r="N637" s="296"/>
      <c r="O637" s="296"/>
      <c r="P637" s="296"/>
      <c r="Q637" s="297"/>
      <c r="R637" s="227"/>
      <c r="S637" s="228" t="e">
        <f>IF(C637="",NA(),MATCH($B637&amp;$C637,'Smelter Reference List'!$J:$J,0))</f>
        <v>#N/A</v>
      </c>
      <c r="T637" s="229"/>
      <c r="U637" s="229">
        <f t="shared" ca="1" si="22"/>
        <v>0</v>
      </c>
      <c r="V637" s="229"/>
      <c r="W637" s="229"/>
      <c r="Y637" s="223" t="str">
        <f t="shared" si="23"/>
        <v/>
      </c>
    </row>
    <row r="638" spans="1:25" s="223" customFormat="1" ht="20.25">
      <c r="A638" s="292"/>
      <c r="B638" s="293" t="str">
        <f>IF(LEN(A638)=0,"",INDEX('Smelter Reference List'!$A:$A,MATCH($A638,'Smelter Reference List'!$E:$E,0)))</f>
        <v/>
      </c>
      <c r="C638" s="299" t="str">
        <f>IF(LEN(A638)=0,"",INDEX('Smelter Reference List'!$C:$C,MATCH($A638,'Smelter Reference List'!$E:$E,0)))</f>
        <v/>
      </c>
      <c r="D638" s="293" t="str">
        <f ca="1">IF(ISERROR($S638),"",OFFSET('Smelter Reference List'!$C$4,$S638-4,0)&amp;"")</f>
        <v/>
      </c>
      <c r="E638" s="293" t="str">
        <f ca="1">IF(ISERROR($S638),"",OFFSET('Smelter Reference List'!$D$4,$S638-4,0)&amp;"")</f>
        <v/>
      </c>
      <c r="F638" s="293" t="str">
        <f ca="1">IF(ISERROR($S638),"",OFFSET('Smelter Reference List'!$E$4,$S638-4,0))</f>
        <v/>
      </c>
      <c r="G638" s="293" t="str">
        <f ca="1">IF(C638=$U$4,"Enter smelter details", IF(ISERROR($S638),"",OFFSET('Smelter Reference List'!$F$4,$S638-4,0)))</f>
        <v/>
      </c>
      <c r="H638" s="294" t="str">
        <f ca="1">IF(ISERROR($S638),"",OFFSET('Smelter Reference List'!$G$4,$S638-4,0))</f>
        <v/>
      </c>
      <c r="I638" s="295" t="str">
        <f ca="1">IF(ISERROR($S638),"",OFFSET('Smelter Reference List'!$H$4,$S638-4,0))</f>
        <v/>
      </c>
      <c r="J638" s="295" t="str">
        <f ca="1">IF(ISERROR($S638),"",OFFSET('Smelter Reference List'!$I$4,$S638-4,0))</f>
        <v/>
      </c>
      <c r="K638" s="296"/>
      <c r="L638" s="296"/>
      <c r="M638" s="296"/>
      <c r="N638" s="296"/>
      <c r="O638" s="296"/>
      <c r="P638" s="296"/>
      <c r="Q638" s="297"/>
      <c r="R638" s="227"/>
      <c r="S638" s="228" t="e">
        <f>IF(C638="",NA(),MATCH($B638&amp;$C638,'Smelter Reference List'!$J:$J,0))</f>
        <v>#N/A</v>
      </c>
      <c r="T638" s="229"/>
      <c r="U638" s="229">
        <f t="shared" ca="1" si="22"/>
        <v>0</v>
      </c>
      <c r="V638" s="229"/>
      <c r="W638" s="229"/>
      <c r="Y638" s="223" t="str">
        <f t="shared" si="23"/>
        <v/>
      </c>
    </row>
    <row r="639" spans="1:25" s="223" customFormat="1" ht="20.25">
      <c r="A639" s="292"/>
      <c r="B639" s="293" t="str">
        <f>IF(LEN(A639)=0,"",INDEX('Smelter Reference List'!$A:$A,MATCH($A639,'Smelter Reference List'!$E:$E,0)))</f>
        <v/>
      </c>
      <c r="C639" s="299" t="str">
        <f>IF(LEN(A639)=0,"",INDEX('Smelter Reference List'!$C:$C,MATCH($A639,'Smelter Reference List'!$E:$E,0)))</f>
        <v/>
      </c>
      <c r="D639" s="293" t="str">
        <f ca="1">IF(ISERROR($S639),"",OFFSET('Smelter Reference List'!$C$4,$S639-4,0)&amp;"")</f>
        <v/>
      </c>
      <c r="E639" s="293" t="str">
        <f ca="1">IF(ISERROR($S639),"",OFFSET('Smelter Reference List'!$D$4,$S639-4,0)&amp;"")</f>
        <v/>
      </c>
      <c r="F639" s="293" t="str">
        <f ca="1">IF(ISERROR($S639),"",OFFSET('Smelter Reference List'!$E$4,$S639-4,0))</f>
        <v/>
      </c>
      <c r="G639" s="293" t="str">
        <f ca="1">IF(C639=$U$4,"Enter smelter details", IF(ISERROR($S639),"",OFFSET('Smelter Reference List'!$F$4,$S639-4,0)))</f>
        <v/>
      </c>
      <c r="H639" s="294" t="str">
        <f ca="1">IF(ISERROR($S639),"",OFFSET('Smelter Reference List'!$G$4,$S639-4,0))</f>
        <v/>
      </c>
      <c r="I639" s="295" t="str">
        <f ca="1">IF(ISERROR($S639),"",OFFSET('Smelter Reference List'!$H$4,$S639-4,0))</f>
        <v/>
      </c>
      <c r="J639" s="295" t="str">
        <f ca="1">IF(ISERROR($S639),"",OFFSET('Smelter Reference List'!$I$4,$S639-4,0))</f>
        <v/>
      </c>
      <c r="K639" s="296"/>
      <c r="L639" s="296"/>
      <c r="M639" s="296"/>
      <c r="N639" s="296"/>
      <c r="O639" s="296"/>
      <c r="P639" s="296"/>
      <c r="Q639" s="297"/>
      <c r="R639" s="227"/>
      <c r="S639" s="228" t="e">
        <f>IF(C639="",NA(),MATCH($B639&amp;$C639,'Smelter Reference List'!$J:$J,0))</f>
        <v>#N/A</v>
      </c>
      <c r="T639" s="229"/>
      <c r="U639" s="229">
        <f t="shared" ca="1" si="22"/>
        <v>0</v>
      </c>
      <c r="V639" s="229"/>
      <c r="W639" s="229"/>
      <c r="Y639" s="223" t="str">
        <f t="shared" si="23"/>
        <v/>
      </c>
    </row>
    <row r="640" spans="1:25" s="223" customFormat="1" ht="20.25">
      <c r="A640" s="292"/>
      <c r="B640" s="293" t="str">
        <f>IF(LEN(A640)=0,"",INDEX('Smelter Reference List'!$A:$A,MATCH($A640,'Smelter Reference List'!$E:$E,0)))</f>
        <v/>
      </c>
      <c r="C640" s="299" t="str">
        <f>IF(LEN(A640)=0,"",INDEX('Smelter Reference List'!$C:$C,MATCH($A640,'Smelter Reference List'!$E:$E,0)))</f>
        <v/>
      </c>
      <c r="D640" s="293" t="str">
        <f ca="1">IF(ISERROR($S640),"",OFFSET('Smelter Reference List'!$C$4,$S640-4,0)&amp;"")</f>
        <v/>
      </c>
      <c r="E640" s="293" t="str">
        <f ca="1">IF(ISERROR($S640),"",OFFSET('Smelter Reference List'!$D$4,$S640-4,0)&amp;"")</f>
        <v/>
      </c>
      <c r="F640" s="293" t="str">
        <f ca="1">IF(ISERROR($S640),"",OFFSET('Smelter Reference List'!$E$4,$S640-4,0))</f>
        <v/>
      </c>
      <c r="G640" s="293" t="str">
        <f ca="1">IF(C640=$U$4,"Enter smelter details", IF(ISERROR($S640),"",OFFSET('Smelter Reference List'!$F$4,$S640-4,0)))</f>
        <v/>
      </c>
      <c r="H640" s="294" t="str">
        <f ca="1">IF(ISERROR($S640),"",OFFSET('Smelter Reference List'!$G$4,$S640-4,0))</f>
        <v/>
      </c>
      <c r="I640" s="295" t="str">
        <f ca="1">IF(ISERROR($S640),"",OFFSET('Smelter Reference List'!$H$4,$S640-4,0))</f>
        <v/>
      </c>
      <c r="J640" s="295" t="str">
        <f ca="1">IF(ISERROR($S640),"",OFFSET('Smelter Reference List'!$I$4,$S640-4,0))</f>
        <v/>
      </c>
      <c r="K640" s="296"/>
      <c r="L640" s="296"/>
      <c r="M640" s="296"/>
      <c r="N640" s="296"/>
      <c r="O640" s="296"/>
      <c r="P640" s="296"/>
      <c r="Q640" s="297"/>
      <c r="R640" s="227"/>
      <c r="S640" s="228" t="e">
        <f>IF(C640="",NA(),MATCH($B640&amp;$C640,'Smelter Reference List'!$J:$J,0))</f>
        <v>#N/A</v>
      </c>
      <c r="T640" s="229"/>
      <c r="U640" s="229">
        <f t="shared" ca="1" si="22"/>
        <v>0</v>
      </c>
      <c r="V640" s="229"/>
      <c r="W640" s="229"/>
      <c r="Y640" s="223" t="str">
        <f t="shared" si="23"/>
        <v/>
      </c>
    </row>
    <row r="641" spans="1:25" s="223" customFormat="1" ht="20.25">
      <c r="A641" s="292"/>
      <c r="B641" s="293" t="str">
        <f>IF(LEN(A641)=0,"",INDEX('Smelter Reference List'!$A:$A,MATCH($A641,'Smelter Reference List'!$E:$E,0)))</f>
        <v/>
      </c>
      <c r="C641" s="299" t="str">
        <f>IF(LEN(A641)=0,"",INDEX('Smelter Reference List'!$C:$C,MATCH($A641,'Smelter Reference List'!$E:$E,0)))</f>
        <v/>
      </c>
      <c r="D641" s="293" t="str">
        <f ca="1">IF(ISERROR($S641),"",OFFSET('Smelter Reference List'!$C$4,$S641-4,0)&amp;"")</f>
        <v/>
      </c>
      <c r="E641" s="293" t="str">
        <f ca="1">IF(ISERROR($S641),"",OFFSET('Smelter Reference List'!$D$4,$S641-4,0)&amp;"")</f>
        <v/>
      </c>
      <c r="F641" s="293" t="str">
        <f ca="1">IF(ISERROR($S641),"",OFFSET('Smelter Reference List'!$E$4,$S641-4,0))</f>
        <v/>
      </c>
      <c r="G641" s="293" t="str">
        <f ca="1">IF(C641=$U$4,"Enter smelter details", IF(ISERROR($S641),"",OFFSET('Smelter Reference List'!$F$4,$S641-4,0)))</f>
        <v/>
      </c>
      <c r="H641" s="294" t="str">
        <f ca="1">IF(ISERROR($S641),"",OFFSET('Smelter Reference List'!$G$4,$S641-4,0))</f>
        <v/>
      </c>
      <c r="I641" s="295" t="str">
        <f ca="1">IF(ISERROR($S641),"",OFFSET('Smelter Reference List'!$H$4,$S641-4,0))</f>
        <v/>
      </c>
      <c r="J641" s="295" t="str">
        <f ca="1">IF(ISERROR($S641),"",OFFSET('Smelter Reference List'!$I$4,$S641-4,0))</f>
        <v/>
      </c>
      <c r="K641" s="296"/>
      <c r="L641" s="296"/>
      <c r="M641" s="296"/>
      <c r="N641" s="296"/>
      <c r="O641" s="296"/>
      <c r="P641" s="296"/>
      <c r="Q641" s="297"/>
      <c r="R641" s="227"/>
      <c r="S641" s="228" t="e">
        <f>IF(C641="",NA(),MATCH($B641&amp;$C641,'Smelter Reference List'!$J:$J,0))</f>
        <v>#N/A</v>
      </c>
      <c r="T641" s="229"/>
      <c r="U641" s="229">
        <f t="shared" ca="1" si="22"/>
        <v>0</v>
      </c>
      <c r="V641" s="229"/>
      <c r="W641" s="229"/>
      <c r="Y641" s="223" t="str">
        <f t="shared" si="23"/>
        <v/>
      </c>
    </row>
    <row r="642" spans="1:25" s="223" customFormat="1" ht="20.25">
      <c r="A642" s="292"/>
      <c r="B642" s="293" t="str">
        <f>IF(LEN(A642)=0,"",INDEX('Smelter Reference List'!$A:$A,MATCH($A642,'Smelter Reference List'!$E:$E,0)))</f>
        <v/>
      </c>
      <c r="C642" s="299" t="str">
        <f>IF(LEN(A642)=0,"",INDEX('Smelter Reference List'!$C:$C,MATCH($A642,'Smelter Reference List'!$E:$E,0)))</f>
        <v/>
      </c>
      <c r="D642" s="293" t="str">
        <f ca="1">IF(ISERROR($S642),"",OFFSET('Smelter Reference List'!$C$4,$S642-4,0)&amp;"")</f>
        <v/>
      </c>
      <c r="E642" s="293" t="str">
        <f ca="1">IF(ISERROR($S642),"",OFFSET('Smelter Reference List'!$D$4,$S642-4,0)&amp;"")</f>
        <v/>
      </c>
      <c r="F642" s="293" t="str">
        <f ca="1">IF(ISERROR($S642),"",OFFSET('Smelter Reference List'!$E$4,$S642-4,0))</f>
        <v/>
      </c>
      <c r="G642" s="293" t="str">
        <f ca="1">IF(C642=$U$4,"Enter smelter details", IF(ISERROR($S642),"",OFFSET('Smelter Reference List'!$F$4,$S642-4,0)))</f>
        <v/>
      </c>
      <c r="H642" s="294" t="str">
        <f ca="1">IF(ISERROR($S642),"",OFFSET('Smelter Reference List'!$G$4,$S642-4,0))</f>
        <v/>
      </c>
      <c r="I642" s="295" t="str">
        <f ca="1">IF(ISERROR($S642),"",OFFSET('Smelter Reference List'!$H$4,$S642-4,0))</f>
        <v/>
      </c>
      <c r="J642" s="295" t="str">
        <f ca="1">IF(ISERROR($S642),"",OFFSET('Smelter Reference List'!$I$4,$S642-4,0))</f>
        <v/>
      </c>
      <c r="K642" s="296"/>
      <c r="L642" s="296"/>
      <c r="M642" s="296"/>
      <c r="N642" s="296"/>
      <c r="O642" s="296"/>
      <c r="P642" s="296"/>
      <c r="Q642" s="297"/>
      <c r="R642" s="227"/>
      <c r="S642" s="228" t="e">
        <f>IF(C642="",NA(),MATCH($B642&amp;$C642,'Smelter Reference List'!$J:$J,0))</f>
        <v>#N/A</v>
      </c>
      <c r="T642" s="229"/>
      <c r="U642" s="229">
        <f t="shared" ca="1" si="22"/>
        <v>0</v>
      </c>
      <c r="V642" s="229"/>
      <c r="W642" s="229"/>
      <c r="Y642" s="223" t="str">
        <f t="shared" si="23"/>
        <v/>
      </c>
    </row>
    <row r="643" spans="1:25" s="223" customFormat="1" ht="20.25">
      <c r="A643" s="292"/>
      <c r="B643" s="293" t="str">
        <f>IF(LEN(A643)=0,"",INDEX('Smelter Reference List'!$A:$A,MATCH($A643,'Smelter Reference List'!$E:$E,0)))</f>
        <v/>
      </c>
      <c r="C643" s="299" t="str">
        <f>IF(LEN(A643)=0,"",INDEX('Smelter Reference List'!$C:$C,MATCH($A643,'Smelter Reference List'!$E:$E,0)))</f>
        <v/>
      </c>
      <c r="D643" s="293" t="str">
        <f ca="1">IF(ISERROR($S643),"",OFFSET('Smelter Reference List'!$C$4,$S643-4,0)&amp;"")</f>
        <v/>
      </c>
      <c r="E643" s="293" t="str">
        <f ca="1">IF(ISERROR($S643),"",OFFSET('Smelter Reference List'!$D$4,$S643-4,0)&amp;"")</f>
        <v/>
      </c>
      <c r="F643" s="293" t="str">
        <f ca="1">IF(ISERROR($S643),"",OFFSET('Smelter Reference List'!$E$4,$S643-4,0))</f>
        <v/>
      </c>
      <c r="G643" s="293" t="str">
        <f ca="1">IF(C643=$U$4,"Enter smelter details", IF(ISERROR($S643),"",OFFSET('Smelter Reference List'!$F$4,$S643-4,0)))</f>
        <v/>
      </c>
      <c r="H643" s="294" t="str">
        <f ca="1">IF(ISERROR($S643),"",OFFSET('Smelter Reference List'!$G$4,$S643-4,0))</f>
        <v/>
      </c>
      <c r="I643" s="295" t="str">
        <f ca="1">IF(ISERROR($S643),"",OFFSET('Smelter Reference List'!$H$4,$S643-4,0))</f>
        <v/>
      </c>
      <c r="J643" s="295" t="str">
        <f ca="1">IF(ISERROR($S643),"",OFFSET('Smelter Reference List'!$I$4,$S643-4,0))</f>
        <v/>
      </c>
      <c r="K643" s="296"/>
      <c r="L643" s="296"/>
      <c r="M643" s="296"/>
      <c r="N643" s="296"/>
      <c r="O643" s="296"/>
      <c r="P643" s="296"/>
      <c r="Q643" s="297"/>
      <c r="R643" s="227"/>
      <c r="S643" s="228" t="e">
        <f>IF(C643="",NA(),MATCH($B643&amp;$C643,'Smelter Reference List'!$J:$J,0))</f>
        <v>#N/A</v>
      </c>
      <c r="T643" s="229"/>
      <c r="U643" s="229">
        <f t="shared" ca="1" si="22"/>
        <v>0</v>
      </c>
      <c r="V643" s="229"/>
      <c r="W643" s="229"/>
      <c r="Y643" s="223" t="str">
        <f t="shared" si="23"/>
        <v/>
      </c>
    </row>
    <row r="644" spans="1:25" s="223" customFormat="1" ht="20.25">
      <c r="A644" s="292"/>
      <c r="B644" s="293" t="str">
        <f>IF(LEN(A644)=0,"",INDEX('Smelter Reference List'!$A:$A,MATCH($A644,'Smelter Reference List'!$E:$E,0)))</f>
        <v/>
      </c>
      <c r="C644" s="299" t="str">
        <f>IF(LEN(A644)=0,"",INDEX('Smelter Reference List'!$C:$C,MATCH($A644,'Smelter Reference List'!$E:$E,0)))</f>
        <v/>
      </c>
      <c r="D644" s="293" t="str">
        <f ca="1">IF(ISERROR($S644),"",OFFSET('Smelter Reference List'!$C$4,$S644-4,0)&amp;"")</f>
        <v/>
      </c>
      <c r="E644" s="293" t="str">
        <f ca="1">IF(ISERROR($S644),"",OFFSET('Smelter Reference List'!$D$4,$S644-4,0)&amp;"")</f>
        <v/>
      </c>
      <c r="F644" s="293" t="str">
        <f ca="1">IF(ISERROR($S644),"",OFFSET('Smelter Reference List'!$E$4,$S644-4,0))</f>
        <v/>
      </c>
      <c r="G644" s="293" t="str">
        <f ca="1">IF(C644=$U$4,"Enter smelter details", IF(ISERROR($S644),"",OFFSET('Smelter Reference List'!$F$4,$S644-4,0)))</f>
        <v/>
      </c>
      <c r="H644" s="294" t="str">
        <f ca="1">IF(ISERROR($S644),"",OFFSET('Smelter Reference List'!$G$4,$S644-4,0))</f>
        <v/>
      </c>
      <c r="I644" s="295" t="str">
        <f ca="1">IF(ISERROR($S644),"",OFFSET('Smelter Reference List'!$H$4,$S644-4,0))</f>
        <v/>
      </c>
      <c r="J644" s="295" t="str">
        <f ca="1">IF(ISERROR($S644),"",OFFSET('Smelter Reference List'!$I$4,$S644-4,0))</f>
        <v/>
      </c>
      <c r="K644" s="296"/>
      <c r="L644" s="296"/>
      <c r="M644" s="296"/>
      <c r="N644" s="296"/>
      <c r="O644" s="296"/>
      <c r="P644" s="296"/>
      <c r="Q644" s="297"/>
      <c r="R644" s="227"/>
      <c r="S644" s="228" t="e">
        <f>IF(C644="",NA(),MATCH($B644&amp;$C644,'Smelter Reference List'!$J:$J,0))</f>
        <v>#N/A</v>
      </c>
      <c r="T644" s="229"/>
      <c r="U644" s="229">
        <f t="shared" ca="1" si="22"/>
        <v>0</v>
      </c>
      <c r="V644" s="229"/>
      <c r="W644" s="229"/>
      <c r="Y644" s="223" t="str">
        <f t="shared" si="23"/>
        <v/>
      </c>
    </row>
    <row r="645" spans="1:25" s="223" customFormat="1" ht="20.25">
      <c r="A645" s="292"/>
      <c r="B645" s="293" t="str">
        <f>IF(LEN(A645)=0,"",INDEX('Smelter Reference List'!$A:$A,MATCH($A645,'Smelter Reference List'!$E:$E,0)))</f>
        <v/>
      </c>
      <c r="C645" s="299" t="str">
        <f>IF(LEN(A645)=0,"",INDEX('Smelter Reference List'!$C:$C,MATCH($A645,'Smelter Reference List'!$E:$E,0)))</f>
        <v/>
      </c>
      <c r="D645" s="293" t="str">
        <f ca="1">IF(ISERROR($S645),"",OFFSET('Smelter Reference List'!$C$4,$S645-4,0)&amp;"")</f>
        <v/>
      </c>
      <c r="E645" s="293" t="str">
        <f ca="1">IF(ISERROR($S645),"",OFFSET('Smelter Reference List'!$D$4,$S645-4,0)&amp;"")</f>
        <v/>
      </c>
      <c r="F645" s="293" t="str">
        <f ca="1">IF(ISERROR($S645),"",OFFSET('Smelter Reference List'!$E$4,$S645-4,0))</f>
        <v/>
      </c>
      <c r="G645" s="293" t="str">
        <f ca="1">IF(C645=$U$4,"Enter smelter details", IF(ISERROR($S645),"",OFFSET('Smelter Reference List'!$F$4,$S645-4,0)))</f>
        <v/>
      </c>
      <c r="H645" s="294" t="str">
        <f ca="1">IF(ISERROR($S645),"",OFFSET('Smelter Reference List'!$G$4,$S645-4,0))</f>
        <v/>
      </c>
      <c r="I645" s="295" t="str">
        <f ca="1">IF(ISERROR($S645),"",OFFSET('Smelter Reference List'!$H$4,$S645-4,0))</f>
        <v/>
      </c>
      <c r="J645" s="295" t="str">
        <f ca="1">IF(ISERROR($S645),"",OFFSET('Smelter Reference List'!$I$4,$S645-4,0))</f>
        <v/>
      </c>
      <c r="K645" s="296"/>
      <c r="L645" s="296"/>
      <c r="M645" s="296"/>
      <c r="N645" s="296"/>
      <c r="O645" s="296"/>
      <c r="P645" s="296"/>
      <c r="Q645" s="297"/>
      <c r="R645" s="227"/>
      <c r="S645" s="228" t="e">
        <f>IF(C645="",NA(),MATCH($B645&amp;$C645,'Smelter Reference List'!$J:$J,0))</f>
        <v>#N/A</v>
      </c>
      <c r="T645" s="229"/>
      <c r="U645" s="229">
        <f t="shared" ca="1" si="22"/>
        <v>0</v>
      </c>
      <c r="V645" s="229"/>
      <c r="W645" s="229"/>
      <c r="Y645" s="223" t="str">
        <f t="shared" si="23"/>
        <v/>
      </c>
    </row>
    <row r="646" spans="1:25" s="223" customFormat="1" ht="20.25">
      <c r="A646" s="292"/>
      <c r="B646" s="293" t="str">
        <f>IF(LEN(A646)=0,"",INDEX('Smelter Reference List'!$A:$A,MATCH($A646,'Smelter Reference List'!$E:$E,0)))</f>
        <v/>
      </c>
      <c r="C646" s="299" t="str">
        <f>IF(LEN(A646)=0,"",INDEX('Smelter Reference List'!$C:$C,MATCH($A646,'Smelter Reference List'!$E:$E,0)))</f>
        <v/>
      </c>
      <c r="D646" s="293" t="str">
        <f ca="1">IF(ISERROR($S646),"",OFFSET('Smelter Reference List'!$C$4,$S646-4,0)&amp;"")</f>
        <v/>
      </c>
      <c r="E646" s="293" t="str">
        <f ca="1">IF(ISERROR($S646),"",OFFSET('Smelter Reference List'!$D$4,$S646-4,0)&amp;"")</f>
        <v/>
      </c>
      <c r="F646" s="293" t="str">
        <f ca="1">IF(ISERROR($S646),"",OFFSET('Smelter Reference List'!$E$4,$S646-4,0))</f>
        <v/>
      </c>
      <c r="G646" s="293" t="str">
        <f ca="1">IF(C646=$U$4,"Enter smelter details", IF(ISERROR($S646),"",OFFSET('Smelter Reference List'!$F$4,$S646-4,0)))</f>
        <v/>
      </c>
      <c r="H646" s="294" t="str">
        <f ca="1">IF(ISERROR($S646),"",OFFSET('Smelter Reference List'!$G$4,$S646-4,0))</f>
        <v/>
      </c>
      <c r="I646" s="295" t="str">
        <f ca="1">IF(ISERROR($S646),"",OFFSET('Smelter Reference List'!$H$4,$S646-4,0))</f>
        <v/>
      </c>
      <c r="J646" s="295" t="str">
        <f ca="1">IF(ISERROR($S646),"",OFFSET('Smelter Reference List'!$I$4,$S646-4,0))</f>
        <v/>
      </c>
      <c r="K646" s="296"/>
      <c r="L646" s="296"/>
      <c r="M646" s="296"/>
      <c r="N646" s="296"/>
      <c r="O646" s="296"/>
      <c r="P646" s="296"/>
      <c r="Q646" s="297"/>
      <c r="R646" s="227"/>
      <c r="S646" s="228" t="e">
        <f>IF(C646="",NA(),MATCH($B646&amp;$C646,'Smelter Reference List'!$J:$J,0))</f>
        <v>#N/A</v>
      </c>
      <c r="T646" s="229"/>
      <c r="U646" s="229">
        <f t="shared" ca="1" si="22"/>
        <v>0</v>
      </c>
      <c r="V646" s="229"/>
      <c r="W646" s="229"/>
      <c r="Y646" s="223" t="str">
        <f t="shared" si="23"/>
        <v/>
      </c>
    </row>
    <row r="647" spans="1:25" s="223" customFormat="1" ht="20.25">
      <c r="A647" s="292"/>
      <c r="B647" s="293" t="str">
        <f>IF(LEN(A647)=0,"",INDEX('Smelter Reference List'!$A:$A,MATCH($A647,'Smelter Reference List'!$E:$E,0)))</f>
        <v/>
      </c>
      <c r="C647" s="299" t="str">
        <f>IF(LEN(A647)=0,"",INDEX('Smelter Reference List'!$C:$C,MATCH($A647,'Smelter Reference List'!$E:$E,0)))</f>
        <v/>
      </c>
      <c r="D647" s="293" t="str">
        <f ca="1">IF(ISERROR($S647),"",OFFSET('Smelter Reference List'!$C$4,$S647-4,0)&amp;"")</f>
        <v/>
      </c>
      <c r="E647" s="293" t="str">
        <f ca="1">IF(ISERROR($S647),"",OFFSET('Smelter Reference List'!$D$4,$S647-4,0)&amp;"")</f>
        <v/>
      </c>
      <c r="F647" s="293" t="str">
        <f ca="1">IF(ISERROR($S647),"",OFFSET('Smelter Reference List'!$E$4,$S647-4,0))</f>
        <v/>
      </c>
      <c r="G647" s="293" t="str">
        <f ca="1">IF(C647=$U$4,"Enter smelter details", IF(ISERROR($S647),"",OFFSET('Smelter Reference List'!$F$4,$S647-4,0)))</f>
        <v/>
      </c>
      <c r="H647" s="294" t="str">
        <f ca="1">IF(ISERROR($S647),"",OFFSET('Smelter Reference List'!$G$4,$S647-4,0))</f>
        <v/>
      </c>
      <c r="I647" s="295" t="str">
        <f ca="1">IF(ISERROR($S647),"",OFFSET('Smelter Reference List'!$H$4,$S647-4,0))</f>
        <v/>
      </c>
      <c r="J647" s="295" t="str">
        <f ca="1">IF(ISERROR($S647),"",OFFSET('Smelter Reference List'!$I$4,$S647-4,0))</f>
        <v/>
      </c>
      <c r="K647" s="296"/>
      <c r="L647" s="296"/>
      <c r="M647" s="296"/>
      <c r="N647" s="296"/>
      <c r="O647" s="296"/>
      <c r="P647" s="296"/>
      <c r="Q647" s="297"/>
      <c r="R647" s="227"/>
      <c r="S647" s="228" t="e">
        <f>IF(C647="",NA(),MATCH($B647&amp;$C647,'Smelter Reference List'!$J:$J,0))</f>
        <v>#N/A</v>
      </c>
      <c r="T647" s="229"/>
      <c r="U647" s="229">
        <f t="shared" ca="1" si="22"/>
        <v>0</v>
      </c>
      <c r="V647" s="229"/>
      <c r="W647" s="229"/>
      <c r="Y647" s="223" t="str">
        <f t="shared" si="23"/>
        <v/>
      </c>
    </row>
    <row r="648" spans="1:25" s="223" customFormat="1" ht="20.25">
      <c r="A648" s="292"/>
      <c r="B648" s="293" t="str">
        <f>IF(LEN(A648)=0,"",INDEX('Smelter Reference List'!$A:$A,MATCH($A648,'Smelter Reference List'!$E:$E,0)))</f>
        <v/>
      </c>
      <c r="C648" s="299" t="str">
        <f>IF(LEN(A648)=0,"",INDEX('Smelter Reference List'!$C:$C,MATCH($A648,'Smelter Reference List'!$E:$E,0)))</f>
        <v/>
      </c>
      <c r="D648" s="293" t="str">
        <f ca="1">IF(ISERROR($S648),"",OFFSET('Smelter Reference List'!$C$4,$S648-4,0)&amp;"")</f>
        <v/>
      </c>
      <c r="E648" s="293" t="str">
        <f ca="1">IF(ISERROR($S648),"",OFFSET('Smelter Reference List'!$D$4,$S648-4,0)&amp;"")</f>
        <v/>
      </c>
      <c r="F648" s="293" t="str">
        <f ca="1">IF(ISERROR($S648),"",OFFSET('Smelter Reference List'!$E$4,$S648-4,0))</f>
        <v/>
      </c>
      <c r="G648" s="293" t="str">
        <f ca="1">IF(C648=$U$4,"Enter smelter details", IF(ISERROR($S648),"",OFFSET('Smelter Reference List'!$F$4,$S648-4,0)))</f>
        <v/>
      </c>
      <c r="H648" s="294" t="str">
        <f ca="1">IF(ISERROR($S648),"",OFFSET('Smelter Reference List'!$G$4,$S648-4,0))</f>
        <v/>
      </c>
      <c r="I648" s="295" t="str">
        <f ca="1">IF(ISERROR($S648),"",OFFSET('Smelter Reference List'!$H$4,$S648-4,0))</f>
        <v/>
      </c>
      <c r="J648" s="295" t="str">
        <f ca="1">IF(ISERROR($S648),"",OFFSET('Smelter Reference List'!$I$4,$S648-4,0))</f>
        <v/>
      </c>
      <c r="K648" s="296"/>
      <c r="L648" s="296"/>
      <c r="M648" s="296"/>
      <c r="N648" s="296"/>
      <c r="O648" s="296"/>
      <c r="P648" s="296"/>
      <c r="Q648" s="297"/>
      <c r="R648" s="227"/>
      <c r="S648" s="228" t="e">
        <f>IF(C648="",NA(),MATCH($B648&amp;$C648,'Smelter Reference List'!$J:$J,0))</f>
        <v>#N/A</v>
      </c>
      <c r="T648" s="229"/>
      <c r="U648" s="229">
        <f t="shared" ca="1" si="22"/>
        <v>0</v>
      </c>
      <c r="V648" s="229"/>
      <c r="W648" s="229"/>
      <c r="Y648" s="223" t="str">
        <f t="shared" si="23"/>
        <v/>
      </c>
    </row>
    <row r="649" spans="1:25" s="223" customFormat="1" ht="20.25">
      <c r="A649" s="292"/>
      <c r="B649" s="293" t="str">
        <f>IF(LEN(A649)=0,"",INDEX('Smelter Reference List'!$A:$A,MATCH($A649,'Smelter Reference List'!$E:$E,0)))</f>
        <v/>
      </c>
      <c r="C649" s="299" t="str">
        <f>IF(LEN(A649)=0,"",INDEX('Smelter Reference List'!$C:$C,MATCH($A649,'Smelter Reference List'!$E:$E,0)))</f>
        <v/>
      </c>
      <c r="D649" s="293" t="str">
        <f ca="1">IF(ISERROR($S649),"",OFFSET('Smelter Reference List'!$C$4,$S649-4,0)&amp;"")</f>
        <v/>
      </c>
      <c r="E649" s="293" t="str">
        <f ca="1">IF(ISERROR($S649),"",OFFSET('Smelter Reference List'!$D$4,$S649-4,0)&amp;"")</f>
        <v/>
      </c>
      <c r="F649" s="293" t="str">
        <f ca="1">IF(ISERROR($S649),"",OFFSET('Smelter Reference List'!$E$4,$S649-4,0))</f>
        <v/>
      </c>
      <c r="G649" s="293" t="str">
        <f ca="1">IF(C649=$U$4,"Enter smelter details", IF(ISERROR($S649),"",OFFSET('Smelter Reference List'!$F$4,$S649-4,0)))</f>
        <v/>
      </c>
      <c r="H649" s="294" t="str">
        <f ca="1">IF(ISERROR($S649),"",OFFSET('Smelter Reference List'!$G$4,$S649-4,0))</f>
        <v/>
      </c>
      <c r="I649" s="295" t="str">
        <f ca="1">IF(ISERROR($S649),"",OFFSET('Smelter Reference List'!$H$4,$S649-4,0))</f>
        <v/>
      </c>
      <c r="J649" s="295" t="str">
        <f ca="1">IF(ISERROR($S649),"",OFFSET('Smelter Reference List'!$I$4,$S649-4,0))</f>
        <v/>
      </c>
      <c r="K649" s="296"/>
      <c r="L649" s="296"/>
      <c r="M649" s="296"/>
      <c r="N649" s="296"/>
      <c r="O649" s="296"/>
      <c r="P649" s="296"/>
      <c r="Q649" s="297"/>
      <c r="R649" s="227"/>
      <c r="S649" s="228" t="e">
        <f>IF(C649="",NA(),MATCH($B649&amp;$C649,'Smelter Reference List'!$J:$J,0))</f>
        <v>#N/A</v>
      </c>
      <c r="T649" s="229"/>
      <c r="U649" s="229">
        <f t="shared" ca="1" si="22"/>
        <v>0</v>
      </c>
      <c r="V649" s="229"/>
      <c r="W649" s="229"/>
      <c r="Y649" s="223" t="str">
        <f t="shared" si="23"/>
        <v/>
      </c>
    </row>
    <row r="650" spans="1:25" s="223" customFormat="1" ht="20.25">
      <c r="A650" s="292"/>
      <c r="B650" s="293" t="str">
        <f>IF(LEN(A650)=0,"",INDEX('Smelter Reference List'!$A:$A,MATCH($A650,'Smelter Reference List'!$E:$E,0)))</f>
        <v/>
      </c>
      <c r="C650" s="299" t="str">
        <f>IF(LEN(A650)=0,"",INDEX('Smelter Reference List'!$C:$C,MATCH($A650,'Smelter Reference List'!$E:$E,0)))</f>
        <v/>
      </c>
      <c r="D650" s="293" t="str">
        <f ca="1">IF(ISERROR($S650),"",OFFSET('Smelter Reference List'!$C$4,$S650-4,0)&amp;"")</f>
        <v/>
      </c>
      <c r="E650" s="293" t="str">
        <f ca="1">IF(ISERROR($S650),"",OFFSET('Smelter Reference List'!$D$4,$S650-4,0)&amp;"")</f>
        <v/>
      </c>
      <c r="F650" s="293" t="str">
        <f ca="1">IF(ISERROR($S650),"",OFFSET('Smelter Reference List'!$E$4,$S650-4,0))</f>
        <v/>
      </c>
      <c r="G650" s="293" t="str">
        <f ca="1">IF(C650=$U$4,"Enter smelter details", IF(ISERROR($S650),"",OFFSET('Smelter Reference List'!$F$4,$S650-4,0)))</f>
        <v/>
      </c>
      <c r="H650" s="294" t="str">
        <f ca="1">IF(ISERROR($S650),"",OFFSET('Smelter Reference List'!$G$4,$S650-4,0))</f>
        <v/>
      </c>
      <c r="I650" s="295" t="str">
        <f ca="1">IF(ISERROR($S650),"",OFFSET('Smelter Reference List'!$H$4,$S650-4,0))</f>
        <v/>
      </c>
      <c r="J650" s="295" t="str">
        <f ca="1">IF(ISERROR($S650),"",OFFSET('Smelter Reference List'!$I$4,$S650-4,0))</f>
        <v/>
      </c>
      <c r="K650" s="296"/>
      <c r="L650" s="296"/>
      <c r="M650" s="296"/>
      <c r="N650" s="296"/>
      <c r="O650" s="296"/>
      <c r="P650" s="296"/>
      <c r="Q650" s="297"/>
      <c r="R650" s="227"/>
      <c r="S650" s="228" t="e">
        <f>IF(C650="",NA(),MATCH($B650&amp;$C650,'Smelter Reference List'!$J:$J,0))</f>
        <v>#N/A</v>
      </c>
      <c r="T650" s="229"/>
      <c r="U650" s="229">
        <f t="shared" ca="1" si="22"/>
        <v>0</v>
      </c>
      <c r="V650" s="229"/>
      <c r="W650" s="229"/>
      <c r="Y650" s="223" t="str">
        <f t="shared" si="23"/>
        <v/>
      </c>
    </row>
    <row r="651" spans="1:25" s="223" customFormat="1" ht="20.25">
      <c r="A651" s="292"/>
      <c r="B651" s="293" t="str">
        <f>IF(LEN(A651)=0,"",INDEX('Smelter Reference List'!$A:$A,MATCH($A651,'Smelter Reference List'!$E:$E,0)))</f>
        <v/>
      </c>
      <c r="C651" s="299" t="str">
        <f>IF(LEN(A651)=0,"",INDEX('Smelter Reference List'!$C:$C,MATCH($A651,'Smelter Reference List'!$E:$E,0)))</f>
        <v/>
      </c>
      <c r="D651" s="293" t="str">
        <f ca="1">IF(ISERROR($S651),"",OFFSET('Smelter Reference List'!$C$4,$S651-4,0)&amp;"")</f>
        <v/>
      </c>
      <c r="E651" s="293" t="str">
        <f ca="1">IF(ISERROR($S651),"",OFFSET('Smelter Reference List'!$D$4,$S651-4,0)&amp;"")</f>
        <v/>
      </c>
      <c r="F651" s="293" t="str">
        <f ca="1">IF(ISERROR($S651),"",OFFSET('Smelter Reference List'!$E$4,$S651-4,0))</f>
        <v/>
      </c>
      <c r="G651" s="293" t="str">
        <f ca="1">IF(C651=$U$4,"Enter smelter details", IF(ISERROR($S651),"",OFFSET('Smelter Reference List'!$F$4,$S651-4,0)))</f>
        <v/>
      </c>
      <c r="H651" s="294" t="str">
        <f ca="1">IF(ISERROR($S651),"",OFFSET('Smelter Reference List'!$G$4,$S651-4,0))</f>
        <v/>
      </c>
      <c r="I651" s="295" t="str">
        <f ca="1">IF(ISERROR($S651),"",OFFSET('Smelter Reference List'!$H$4,$S651-4,0))</f>
        <v/>
      </c>
      <c r="J651" s="295" t="str">
        <f ca="1">IF(ISERROR($S651),"",OFFSET('Smelter Reference List'!$I$4,$S651-4,0))</f>
        <v/>
      </c>
      <c r="K651" s="296"/>
      <c r="L651" s="296"/>
      <c r="M651" s="296"/>
      <c r="N651" s="296"/>
      <c r="O651" s="296"/>
      <c r="P651" s="296"/>
      <c r="Q651" s="297"/>
      <c r="R651" s="227"/>
      <c r="S651" s="228" t="e">
        <f>IF(C651="",NA(),MATCH($B651&amp;$C651,'Smelter Reference List'!$J:$J,0))</f>
        <v>#N/A</v>
      </c>
      <c r="T651" s="229"/>
      <c r="U651" s="229">
        <f t="shared" ca="1" si="22"/>
        <v>0</v>
      </c>
      <c r="V651" s="229"/>
      <c r="W651" s="229"/>
      <c r="Y651" s="223" t="str">
        <f t="shared" si="23"/>
        <v/>
      </c>
    </row>
    <row r="652" spans="1:25" s="223" customFormat="1" ht="20.25">
      <c r="A652" s="292"/>
      <c r="B652" s="293" t="str">
        <f>IF(LEN(A652)=0,"",INDEX('Smelter Reference List'!$A:$A,MATCH($A652,'Smelter Reference List'!$E:$E,0)))</f>
        <v/>
      </c>
      <c r="C652" s="299" t="str">
        <f>IF(LEN(A652)=0,"",INDEX('Smelter Reference List'!$C:$C,MATCH($A652,'Smelter Reference List'!$E:$E,0)))</f>
        <v/>
      </c>
      <c r="D652" s="293" t="str">
        <f ca="1">IF(ISERROR($S652),"",OFFSET('Smelter Reference List'!$C$4,$S652-4,0)&amp;"")</f>
        <v/>
      </c>
      <c r="E652" s="293" t="str">
        <f ca="1">IF(ISERROR($S652),"",OFFSET('Smelter Reference List'!$D$4,$S652-4,0)&amp;"")</f>
        <v/>
      </c>
      <c r="F652" s="293" t="str">
        <f ca="1">IF(ISERROR($S652),"",OFFSET('Smelter Reference List'!$E$4,$S652-4,0))</f>
        <v/>
      </c>
      <c r="G652" s="293" t="str">
        <f ca="1">IF(C652=$U$4,"Enter smelter details", IF(ISERROR($S652),"",OFFSET('Smelter Reference List'!$F$4,$S652-4,0)))</f>
        <v/>
      </c>
      <c r="H652" s="294" t="str">
        <f ca="1">IF(ISERROR($S652),"",OFFSET('Smelter Reference List'!$G$4,$S652-4,0))</f>
        <v/>
      </c>
      <c r="I652" s="295" t="str">
        <f ca="1">IF(ISERROR($S652),"",OFFSET('Smelter Reference List'!$H$4,$S652-4,0))</f>
        <v/>
      </c>
      <c r="J652" s="295" t="str">
        <f ca="1">IF(ISERROR($S652),"",OFFSET('Smelter Reference List'!$I$4,$S652-4,0))</f>
        <v/>
      </c>
      <c r="K652" s="296"/>
      <c r="L652" s="296"/>
      <c r="M652" s="296"/>
      <c r="N652" s="296"/>
      <c r="O652" s="296"/>
      <c r="P652" s="296"/>
      <c r="Q652" s="297"/>
      <c r="R652" s="227"/>
      <c r="S652" s="228" t="e">
        <f>IF(C652="",NA(),MATCH($B652&amp;$C652,'Smelter Reference List'!$J:$J,0))</f>
        <v>#N/A</v>
      </c>
      <c r="T652" s="229"/>
      <c r="U652" s="229">
        <f t="shared" ca="1" si="22"/>
        <v>0</v>
      </c>
      <c r="V652" s="229"/>
      <c r="W652" s="229"/>
      <c r="Y652" s="223" t="str">
        <f t="shared" si="23"/>
        <v/>
      </c>
    </row>
    <row r="653" spans="1:25" s="223" customFormat="1" ht="20.25">
      <c r="A653" s="292"/>
      <c r="B653" s="293" t="str">
        <f>IF(LEN(A653)=0,"",INDEX('Smelter Reference List'!$A:$A,MATCH($A653,'Smelter Reference List'!$E:$E,0)))</f>
        <v/>
      </c>
      <c r="C653" s="299" t="str">
        <f>IF(LEN(A653)=0,"",INDEX('Smelter Reference List'!$C:$C,MATCH($A653,'Smelter Reference List'!$E:$E,0)))</f>
        <v/>
      </c>
      <c r="D653" s="293" t="str">
        <f ca="1">IF(ISERROR($S653),"",OFFSET('Smelter Reference List'!$C$4,$S653-4,0)&amp;"")</f>
        <v/>
      </c>
      <c r="E653" s="293" t="str">
        <f ca="1">IF(ISERROR($S653),"",OFFSET('Smelter Reference List'!$D$4,$S653-4,0)&amp;"")</f>
        <v/>
      </c>
      <c r="F653" s="293" t="str">
        <f ca="1">IF(ISERROR($S653),"",OFFSET('Smelter Reference List'!$E$4,$S653-4,0))</f>
        <v/>
      </c>
      <c r="G653" s="293" t="str">
        <f ca="1">IF(C653=$U$4,"Enter smelter details", IF(ISERROR($S653),"",OFFSET('Smelter Reference List'!$F$4,$S653-4,0)))</f>
        <v/>
      </c>
      <c r="H653" s="294" t="str">
        <f ca="1">IF(ISERROR($S653),"",OFFSET('Smelter Reference List'!$G$4,$S653-4,0))</f>
        <v/>
      </c>
      <c r="I653" s="295" t="str">
        <f ca="1">IF(ISERROR($S653),"",OFFSET('Smelter Reference List'!$H$4,$S653-4,0))</f>
        <v/>
      </c>
      <c r="J653" s="295" t="str">
        <f ca="1">IF(ISERROR($S653),"",OFFSET('Smelter Reference List'!$I$4,$S653-4,0))</f>
        <v/>
      </c>
      <c r="K653" s="296"/>
      <c r="L653" s="296"/>
      <c r="M653" s="296"/>
      <c r="N653" s="296"/>
      <c r="O653" s="296"/>
      <c r="P653" s="296"/>
      <c r="Q653" s="297"/>
      <c r="R653" s="227"/>
      <c r="S653" s="228" t="e">
        <f>IF(C653="",NA(),MATCH($B653&amp;$C653,'Smelter Reference List'!$J:$J,0))</f>
        <v>#N/A</v>
      </c>
      <c r="T653" s="229"/>
      <c r="U653" s="229">
        <f t="shared" ca="1" si="22"/>
        <v>0</v>
      </c>
      <c r="V653" s="229"/>
      <c r="W653" s="229"/>
      <c r="Y653" s="223" t="str">
        <f t="shared" si="23"/>
        <v/>
      </c>
    </row>
    <row r="654" spans="1:25" s="223" customFormat="1" ht="20.25">
      <c r="A654" s="292"/>
      <c r="B654" s="293" t="str">
        <f>IF(LEN(A654)=0,"",INDEX('Smelter Reference List'!$A:$A,MATCH($A654,'Smelter Reference List'!$E:$E,0)))</f>
        <v/>
      </c>
      <c r="C654" s="299" t="str">
        <f>IF(LEN(A654)=0,"",INDEX('Smelter Reference List'!$C:$C,MATCH($A654,'Smelter Reference List'!$E:$E,0)))</f>
        <v/>
      </c>
      <c r="D654" s="293" t="str">
        <f ca="1">IF(ISERROR($S654),"",OFFSET('Smelter Reference List'!$C$4,$S654-4,0)&amp;"")</f>
        <v/>
      </c>
      <c r="E654" s="293" t="str">
        <f ca="1">IF(ISERROR($S654),"",OFFSET('Smelter Reference List'!$D$4,$S654-4,0)&amp;"")</f>
        <v/>
      </c>
      <c r="F654" s="293" t="str">
        <f ca="1">IF(ISERROR($S654),"",OFFSET('Smelter Reference List'!$E$4,$S654-4,0))</f>
        <v/>
      </c>
      <c r="G654" s="293" t="str">
        <f ca="1">IF(C654=$U$4,"Enter smelter details", IF(ISERROR($S654),"",OFFSET('Smelter Reference List'!$F$4,$S654-4,0)))</f>
        <v/>
      </c>
      <c r="H654" s="294" t="str">
        <f ca="1">IF(ISERROR($S654),"",OFFSET('Smelter Reference List'!$G$4,$S654-4,0))</f>
        <v/>
      </c>
      <c r="I654" s="295" t="str">
        <f ca="1">IF(ISERROR($S654),"",OFFSET('Smelter Reference List'!$H$4,$S654-4,0))</f>
        <v/>
      </c>
      <c r="J654" s="295" t="str">
        <f ca="1">IF(ISERROR($S654),"",OFFSET('Smelter Reference List'!$I$4,$S654-4,0))</f>
        <v/>
      </c>
      <c r="K654" s="296"/>
      <c r="L654" s="296"/>
      <c r="M654" s="296"/>
      <c r="N654" s="296"/>
      <c r="O654" s="296"/>
      <c r="P654" s="296"/>
      <c r="Q654" s="297"/>
      <c r="R654" s="227"/>
      <c r="S654" s="228" t="e">
        <f>IF(C654="",NA(),MATCH($B654&amp;$C654,'Smelter Reference List'!$J:$J,0))</f>
        <v>#N/A</v>
      </c>
      <c r="T654" s="229"/>
      <c r="U654" s="229">
        <f t="shared" ca="1" si="22"/>
        <v>0</v>
      </c>
      <c r="V654" s="229"/>
      <c r="W654" s="229"/>
      <c r="Y654" s="223" t="str">
        <f t="shared" si="23"/>
        <v/>
      </c>
    </row>
    <row r="655" spans="1:25" s="223" customFormat="1" ht="20.25">
      <c r="A655" s="292"/>
      <c r="B655" s="293" t="str">
        <f>IF(LEN(A655)=0,"",INDEX('Smelter Reference List'!$A:$A,MATCH($A655,'Smelter Reference List'!$E:$E,0)))</f>
        <v/>
      </c>
      <c r="C655" s="299" t="str">
        <f>IF(LEN(A655)=0,"",INDEX('Smelter Reference List'!$C:$C,MATCH($A655,'Smelter Reference List'!$E:$E,0)))</f>
        <v/>
      </c>
      <c r="D655" s="293" t="str">
        <f ca="1">IF(ISERROR($S655),"",OFFSET('Smelter Reference List'!$C$4,$S655-4,0)&amp;"")</f>
        <v/>
      </c>
      <c r="E655" s="293" t="str">
        <f ca="1">IF(ISERROR($S655),"",OFFSET('Smelter Reference List'!$D$4,$S655-4,0)&amp;"")</f>
        <v/>
      </c>
      <c r="F655" s="293" t="str">
        <f ca="1">IF(ISERROR($S655),"",OFFSET('Smelter Reference List'!$E$4,$S655-4,0))</f>
        <v/>
      </c>
      <c r="G655" s="293" t="str">
        <f ca="1">IF(C655=$U$4,"Enter smelter details", IF(ISERROR($S655),"",OFFSET('Smelter Reference List'!$F$4,$S655-4,0)))</f>
        <v/>
      </c>
      <c r="H655" s="294" t="str">
        <f ca="1">IF(ISERROR($S655),"",OFFSET('Smelter Reference List'!$G$4,$S655-4,0))</f>
        <v/>
      </c>
      <c r="I655" s="295" t="str">
        <f ca="1">IF(ISERROR($S655),"",OFFSET('Smelter Reference List'!$H$4,$S655-4,0))</f>
        <v/>
      </c>
      <c r="J655" s="295" t="str">
        <f ca="1">IF(ISERROR($S655),"",OFFSET('Smelter Reference List'!$I$4,$S655-4,0))</f>
        <v/>
      </c>
      <c r="K655" s="296"/>
      <c r="L655" s="296"/>
      <c r="M655" s="296"/>
      <c r="N655" s="296"/>
      <c r="O655" s="296"/>
      <c r="P655" s="296"/>
      <c r="Q655" s="297"/>
      <c r="R655" s="227"/>
      <c r="S655" s="228" t="e">
        <f>IF(C655="",NA(),MATCH($B655&amp;$C655,'Smelter Reference List'!$J:$J,0))</f>
        <v>#N/A</v>
      </c>
      <c r="T655" s="229"/>
      <c r="U655" s="229">
        <f t="shared" ca="1" si="22"/>
        <v>0</v>
      </c>
      <c r="V655" s="229"/>
      <c r="W655" s="229"/>
      <c r="Y655" s="223" t="str">
        <f t="shared" si="23"/>
        <v/>
      </c>
    </row>
    <row r="656" spans="1:25" s="223" customFormat="1" ht="20.25">
      <c r="A656" s="292"/>
      <c r="B656" s="293" t="str">
        <f>IF(LEN(A656)=0,"",INDEX('Smelter Reference List'!$A:$A,MATCH($A656,'Smelter Reference List'!$E:$E,0)))</f>
        <v/>
      </c>
      <c r="C656" s="299" t="str">
        <f>IF(LEN(A656)=0,"",INDEX('Smelter Reference List'!$C:$C,MATCH($A656,'Smelter Reference List'!$E:$E,0)))</f>
        <v/>
      </c>
      <c r="D656" s="293" t="str">
        <f ca="1">IF(ISERROR($S656),"",OFFSET('Smelter Reference List'!$C$4,$S656-4,0)&amp;"")</f>
        <v/>
      </c>
      <c r="E656" s="293" t="str">
        <f ca="1">IF(ISERROR($S656),"",OFFSET('Smelter Reference List'!$D$4,$S656-4,0)&amp;"")</f>
        <v/>
      </c>
      <c r="F656" s="293" t="str">
        <f ca="1">IF(ISERROR($S656),"",OFFSET('Smelter Reference List'!$E$4,$S656-4,0))</f>
        <v/>
      </c>
      <c r="G656" s="293" t="str">
        <f ca="1">IF(C656=$U$4,"Enter smelter details", IF(ISERROR($S656),"",OFFSET('Smelter Reference List'!$F$4,$S656-4,0)))</f>
        <v/>
      </c>
      <c r="H656" s="294" t="str">
        <f ca="1">IF(ISERROR($S656),"",OFFSET('Smelter Reference List'!$G$4,$S656-4,0))</f>
        <v/>
      </c>
      <c r="I656" s="295" t="str">
        <f ca="1">IF(ISERROR($S656),"",OFFSET('Smelter Reference List'!$H$4,$S656-4,0))</f>
        <v/>
      </c>
      <c r="J656" s="295" t="str">
        <f ca="1">IF(ISERROR($S656),"",OFFSET('Smelter Reference List'!$I$4,$S656-4,0))</f>
        <v/>
      </c>
      <c r="K656" s="296"/>
      <c r="L656" s="296"/>
      <c r="M656" s="296"/>
      <c r="N656" s="296"/>
      <c r="O656" s="296"/>
      <c r="P656" s="296"/>
      <c r="Q656" s="297"/>
      <c r="R656" s="227"/>
      <c r="S656" s="228" t="e">
        <f>IF(C656="",NA(),MATCH($B656&amp;$C656,'Smelter Reference List'!$J:$J,0))</f>
        <v>#N/A</v>
      </c>
      <c r="T656" s="229"/>
      <c r="U656" s="229">
        <f t="shared" ca="1" si="22"/>
        <v>0</v>
      </c>
      <c r="V656" s="229"/>
      <c r="W656" s="229"/>
      <c r="Y656" s="223" t="str">
        <f t="shared" si="23"/>
        <v/>
      </c>
    </row>
    <row r="657" spans="1:25" s="223" customFormat="1" ht="20.25">
      <c r="A657" s="292"/>
      <c r="B657" s="293" t="str">
        <f>IF(LEN(A657)=0,"",INDEX('Smelter Reference List'!$A:$A,MATCH($A657,'Smelter Reference List'!$E:$E,0)))</f>
        <v/>
      </c>
      <c r="C657" s="299" t="str">
        <f>IF(LEN(A657)=0,"",INDEX('Smelter Reference List'!$C:$C,MATCH($A657,'Smelter Reference List'!$E:$E,0)))</f>
        <v/>
      </c>
      <c r="D657" s="293" t="str">
        <f ca="1">IF(ISERROR($S657),"",OFFSET('Smelter Reference List'!$C$4,$S657-4,0)&amp;"")</f>
        <v/>
      </c>
      <c r="E657" s="293" t="str">
        <f ca="1">IF(ISERROR($S657),"",OFFSET('Smelter Reference List'!$D$4,$S657-4,0)&amp;"")</f>
        <v/>
      </c>
      <c r="F657" s="293" t="str">
        <f ca="1">IF(ISERROR($S657),"",OFFSET('Smelter Reference List'!$E$4,$S657-4,0))</f>
        <v/>
      </c>
      <c r="G657" s="293" t="str">
        <f ca="1">IF(C657=$U$4,"Enter smelter details", IF(ISERROR($S657),"",OFFSET('Smelter Reference List'!$F$4,$S657-4,0)))</f>
        <v/>
      </c>
      <c r="H657" s="294" t="str">
        <f ca="1">IF(ISERROR($S657),"",OFFSET('Smelter Reference List'!$G$4,$S657-4,0))</f>
        <v/>
      </c>
      <c r="I657" s="295" t="str">
        <f ca="1">IF(ISERROR($S657),"",OFFSET('Smelter Reference List'!$H$4,$S657-4,0))</f>
        <v/>
      </c>
      <c r="J657" s="295" t="str">
        <f ca="1">IF(ISERROR($S657),"",OFFSET('Smelter Reference List'!$I$4,$S657-4,0))</f>
        <v/>
      </c>
      <c r="K657" s="296"/>
      <c r="L657" s="296"/>
      <c r="M657" s="296"/>
      <c r="N657" s="296"/>
      <c r="O657" s="296"/>
      <c r="P657" s="296"/>
      <c r="Q657" s="297"/>
      <c r="R657" s="227"/>
      <c r="S657" s="228" t="e">
        <f>IF(C657="",NA(),MATCH($B657&amp;$C657,'Smelter Reference List'!$J:$J,0))</f>
        <v>#N/A</v>
      </c>
      <c r="T657" s="229"/>
      <c r="U657" s="229">
        <f t="shared" ca="1" si="22"/>
        <v>0</v>
      </c>
      <c r="V657" s="229"/>
      <c r="W657" s="229"/>
      <c r="Y657" s="223" t="str">
        <f t="shared" si="23"/>
        <v/>
      </c>
    </row>
    <row r="658" spans="1:25" s="223" customFormat="1" ht="20.25">
      <c r="A658" s="292"/>
      <c r="B658" s="293" t="str">
        <f>IF(LEN(A658)=0,"",INDEX('Smelter Reference List'!$A:$A,MATCH($A658,'Smelter Reference List'!$E:$E,0)))</f>
        <v/>
      </c>
      <c r="C658" s="299" t="str">
        <f>IF(LEN(A658)=0,"",INDEX('Smelter Reference List'!$C:$C,MATCH($A658,'Smelter Reference List'!$E:$E,0)))</f>
        <v/>
      </c>
      <c r="D658" s="293" t="str">
        <f ca="1">IF(ISERROR($S658),"",OFFSET('Smelter Reference List'!$C$4,$S658-4,0)&amp;"")</f>
        <v/>
      </c>
      <c r="E658" s="293" t="str">
        <f ca="1">IF(ISERROR($S658),"",OFFSET('Smelter Reference List'!$D$4,$S658-4,0)&amp;"")</f>
        <v/>
      </c>
      <c r="F658" s="293" t="str">
        <f ca="1">IF(ISERROR($S658),"",OFFSET('Smelter Reference List'!$E$4,$S658-4,0))</f>
        <v/>
      </c>
      <c r="G658" s="293" t="str">
        <f ca="1">IF(C658=$U$4,"Enter smelter details", IF(ISERROR($S658),"",OFFSET('Smelter Reference List'!$F$4,$S658-4,0)))</f>
        <v/>
      </c>
      <c r="H658" s="294" t="str">
        <f ca="1">IF(ISERROR($S658),"",OFFSET('Smelter Reference List'!$G$4,$S658-4,0))</f>
        <v/>
      </c>
      <c r="I658" s="295" t="str">
        <f ca="1">IF(ISERROR($S658),"",OFFSET('Smelter Reference List'!$H$4,$S658-4,0))</f>
        <v/>
      </c>
      <c r="J658" s="295" t="str">
        <f ca="1">IF(ISERROR($S658),"",OFFSET('Smelter Reference List'!$I$4,$S658-4,0))</f>
        <v/>
      </c>
      <c r="K658" s="296"/>
      <c r="L658" s="296"/>
      <c r="M658" s="296"/>
      <c r="N658" s="296"/>
      <c r="O658" s="296"/>
      <c r="P658" s="296"/>
      <c r="Q658" s="297"/>
      <c r="R658" s="227"/>
      <c r="S658" s="228" t="e">
        <f>IF(C658="",NA(),MATCH($B658&amp;$C658,'Smelter Reference List'!$J:$J,0))</f>
        <v>#N/A</v>
      </c>
      <c r="T658" s="229"/>
      <c r="U658" s="229">
        <f t="shared" ca="1" si="22"/>
        <v>0</v>
      </c>
      <c r="V658" s="229"/>
      <c r="W658" s="229"/>
      <c r="Y658" s="223" t="str">
        <f t="shared" si="23"/>
        <v/>
      </c>
    </row>
    <row r="659" spans="1:25" s="223" customFormat="1" ht="20.25">
      <c r="A659" s="292"/>
      <c r="B659" s="293" t="str">
        <f>IF(LEN(A659)=0,"",INDEX('Smelter Reference List'!$A:$A,MATCH($A659,'Smelter Reference List'!$E:$E,0)))</f>
        <v/>
      </c>
      <c r="C659" s="299" t="str">
        <f>IF(LEN(A659)=0,"",INDEX('Smelter Reference List'!$C:$C,MATCH($A659,'Smelter Reference List'!$E:$E,0)))</f>
        <v/>
      </c>
      <c r="D659" s="293" t="str">
        <f ca="1">IF(ISERROR($S659),"",OFFSET('Smelter Reference List'!$C$4,$S659-4,0)&amp;"")</f>
        <v/>
      </c>
      <c r="E659" s="293" t="str">
        <f ca="1">IF(ISERROR($S659),"",OFFSET('Smelter Reference List'!$D$4,$S659-4,0)&amp;"")</f>
        <v/>
      </c>
      <c r="F659" s="293" t="str">
        <f ca="1">IF(ISERROR($S659),"",OFFSET('Smelter Reference List'!$E$4,$S659-4,0))</f>
        <v/>
      </c>
      <c r="G659" s="293" t="str">
        <f ca="1">IF(C659=$U$4,"Enter smelter details", IF(ISERROR($S659),"",OFFSET('Smelter Reference List'!$F$4,$S659-4,0)))</f>
        <v/>
      </c>
      <c r="H659" s="294" t="str">
        <f ca="1">IF(ISERROR($S659),"",OFFSET('Smelter Reference List'!$G$4,$S659-4,0))</f>
        <v/>
      </c>
      <c r="I659" s="295" t="str">
        <f ca="1">IF(ISERROR($S659),"",OFFSET('Smelter Reference List'!$H$4,$S659-4,0))</f>
        <v/>
      </c>
      <c r="J659" s="295" t="str">
        <f ca="1">IF(ISERROR($S659),"",OFFSET('Smelter Reference List'!$I$4,$S659-4,0))</f>
        <v/>
      </c>
      <c r="K659" s="296"/>
      <c r="L659" s="296"/>
      <c r="M659" s="296"/>
      <c r="N659" s="296"/>
      <c r="O659" s="296"/>
      <c r="P659" s="296"/>
      <c r="Q659" s="297"/>
      <c r="R659" s="227"/>
      <c r="S659" s="228" t="e">
        <f>IF(C659="",NA(),MATCH($B659&amp;$C659,'Smelter Reference List'!$J:$J,0))</f>
        <v>#N/A</v>
      </c>
      <c r="T659" s="229"/>
      <c r="U659" s="229">
        <f t="shared" ca="1" si="22"/>
        <v>0</v>
      </c>
      <c r="V659" s="229"/>
      <c r="W659" s="229"/>
      <c r="Y659" s="223" t="str">
        <f t="shared" si="23"/>
        <v/>
      </c>
    </row>
    <row r="660" spans="1:25" s="223" customFormat="1" ht="20.25">
      <c r="A660" s="292"/>
      <c r="B660" s="293" t="str">
        <f>IF(LEN(A660)=0,"",INDEX('Smelter Reference List'!$A:$A,MATCH($A660,'Smelter Reference List'!$E:$E,0)))</f>
        <v/>
      </c>
      <c r="C660" s="299" t="str">
        <f>IF(LEN(A660)=0,"",INDEX('Smelter Reference List'!$C:$C,MATCH($A660,'Smelter Reference List'!$E:$E,0)))</f>
        <v/>
      </c>
      <c r="D660" s="293" t="str">
        <f ca="1">IF(ISERROR($S660),"",OFFSET('Smelter Reference List'!$C$4,$S660-4,0)&amp;"")</f>
        <v/>
      </c>
      <c r="E660" s="293" t="str">
        <f ca="1">IF(ISERROR($S660),"",OFFSET('Smelter Reference List'!$D$4,$S660-4,0)&amp;"")</f>
        <v/>
      </c>
      <c r="F660" s="293" t="str">
        <f ca="1">IF(ISERROR($S660),"",OFFSET('Smelter Reference List'!$E$4,$S660-4,0))</f>
        <v/>
      </c>
      <c r="G660" s="293" t="str">
        <f ca="1">IF(C660=$U$4,"Enter smelter details", IF(ISERROR($S660),"",OFFSET('Smelter Reference List'!$F$4,$S660-4,0)))</f>
        <v/>
      </c>
      <c r="H660" s="294" t="str">
        <f ca="1">IF(ISERROR($S660),"",OFFSET('Smelter Reference List'!$G$4,$S660-4,0))</f>
        <v/>
      </c>
      <c r="I660" s="295" t="str">
        <f ca="1">IF(ISERROR($S660),"",OFFSET('Smelter Reference List'!$H$4,$S660-4,0))</f>
        <v/>
      </c>
      <c r="J660" s="295" t="str">
        <f ca="1">IF(ISERROR($S660),"",OFFSET('Smelter Reference List'!$I$4,$S660-4,0))</f>
        <v/>
      </c>
      <c r="K660" s="296"/>
      <c r="L660" s="296"/>
      <c r="M660" s="296"/>
      <c r="N660" s="296"/>
      <c r="O660" s="296"/>
      <c r="P660" s="296"/>
      <c r="Q660" s="297"/>
      <c r="R660" s="227"/>
      <c r="S660" s="228" t="e">
        <f>IF(C660="",NA(),MATCH($B660&amp;$C660,'Smelter Reference List'!$J:$J,0))</f>
        <v>#N/A</v>
      </c>
      <c r="T660" s="229"/>
      <c r="U660" s="229">
        <f t="shared" ca="1" si="22"/>
        <v>0</v>
      </c>
      <c r="V660" s="229"/>
      <c r="W660" s="229"/>
      <c r="Y660" s="223" t="str">
        <f t="shared" si="23"/>
        <v/>
      </c>
    </row>
    <row r="661" spans="1:25" s="223" customFormat="1" ht="20.25">
      <c r="A661" s="292"/>
      <c r="B661" s="293" t="str">
        <f>IF(LEN(A661)=0,"",INDEX('Smelter Reference List'!$A:$A,MATCH($A661,'Smelter Reference List'!$E:$E,0)))</f>
        <v/>
      </c>
      <c r="C661" s="299" t="str">
        <f>IF(LEN(A661)=0,"",INDEX('Smelter Reference List'!$C:$C,MATCH($A661,'Smelter Reference List'!$E:$E,0)))</f>
        <v/>
      </c>
      <c r="D661" s="293" t="str">
        <f ca="1">IF(ISERROR($S661),"",OFFSET('Smelter Reference List'!$C$4,$S661-4,0)&amp;"")</f>
        <v/>
      </c>
      <c r="E661" s="293" t="str">
        <f ca="1">IF(ISERROR($S661),"",OFFSET('Smelter Reference List'!$D$4,$S661-4,0)&amp;"")</f>
        <v/>
      </c>
      <c r="F661" s="293" t="str">
        <f ca="1">IF(ISERROR($S661),"",OFFSET('Smelter Reference List'!$E$4,$S661-4,0))</f>
        <v/>
      </c>
      <c r="G661" s="293" t="str">
        <f ca="1">IF(C661=$U$4,"Enter smelter details", IF(ISERROR($S661),"",OFFSET('Smelter Reference List'!$F$4,$S661-4,0)))</f>
        <v/>
      </c>
      <c r="H661" s="294" t="str">
        <f ca="1">IF(ISERROR($S661),"",OFFSET('Smelter Reference List'!$G$4,$S661-4,0))</f>
        <v/>
      </c>
      <c r="I661" s="295" t="str">
        <f ca="1">IF(ISERROR($S661),"",OFFSET('Smelter Reference List'!$H$4,$S661-4,0))</f>
        <v/>
      </c>
      <c r="J661" s="295" t="str">
        <f ca="1">IF(ISERROR($S661),"",OFFSET('Smelter Reference List'!$I$4,$S661-4,0))</f>
        <v/>
      </c>
      <c r="K661" s="296"/>
      <c r="L661" s="296"/>
      <c r="M661" s="296"/>
      <c r="N661" s="296"/>
      <c r="O661" s="296"/>
      <c r="P661" s="296"/>
      <c r="Q661" s="297"/>
      <c r="R661" s="227"/>
      <c r="S661" s="228" t="e">
        <f>IF(C661="",NA(),MATCH($B661&amp;$C661,'Smelter Reference List'!$J:$J,0))</f>
        <v>#N/A</v>
      </c>
      <c r="T661" s="229"/>
      <c r="U661" s="229">
        <f t="shared" ca="1" si="22"/>
        <v>0</v>
      </c>
      <c r="V661" s="229"/>
      <c r="W661" s="229"/>
      <c r="Y661" s="223" t="str">
        <f t="shared" si="23"/>
        <v/>
      </c>
    </row>
    <row r="662" spans="1:25" s="223" customFormat="1" ht="20.25">
      <c r="A662" s="292"/>
      <c r="B662" s="293" t="str">
        <f>IF(LEN(A662)=0,"",INDEX('Smelter Reference List'!$A:$A,MATCH($A662,'Smelter Reference List'!$E:$E,0)))</f>
        <v/>
      </c>
      <c r="C662" s="299" t="str">
        <f>IF(LEN(A662)=0,"",INDEX('Smelter Reference List'!$C:$C,MATCH($A662,'Smelter Reference List'!$E:$E,0)))</f>
        <v/>
      </c>
      <c r="D662" s="293" t="str">
        <f ca="1">IF(ISERROR($S662),"",OFFSET('Smelter Reference List'!$C$4,$S662-4,0)&amp;"")</f>
        <v/>
      </c>
      <c r="E662" s="293" t="str">
        <f ca="1">IF(ISERROR($S662),"",OFFSET('Smelter Reference List'!$D$4,$S662-4,0)&amp;"")</f>
        <v/>
      </c>
      <c r="F662" s="293" t="str">
        <f ca="1">IF(ISERROR($S662),"",OFFSET('Smelter Reference List'!$E$4,$S662-4,0))</f>
        <v/>
      </c>
      <c r="G662" s="293" t="str">
        <f ca="1">IF(C662=$U$4,"Enter smelter details", IF(ISERROR($S662),"",OFFSET('Smelter Reference List'!$F$4,$S662-4,0)))</f>
        <v/>
      </c>
      <c r="H662" s="294" t="str">
        <f ca="1">IF(ISERROR($S662),"",OFFSET('Smelter Reference List'!$G$4,$S662-4,0))</f>
        <v/>
      </c>
      <c r="I662" s="295" t="str">
        <f ca="1">IF(ISERROR($S662),"",OFFSET('Smelter Reference List'!$H$4,$S662-4,0))</f>
        <v/>
      </c>
      <c r="J662" s="295" t="str">
        <f ca="1">IF(ISERROR($S662),"",OFFSET('Smelter Reference List'!$I$4,$S662-4,0))</f>
        <v/>
      </c>
      <c r="K662" s="296"/>
      <c r="L662" s="296"/>
      <c r="M662" s="296"/>
      <c r="N662" s="296"/>
      <c r="O662" s="296"/>
      <c r="P662" s="296"/>
      <c r="Q662" s="297"/>
      <c r="R662" s="227"/>
      <c r="S662" s="228" t="e">
        <f>IF(C662="",NA(),MATCH($B662&amp;$C662,'Smelter Reference List'!$J:$J,0))</f>
        <v>#N/A</v>
      </c>
      <c r="T662" s="229"/>
      <c r="U662" s="229">
        <f t="shared" ca="1" si="22"/>
        <v>0</v>
      </c>
      <c r="V662" s="229"/>
      <c r="W662" s="229"/>
      <c r="Y662" s="223" t="str">
        <f t="shared" si="23"/>
        <v/>
      </c>
    </row>
    <row r="663" spans="1:25" s="223" customFormat="1" ht="20.25">
      <c r="A663" s="292"/>
      <c r="B663" s="293" t="str">
        <f>IF(LEN(A663)=0,"",INDEX('Smelter Reference List'!$A:$A,MATCH($A663,'Smelter Reference List'!$E:$E,0)))</f>
        <v/>
      </c>
      <c r="C663" s="299" t="str">
        <f>IF(LEN(A663)=0,"",INDEX('Smelter Reference List'!$C:$C,MATCH($A663,'Smelter Reference List'!$E:$E,0)))</f>
        <v/>
      </c>
      <c r="D663" s="293" t="str">
        <f ca="1">IF(ISERROR($S663),"",OFFSET('Smelter Reference List'!$C$4,$S663-4,0)&amp;"")</f>
        <v/>
      </c>
      <c r="E663" s="293" t="str">
        <f ca="1">IF(ISERROR($S663),"",OFFSET('Smelter Reference List'!$D$4,$S663-4,0)&amp;"")</f>
        <v/>
      </c>
      <c r="F663" s="293" t="str">
        <f ca="1">IF(ISERROR($S663),"",OFFSET('Smelter Reference List'!$E$4,$S663-4,0))</f>
        <v/>
      </c>
      <c r="G663" s="293" t="str">
        <f ca="1">IF(C663=$U$4,"Enter smelter details", IF(ISERROR($S663),"",OFFSET('Smelter Reference List'!$F$4,$S663-4,0)))</f>
        <v/>
      </c>
      <c r="H663" s="294" t="str">
        <f ca="1">IF(ISERROR($S663),"",OFFSET('Smelter Reference List'!$G$4,$S663-4,0))</f>
        <v/>
      </c>
      <c r="I663" s="295" t="str">
        <f ca="1">IF(ISERROR($S663),"",OFFSET('Smelter Reference List'!$H$4,$S663-4,0))</f>
        <v/>
      </c>
      <c r="J663" s="295" t="str">
        <f ca="1">IF(ISERROR($S663),"",OFFSET('Smelter Reference List'!$I$4,$S663-4,0))</f>
        <v/>
      </c>
      <c r="K663" s="296"/>
      <c r="L663" s="296"/>
      <c r="M663" s="296"/>
      <c r="N663" s="296"/>
      <c r="O663" s="296"/>
      <c r="P663" s="296"/>
      <c r="Q663" s="297"/>
      <c r="R663" s="227"/>
      <c r="S663" s="228" t="e">
        <f>IF(C663="",NA(),MATCH($B663&amp;$C663,'Smelter Reference List'!$J:$J,0))</f>
        <v>#N/A</v>
      </c>
      <c r="T663" s="229"/>
      <c r="U663" s="229">
        <f t="shared" ca="1" si="22"/>
        <v>0</v>
      </c>
      <c r="V663" s="229"/>
      <c r="W663" s="229"/>
      <c r="Y663" s="223" t="str">
        <f t="shared" si="23"/>
        <v/>
      </c>
    </row>
    <row r="664" spans="1:25" s="223" customFormat="1" ht="20.25">
      <c r="A664" s="292"/>
      <c r="B664" s="293" t="str">
        <f>IF(LEN(A664)=0,"",INDEX('Smelter Reference List'!$A:$A,MATCH($A664,'Smelter Reference List'!$E:$E,0)))</f>
        <v/>
      </c>
      <c r="C664" s="299" t="str">
        <f>IF(LEN(A664)=0,"",INDEX('Smelter Reference List'!$C:$C,MATCH($A664,'Smelter Reference List'!$E:$E,0)))</f>
        <v/>
      </c>
      <c r="D664" s="293" t="str">
        <f ca="1">IF(ISERROR($S664),"",OFFSET('Smelter Reference List'!$C$4,$S664-4,0)&amp;"")</f>
        <v/>
      </c>
      <c r="E664" s="293" t="str">
        <f ca="1">IF(ISERROR($S664),"",OFFSET('Smelter Reference List'!$D$4,$S664-4,0)&amp;"")</f>
        <v/>
      </c>
      <c r="F664" s="293" t="str">
        <f ca="1">IF(ISERROR($S664),"",OFFSET('Smelter Reference List'!$E$4,$S664-4,0))</f>
        <v/>
      </c>
      <c r="G664" s="293" t="str">
        <f ca="1">IF(C664=$U$4,"Enter smelter details", IF(ISERROR($S664),"",OFFSET('Smelter Reference List'!$F$4,$S664-4,0)))</f>
        <v/>
      </c>
      <c r="H664" s="294" t="str">
        <f ca="1">IF(ISERROR($S664),"",OFFSET('Smelter Reference List'!$G$4,$S664-4,0))</f>
        <v/>
      </c>
      <c r="I664" s="295" t="str">
        <f ca="1">IF(ISERROR($S664),"",OFFSET('Smelter Reference List'!$H$4,$S664-4,0))</f>
        <v/>
      </c>
      <c r="J664" s="295" t="str">
        <f ca="1">IF(ISERROR($S664),"",OFFSET('Smelter Reference List'!$I$4,$S664-4,0))</f>
        <v/>
      </c>
      <c r="K664" s="296"/>
      <c r="L664" s="296"/>
      <c r="M664" s="296"/>
      <c r="N664" s="296"/>
      <c r="O664" s="296"/>
      <c r="P664" s="296"/>
      <c r="Q664" s="297"/>
      <c r="R664" s="227"/>
      <c r="S664" s="228" t="e">
        <f>IF(C664="",NA(),MATCH($B664&amp;$C664,'Smelter Reference List'!$J:$J,0))</f>
        <v>#N/A</v>
      </c>
      <c r="T664" s="229"/>
      <c r="U664" s="229">
        <f t="shared" ca="1" si="22"/>
        <v>0</v>
      </c>
      <c r="V664" s="229"/>
      <c r="W664" s="229"/>
      <c r="Y664" s="223" t="str">
        <f t="shared" si="23"/>
        <v/>
      </c>
    </row>
    <row r="665" spans="1:25" s="223" customFormat="1" ht="20.25">
      <c r="A665" s="292"/>
      <c r="B665" s="293" t="str">
        <f>IF(LEN(A665)=0,"",INDEX('Smelter Reference List'!$A:$A,MATCH($A665,'Smelter Reference List'!$E:$E,0)))</f>
        <v/>
      </c>
      <c r="C665" s="299" t="str">
        <f>IF(LEN(A665)=0,"",INDEX('Smelter Reference List'!$C:$C,MATCH($A665,'Smelter Reference List'!$E:$E,0)))</f>
        <v/>
      </c>
      <c r="D665" s="293" t="str">
        <f ca="1">IF(ISERROR($S665),"",OFFSET('Smelter Reference List'!$C$4,$S665-4,0)&amp;"")</f>
        <v/>
      </c>
      <c r="E665" s="293" t="str">
        <f ca="1">IF(ISERROR($S665),"",OFFSET('Smelter Reference List'!$D$4,$S665-4,0)&amp;"")</f>
        <v/>
      </c>
      <c r="F665" s="293" t="str">
        <f ca="1">IF(ISERROR($S665),"",OFFSET('Smelter Reference List'!$E$4,$S665-4,0))</f>
        <v/>
      </c>
      <c r="G665" s="293" t="str">
        <f ca="1">IF(C665=$U$4,"Enter smelter details", IF(ISERROR($S665),"",OFFSET('Smelter Reference List'!$F$4,$S665-4,0)))</f>
        <v/>
      </c>
      <c r="H665" s="294" t="str">
        <f ca="1">IF(ISERROR($S665),"",OFFSET('Smelter Reference List'!$G$4,$S665-4,0))</f>
        <v/>
      </c>
      <c r="I665" s="295" t="str">
        <f ca="1">IF(ISERROR($S665),"",OFFSET('Smelter Reference List'!$H$4,$S665-4,0))</f>
        <v/>
      </c>
      <c r="J665" s="295" t="str">
        <f ca="1">IF(ISERROR($S665),"",OFFSET('Smelter Reference List'!$I$4,$S665-4,0))</f>
        <v/>
      </c>
      <c r="K665" s="296"/>
      <c r="L665" s="296"/>
      <c r="M665" s="296"/>
      <c r="N665" s="296"/>
      <c r="O665" s="296"/>
      <c r="P665" s="296"/>
      <c r="Q665" s="297"/>
      <c r="R665" s="227"/>
      <c r="S665" s="228" t="e">
        <f>IF(C665="",NA(),MATCH($B665&amp;$C665,'Smelter Reference List'!$J:$J,0))</f>
        <v>#N/A</v>
      </c>
      <c r="T665" s="229"/>
      <c r="U665" s="229">
        <f t="shared" ca="1" si="22"/>
        <v>0</v>
      </c>
      <c r="V665" s="229"/>
      <c r="W665" s="229"/>
      <c r="Y665" s="223" t="str">
        <f t="shared" si="23"/>
        <v/>
      </c>
    </row>
    <row r="666" spans="1:25" s="223" customFormat="1" ht="20.25">
      <c r="A666" s="292"/>
      <c r="B666" s="293" t="str">
        <f>IF(LEN(A666)=0,"",INDEX('Smelter Reference List'!$A:$A,MATCH($A666,'Smelter Reference List'!$E:$E,0)))</f>
        <v/>
      </c>
      <c r="C666" s="299" t="str">
        <f>IF(LEN(A666)=0,"",INDEX('Smelter Reference List'!$C:$C,MATCH($A666,'Smelter Reference List'!$E:$E,0)))</f>
        <v/>
      </c>
      <c r="D666" s="293" t="str">
        <f ca="1">IF(ISERROR($S666),"",OFFSET('Smelter Reference List'!$C$4,$S666-4,0)&amp;"")</f>
        <v/>
      </c>
      <c r="E666" s="293" t="str">
        <f ca="1">IF(ISERROR($S666),"",OFFSET('Smelter Reference List'!$D$4,$S666-4,0)&amp;"")</f>
        <v/>
      </c>
      <c r="F666" s="293" t="str">
        <f ca="1">IF(ISERROR($S666),"",OFFSET('Smelter Reference List'!$E$4,$S666-4,0))</f>
        <v/>
      </c>
      <c r="G666" s="293" t="str">
        <f ca="1">IF(C666=$U$4,"Enter smelter details", IF(ISERROR($S666),"",OFFSET('Smelter Reference List'!$F$4,$S666-4,0)))</f>
        <v/>
      </c>
      <c r="H666" s="294" t="str">
        <f ca="1">IF(ISERROR($S666),"",OFFSET('Smelter Reference List'!$G$4,$S666-4,0))</f>
        <v/>
      </c>
      <c r="I666" s="295" t="str">
        <f ca="1">IF(ISERROR($S666),"",OFFSET('Smelter Reference List'!$H$4,$S666-4,0))</f>
        <v/>
      </c>
      <c r="J666" s="295" t="str">
        <f ca="1">IF(ISERROR($S666),"",OFFSET('Smelter Reference List'!$I$4,$S666-4,0))</f>
        <v/>
      </c>
      <c r="K666" s="296"/>
      <c r="L666" s="296"/>
      <c r="M666" s="296"/>
      <c r="N666" s="296"/>
      <c r="O666" s="296"/>
      <c r="P666" s="296"/>
      <c r="Q666" s="297"/>
      <c r="R666" s="227"/>
      <c r="S666" s="228" t="e">
        <f>IF(C666="",NA(),MATCH($B666&amp;$C666,'Smelter Reference List'!$J:$J,0))</f>
        <v>#N/A</v>
      </c>
      <c r="T666" s="229"/>
      <c r="U666" s="229">
        <f t="shared" ca="1" si="22"/>
        <v>0</v>
      </c>
      <c r="V666" s="229"/>
      <c r="W666" s="229"/>
      <c r="Y666" s="223" t="str">
        <f t="shared" si="23"/>
        <v/>
      </c>
    </row>
    <row r="667" spans="1:25" s="223" customFormat="1" ht="20.25">
      <c r="A667" s="292"/>
      <c r="B667" s="293" t="str">
        <f>IF(LEN(A667)=0,"",INDEX('Smelter Reference List'!$A:$A,MATCH($A667,'Smelter Reference List'!$E:$E,0)))</f>
        <v/>
      </c>
      <c r="C667" s="299" t="str">
        <f>IF(LEN(A667)=0,"",INDEX('Smelter Reference List'!$C:$C,MATCH($A667,'Smelter Reference List'!$E:$E,0)))</f>
        <v/>
      </c>
      <c r="D667" s="293" t="str">
        <f ca="1">IF(ISERROR($S667),"",OFFSET('Smelter Reference List'!$C$4,$S667-4,0)&amp;"")</f>
        <v/>
      </c>
      <c r="E667" s="293" t="str">
        <f ca="1">IF(ISERROR($S667),"",OFFSET('Smelter Reference List'!$D$4,$S667-4,0)&amp;"")</f>
        <v/>
      </c>
      <c r="F667" s="293" t="str">
        <f ca="1">IF(ISERROR($S667),"",OFFSET('Smelter Reference List'!$E$4,$S667-4,0))</f>
        <v/>
      </c>
      <c r="G667" s="293" t="str">
        <f ca="1">IF(C667=$U$4,"Enter smelter details", IF(ISERROR($S667),"",OFFSET('Smelter Reference List'!$F$4,$S667-4,0)))</f>
        <v/>
      </c>
      <c r="H667" s="294" t="str">
        <f ca="1">IF(ISERROR($S667),"",OFFSET('Smelter Reference List'!$G$4,$S667-4,0))</f>
        <v/>
      </c>
      <c r="I667" s="295" t="str">
        <f ca="1">IF(ISERROR($S667),"",OFFSET('Smelter Reference List'!$H$4,$S667-4,0))</f>
        <v/>
      </c>
      <c r="J667" s="295" t="str">
        <f ca="1">IF(ISERROR($S667),"",OFFSET('Smelter Reference List'!$I$4,$S667-4,0))</f>
        <v/>
      </c>
      <c r="K667" s="296"/>
      <c r="L667" s="296"/>
      <c r="M667" s="296"/>
      <c r="N667" s="296"/>
      <c r="O667" s="296"/>
      <c r="P667" s="296"/>
      <c r="Q667" s="297"/>
      <c r="R667" s="227"/>
      <c r="S667" s="228" t="e">
        <f>IF(C667="",NA(),MATCH($B667&amp;$C667,'Smelter Reference List'!$J:$J,0))</f>
        <v>#N/A</v>
      </c>
      <c r="T667" s="229"/>
      <c r="U667" s="229">
        <f t="shared" ca="1" si="22"/>
        <v>0</v>
      </c>
      <c r="V667" s="229"/>
      <c r="W667" s="229"/>
      <c r="Y667" s="223" t="str">
        <f t="shared" si="23"/>
        <v/>
      </c>
    </row>
    <row r="668" spans="1:25" s="223" customFormat="1" ht="20.25">
      <c r="A668" s="292"/>
      <c r="B668" s="293" t="str">
        <f>IF(LEN(A668)=0,"",INDEX('Smelter Reference List'!$A:$A,MATCH($A668,'Smelter Reference List'!$E:$E,0)))</f>
        <v/>
      </c>
      <c r="C668" s="299" t="str">
        <f>IF(LEN(A668)=0,"",INDEX('Smelter Reference List'!$C:$C,MATCH($A668,'Smelter Reference List'!$E:$E,0)))</f>
        <v/>
      </c>
      <c r="D668" s="293" t="str">
        <f ca="1">IF(ISERROR($S668),"",OFFSET('Smelter Reference List'!$C$4,$S668-4,0)&amp;"")</f>
        <v/>
      </c>
      <c r="E668" s="293" t="str">
        <f ca="1">IF(ISERROR($S668),"",OFFSET('Smelter Reference List'!$D$4,$S668-4,0)&amp;"")</f>
        <v/>
      </c>
      <c r="F668" s="293" t="str">
        <f ca="1">IF(ISERROR($S668),"",OFFSET('Smelter Reference List'!$E$4,$S668-4,0))</f>
        <v/>
      </c>
      <c r="G668" s="293" t="str">
        <f ca="1">IF(C668=$U$4,"Enter smelter details", IF(ISERROR($S668),"",OFFSET('Smelter Reference List'!$F$4,$S668-4,0)))</f>
        <v/>
      </c>
      <c r="H668" s="294" t="str">
        <f ca="1">IF(ISERROR($S668),"",OFFSET('Smelter Reference List'!$G$4,$S668-4,0))</f>
        <v/>
      </c>
      <c r="I668" s="295" t="str">
        <f ca="1">IF(ISERROR($S668),"",OFFSET('Smelter Reference List'!$H$4,$S668-4,0))</f>
        <v/>
      </c>
      <c r="J668" s="295" t="str">
        <f ca="1">IF(ISERROR($S668),"",OFFSET('Smelter Reference List'!$I$4,$S668-4,0))</f>
        <v/>
      </c>
      <c r="K668" s="296"/>
      <c r="L668" s="296"/>
      <c r="M668" s="296"/>
      <c r="N668" s="296"/>
      <c r="O668" s="296"/>
      <c r="P668" s="296"/>
      <c r="Q668" s="297"/>
      <c r="R668" s="227"/>
      <c r="S668" s="228" t="e">
        <f>IF(C668="",NA(),MATCH($B668&amp;$C668,'Smelter Reference List'!$J:$J,0))</f>
        <v>#N/A</v>
      </c>
      <c r="T668" s="229"/>
      <c r="U668" s="229">
        <f t="shared" ca="1" si="22"/>
        <v>0</v>
      </c>
      <c r="V668" s="229"/>
      <c r="W668" s="229"/>
      <c r="Y668" s="223" t="str">
        <f t="shared" si="23"/>
        <v/>
      </c>
    </row>
    <row r="669" spans="1:25" s="223" customFormat="1" ht="20.25">
      <c r="A669" s="292"/>
      <c r="B669" s="293" t="str">
        <f>IF(LEN(A669)=0,"",INDEX('Smelter Reference List'!$A:$A,MATCH($A669,'Smelter Reference List'!$E:$E,0)))</f>
        <v/>
      </c>
      <c r="C669" s="299" t="str">
        <f>IF(LEN(A669)=0,"",INDEX('Smelter Reference List'!$C:$C,MATCH($A669,'Smelter Reference List'!$E:$E,0)))</f>
        <v/>
      </c>
      <c r="D669" s="293" t="str">
        <f ca="1">IF(ISERROR($S669),"",OFFSET('Smelter Reference List'!$C$4,$S669-4,0)&amp;"")</f>
        <v/>
      </c>
      <c r="E669" s="293" t="str">
        <f ca="1">IF(ISERROR($S669),"",OFFSET('Smelter Reference List'!$D$4,$S669-4,0)&amp;"")</f>
        <v/>
      </c>
      <c r="F669" s="293" t="str">
        <f ca="1">IF(ISERROR($S669),"",OFFSET('Smelter Reference List'!$E$4,$S669-4,0))</f>
        <v/>
      </c>
      <c r="G669" s="293" t="str">
        <f ca="1">IF(C669=$U$4,"Enter smelter details", IF(ISERROR($S669),"",OFFSET('Smelter Reference List'!$F$4,$S669-4,0)))</f>
        <v/>
      </c>
      <c r="H669" s="294" t="str">
        <f ca="1">IF(ISERROR($S669),"",OFFSET('Smelter Reference List'!$G$4,$S669-4,0))</f>
        <v/>
      </c>
      <c r="I669" s="295" t="str">
        <f ca="1">IF(ISERROR($S669),"",OFFSET('Smelter Reference List'!$H$4,$S669-4,0))</f>
        <v/>
      </c>
      <c r="J669" s="295" t="str">
        <f ca="1">IF(ISERROR($S669),"",OFFSET('Smelter Reference List'!$I$4,$S669-4,0))</f>
        <v/>
      </c>
      <c r="K669" s="296"/>
      <c r="L669" s="296"/>
      <c r="M669" s="296"/>
      <c r="N669" s="296"/>
      <c r="O669" s="296"/>
      <c r="P669" s="296"/>
      <c r="Q669" s="297"/>
      <c r="R669" s="227"/>
      <c r="S669" s="228" t="e">
        <f>IF(C669="",NA(),MATCH($B669&amp;$C669,'Smelter Reference List'!$J:$J,0))</f>
        <v>#N/A</v>
      </c>
      <c r="T669" s="229"/>
      <c r="U669" s="229">
        <f t="shared" ca="1" si="22"/>
        <v>0</v>
      </c>
      <c r="V669" s="229"/>
      <c r="W669" s="229"/>
      <c r="Y669" s="223" t="str">
        <f t="shared" si="23"/>
        <v/>
      </c>
    </row>
    <row r="670" spans="1:25" s="223" customFormat="1" ht="20.25">
      <c r="A670" s="292"/>
      <c r="B670" s="293" t="str">
        <f>IF(LEN(A670)=0,"",INDEX('Smelter Reference List'!$A:$A,MATCH($A670,'Smelter Reference List'!$E:$E,0)))</f>
        <v/>
      </c>
      <c r="C670" s="299" t="str">
        <f>IF(LEN(A670)=0,"",INDEX('Smelter Reference List'!$C:$C,MATCH($A670,'Smelter Reference List'!$E:$E,0)))</f>
        <v/>
      </c>
      <c r="D670" s="293" t="str">
        <f ca="1">IF(ISERROR($S670),"",OFFSET('Smelter Reference List'!$C$4,$S670-4,0)&amp;"")</f>
        <v/>
      </c>
      <c r="E670" s="293" t="str">
        <f ca="1">IF(ISERROR($S670),"",OFFSET('Smelter Reference List'!$D$4,$S670-4,0)&amp;"")</f>
        <v/>
      </c>
      <c r="F670" s="293" t="str">
        <f ca="1">IF(ISERROR($S670),"",OFFSET('Smelter Reference List'!$E$4,$S670-4,0))</f>
        <v/>
      </c>
      <c r="G670" s="293" t="str">
        <f ca="1">IF(C670=$U$4,"Enter smelter details", IF(ISERROR($S670),"",OFFSET('Smelter Reference List'!$F$4,$S670-4,0)))</f>
        <v/>
      </c>
      <c r="H670" s="294" t="str">
        <f ca="1">IF(ISERROR($S670),"",OFFSET('Smelter Reference List'!$G$4,$S670-4,0))</f>
        <v/>
      </c>
      <c r="I670" s="295" t="str">
        <f ca="1">IF(ISERROR($S670),"",OFFSET('Smelter Reference List'!$H$4,$S670-4,0))</f>
        <v/>
      </c>
      <c r="J670" s="295" t="str">
        <f ca="1">IF(ISERROR($S670),"",OFFSET('Smelter Reference List'!$I$4,$S670-4,0))</f>
        <v/>
      </c>
      <c r="K670" s="296"/>
      <c r="L670" s="296"/>
      <c r="M670" s="296"/>
      <c r="N670" s="296"/>
      <c r="O670" s="296"/>
      <c r="P670" s="296"/>
      <c r="Q670" s="297"/>
      <c r="R670" s="227"/>
      <c r="S670" s="228" t="e">
        <f>IF(C670="",NA(),MATCH($B670&amp;$C670,'Smelter Reference List'!$J:$J,0))</f>
        <v>#N/A</v>
      </c>
      <c r="T670" s="229"/>
      <c r="U670" s="229">
        <f t="shared" ca="1" si="22"/>
        <v>0</v>
      </c>
      <c r="V670" s="229"/>
      <c r="W670" s="229"/>
      <c r="Y670" s="223" t="str">
        <f t="shared" si="23"/>
        <v/>
      </c>
    </row>
    <row r="671" spans="1:25" s="223" customFormat="1" ht="20.25">
      <c r="A671" s="292"/>
      <c r="B671" s="293" t="str">
        <f>IF(LEN(A671)=0,"",INDEX('Smelter Reference List'!$A:$A,MATCH($A671,'Smelter Reference List'!$E:$E,0)))</f>
        <v/>
      </c>
      <c r="C671" s="299" t="str">
        <f>IF(LEN(A671)=0,"",INDEX('Smelter Reference List'!$C:$C,MATCH($A671,'Smelter Reference List'!$E:$E,0)))</f>
        <v/>
      </c>
      <c r="D671" s="293" t="str">
        <f ca="1">IF(ISERROR($S671),"",OFFSET('Smelter Reference List'!$C$4,$S671-4,0)&amp;"")</f>
        <v/>
      </c>
      <c r="E671" s="293" t="str">
        <f ca="1">IF(ISERROR($S671),"",OFFSET('Smelter Reference List'!$D$4,$S671-4,0)&amp;"")</f>
        <v/>
      </c>
      <c r="F671" s="293" t="str">
        <f ca="1">IF(ISERROR($S671),"",OFFSET('Smelter Reference List'!$E$4,$S671-4,0))</f>
        <v/>
      </c>
      <c r="G671" s="293" t="str">
        <f ca="1">IF(C671=$U$4,"Enter smelter details", IF(ISERROR($S671),"",OFFSET('Smelter Reference List'!$F$4,$S671-4,0)))</f>
        <v/>
      </c>
      <c r="H671" s="294" t="str">
        <f ca="1">IF(ISERROR($S671),"",OFFSET('Smelter Reference List'!$G$4,$S671-4,0))</f>
        <v/>
      </c>
      <c r="I671" s="295" t="str">
        <f ca="1">IF(ISERROR($S671),"",OFFSET('Smelter Reference List'!$H$4,$S671-4,0))</f>
        <v/>
      </c>
      <c r="J671" s="295" t="str">
        <f ca="1">IF(ISERROR($S671),"",OFFSET('Smelter Reference List'!$I$4,$S671-4,0))</f>
        <v/>
      </c>
      <c r="K671" s="296"/>
      <c r="L671" s="296"/>
      <c r="M671" s="296"/>
      <c r="N671" s="296"/>
      <c r="O671" s="296"/>
      <c r="P671" s="296"/>
      <c r="Q671" s="297"/>
      <c r="R671" s="227"/>
      <c r="S671" s="228" t="e">
        <f>IF(C671="",NA(),MATCH($B671&amp;$C671,'Smelter Reference List'!$J:$J,0))</f>
        <v>#N/A</v>
      </c>
      <c r="T671" s="229"/>
      <c r="U671" s="229">
        <f t="shared" ca="1" si="22"/>
        <v>0</v>
      </c>
      <c r="V671" s="229"/>
      <c r="W671" s="229"/>
      <c r="Y671" s="223" t="str">
        <f t="shared" si="23"/>
        <v/>
      </c>
    </row>
    <row r="672" spans="1:25" s="223" customFormat="1" ht="20.25">
      <c r="A672" s="292"/>
      <c r="B672" s="293" t="str">
        <f>IF(LEN(A672)=0,"",INDEX('Smelter Reference List'!$A:$A,MATCH($A672,'Smelter Reference List'!$E:$E,0)))</f>
        <v/>
      </c>
      <c r="C672" s="299" t="str">
        <f>IF(LEN(A672)=0,"",INDEX('Smelter Reference List'!$C:$C,MATCH($A672,'Smelter Reference List'!$E:$E,0)))</f>
        <v/>
      </c>
      <c r="D672" s="293" t="str">
        <f ca="1">IF(ISERROR($S672),"",OFFSET('Smelter Reference List'!$C$4,$S672-4,0)&amp;"")</f>
        <v/>
      </c>
      <c r="E672" s="293" t="str">
        <f ca="1">IF(ISERROR($S672),"",OFFSET('Smelter Reference List'!$D$4,$S672-4,0)&amp;"")</f>
        <v/>
      </c>
      <c r="F672" s="293" t="str">
        <f ca="1">IF(ISERROR($S672),"",OFFSET('Smelter Reference List'!$E$4,$S672-4,0))</f>
        <v/>
      </c>
      <c r="G672" s="293" t="str">
        <f ca="1">IF(C672=$U$4,"Enter smelter details", IF(ISERROR($S672),"",OFFSET('Smelter Reference List'!$F$4,$S672-4,0)))</f>
        <v/>
      </c>
      <c r="H672" s="294" t="str">
        <f ca="1">IF(ISERROR($S672),"",OFFSET('Smelter Reference List'!$G$4,$S672-4,0))</f>
        <v/>
      </c>
      <c r="I672" s="295" t="str">
        <f ca="1">IF(ISERROR($S672),"",OFFSET('Smelter Reference List'!$H$4,$S672-4,0))</f>
        <v/>
      </c>
      <c r="J672" s="295" t="str">
        <f ca="1">IF(ISERROR($S672),"",OFFSET('Smelter Reference List'!$I$4,$S672-4,0))</f>
        <v/>
      </c>
      <c r="K672" s="296"/>
      <c r="L672" s="296"/>
      <c r="M672" s="296"/>
      <c r="N672" s="296"/>
      <c r="O672" s="296"/>
      <c r="P672" s="296"/>
      <c r="Q672" s="297"/>
      <c r="R672" s="227"/>
      <c r="S672" s="228" t="e">
        <f>IF(C672="",NA(),MATCH($B672&amp;$C672,'Smelter Reference List'!$J:$J,0))</f>
        <v>#N/A</v>
      </c>
      <c r="T672" s="229"/>
      <c r="U672" s="229">
        <f t="shared" ca="1" si="22"/>
        <v>0</v>
      </c>
      <c r="V672" s="229"/>
      <c r="W672" s="229"/>
      <c r="Y672" s="223" t="str">
        <f t="shared" si="23"/>
        <v/>
      </c>
    </row>
    <row r="673" spans="1:25" s="223" customFormat="1" ht="20.25">
      <c r="A673" s="292"/>
      <c r="B673" s="293" t="str">
        <f>IF(LEN(A673)=0,"",INDEX('Smelter Reference List'!$A:$A,MATCH($A673,'Smelter Reference List'!$E:$E,0)))</f>
        <v/>
      </c>
      <c r="C673" s="299" t="str">
        <f>IF(LEN(A673)=0,"",INDEX('Smelter Reference List'!$C:$C,MATCH($A673,'Smelter Reference List'!$E:$E,0)))</f>
        <v/>
      </c>
      <c r="D673" s="293" t="str">
        <f ca="1">IF(ISERROR($S673),"",OFFSET('Smelter Reference List'!$C$4,$S673-4,0)&amp;"")</f>
        <v/>
      </c>
      <c r="E673" s="293" t="str">
        <f ca="1">IF(ISERROR($S673),"",OFFSET('Smelter Reference List'!$D$4,$S673-4,0)&amp;"")</f>
        <v/>
      </c>
      <c r="F673" s="293" t="str">
        <f ca="1">IF(ISERROR($S673),"",OFFSET('Smelter Reference List'!$E$4,$S673-4,0))</f>
        <v/>
      </c>
      <c r="G673" s="293" t="str">
        <f ca="1">IF(C673=$U$4,"Enter smelter details", IF(ISERROR($S673),"",OFFSET('Smelter Reference List'!$F$4,$S673-4,0)))</f>
        <v/>
      </c>
      <c r="H673" s="294" t="str">
        <f ca="1">IF(ISERROR($S673),"",OFFSET('Smelter Reference List'!$G$4,$S673-4,0))</f>
        <v/>
      </c>
      <c r="I673" s="295" t="str">
        <f ca="1">IF(ISERROR($S673),"",OFFSET('Smelter Reference List'!$H$4,$S673-4,0))</f>
        <v/>
      </c>
      <c r="J673" s="295" t="str">
        <f ca="1">IF(ISERROR($S673),"",OFFSET('Smelter Reference List'!$I$4,$S673-4,0))</f>
        <v/>
      </c>
      <c r="K673" s="296"/>
      <c r="L673" s="296"/>
      <c r="M673" s="296"/>
      <c r="N673" s="296"/>
      <c r="O673" s="296"/>
      <c r="P673" s="296"/>
      <c r="Q673" s="297"/>
      <c r="R673" s="227"/>
      <c r="S673" s="228" t="e">
        <f>IF(C673="",NA(),MATCH($B673&amp;$C673,'Smelter Reference List'!$J:$J,0))</f>
        <v>#N/A</v>
      </c>
      <c r="T673" s="229"/>
      <c r="U673" s="229">
        <f t="shared" ca="1" si="22"/>
        <v>0</v>
      </c>
      <c r="V673" s="229"/>
      <c r="W673" s="229"/>
      <c r="Y673" s="223" t="str">
        <f t="shared" si="23"/>
        <v/>
      </c>
    </row>
    <row r="674" spans="1:25" s="223" customFormat="1" ht="20.25">
      <c r="A674" s="292"/>
      <c r="B674" s="293" t="str">
        <f>IF(LEN(A674)=0,"",INDEX('Smelter Reference List'!$A:$A,MATCH($A674,'Smelter Reference List'!$E:$E,0)))</f>
        <v/>
      </c>
      <c r="C674" s="299" t="str">
        <f>IF(LEN(A674)=0,"",INDEX('Smelter Reference List'!$C:$C,MATCH($A674,'Smelter Reference List'!$E:$E,0)))</f>
        <v/>
      </c>
      <c r="D674" s="293" t="str">
        <f ca="1">IF(ISERROR($S674),"",OFFSET('Smelter Reference List'!$C$4,$S674-4,0)&amp;"")</f>
        <v/>
      </c>
      <c r="E674" s="293" t="str">
        <f ca="1">IF(ISERROR($S674),"",OFFSET('Smelter Reference List'!$D$4,$S674-4,0)&amp;"")</f>
        <v/>
      </c>
      <c r="F674" s="293" t="str">
        <f ca="1">IF(ISERROR($S674),"",OFFSET('Smelter Reference List'!$E$4,$S674-4,0))</f>
        <v/>
      </c>
      <c r="G674" s="293" t="str">
        <f ca="1">IF(C674=$U$4,"Enter smelter details", IF(ISERROR($S674),"",OFFSET('Smelter Reference List'!$F$4,$S674-4,0)))</f>
        <v/>
      </c>
      <c r="H674" s="294" t="str">
        <f ca="1">IF(ISERROR($S674),"",OFFSET('Smelter Reference List'!$G$4,$S674-4,0))</f>
        <v/>
      </c>
      <c r="I674" s="295" t="str">
        <f ca="1">IF(ISERROR($S674),"",OFFSET('Smelter Reference List'!$H$4,$S674-4,0))</f>
        <v/>
      </c>
      <c r="J674" s="295" t="str">
        <f ca="1">IF(ISERROR($S674),"",OFFSET('Smelter Reference List'!$I$4,$S674-4,0))</f>
        <v/>
      </c>
      <c r="K674" s="296"/>
      <c r="L674" s="296"/>
      <c r="M674" s="296"/>
      <c r="N674" s="296"/>
      <c r="O674" s="296"/>
      <c r="P674" s="296"/>
      <c r="Q674" s="297"/>
      <c r="R674" s="227"/>
      <c r="S674" s="228" t="e">
        <f>IF(C674="",NA(),MATCH($B674&amp;$C674,'Smelter Reference List'!$J:$J,0))</f>
        <v>#N/A</v>
      </c>
      <c r="T674" s="229"/>
      <c r="U674" s="229">
        <f t="shared" ca="1" si="22"/>
        <v>0</v>
      </c>
      <c r="V674" s="229"/>
      <c r="W674" s="229"/>
      <c r="Y674" s="223" t="str">
        <f t="shared" si="23"/>
        <v/>
      </c>
    </row>
    <row r="675" spans="1:25" s="223" customFormat="1" ht="20.25">
      <c r="A675" s="292"/>
      <c r="B675" s="293" t="str">
        <f>IF(LEN(A675)=0,"",INDEX('Smelter Reference List'!$A:$A,MATCH($A675,'Smelter Reference List'!$E:$E,0)))</f>
        <v/>
      </c>
      <c r="C675" s="299" t="str">
        <f>IF(LEN(A675)=0,"",INDEX('Smelter Reference List'!$C:$C,MATCH($A675,'Smelter Reference List'!$E:$E,0)))</f>
        <v/>
      </c>
      <c r="D675" s="293" t="str">
        <f ca="1">IF(ISERROR($S675),"",OFFSET('Smelter Reference List'!$C$4,$S675-4,0)&amp;"")</f>
        <v/>
      </c>
      <c r="E675" s="293" t="str">
        <f ca="1">IF(ISERROR($S675),"",OFFSET('Smelter Reference List'!$D$4,$S675-4,0)&amp;"")</f>
        <v/>
      </c>
      <c r="F675" s="293" t="str">
        <f ca="1">IF(ISERROR($S675),"",OFFSET('Smelter Reference List'!$E$4,$S675-4,0))</f>
        <v/>
      </c>
      <c r="G675" s="293" t="str">
        <f ca="1">IF(C675=$U$4,"Enter smelter details", IF(ISERROR($S675),"",OFFSET('Smelter Reference List'!$F$4,$S675-4,0)))</f>
        <v/>
      </c>
      <c r="H675" s="294" t="str">
        <f ca="1">IF(ISERROR($S675),"",OFFSET('Smelter Reference List'!$G$4,$S675-4,0))</f>
        <v/>
      </c>
      <c r="I675" s="295" t="str">
        <f ca="1">IF(ISERROR($S675),"",OFFSET('Smelter Reference List'!$H$4,$S675-4,0))</f>
        <v/>
      </c>
      <c r="J675" s="295" t="str">
        <f ca="1">IF(ISERROR($S675),"",OFFSET('Smelter Reference List'!$I$4,$S675-4,0))</f>
        <v/>
      </c>
      <c r="K675" s="296"/>
      <c r="L675" s="296"/>
      <c r="M675" s="296"/>
      <c r="N675" s="296"/>
      <c r="O675" s="296"/>
      <c r="P675" s="296"/>
      <c r="Q675" s="297"/>
      <c r="R675" s="227"/>
      <c r="S675" s="228" t="e">
        <f>IF(C675="",NA(),MATCH($B675&amp;$C675,'Smelter Reference List'!$J:$J,0))</f>
        <v>#N/A</v>
      </c>
      <c r="T675" s="229"/>
      <c r="U675" s="229">
        <f t="shared" ca="1" si="22"/>
        <v>0</v>
      </c>
      <c r="V675" s="229"/>
      <c r="W675" s="229"/>
      <c r="Y675" s="223" t="str">
        <f t="shared" si="23"/>
        <v/>
      </c>
    </row>
    <row r="676" spans="1:25" s="223" customFormat="1" ht="20.25">
      <c r="A676" s="292"/>
      <c r="B676" s="293" t="str">
        <f>IF(LEN(A676)=0,"",INDEX('Smelter Reference List'!$A:$A,MATCH($A676,'Smelter Reference List'!$E:$E,0)))</f>
        <v/>
      </c>
      <c r="C676" s="299" t="str">
        <f>IF(LEN(A676)=0,"",INDEX('Smelter Reference List'!$C:$C,MATCH($A676,'Smelter Reference List'!$E:$E,0)))</f>
        <v/>
      </c>
      <c r="D676" s="293" t="str">
        <f ca="1">IF(ISERROR($S676),"",OFFSET('Smelter Reference List'!$C$4,$S676-4,0)&amp;"")</f>
        <v/>
      </c>
      <c r="E676" s="293" t="str">
        <f ca="1">IF(ISERROR($S676),"",OFFSET('Smelter Reference List'!$D$4,$S676-4,0)&amp;"")</f>
        <v/>
      </c>
      <c r="F676" s="293" t="str">
        <f ca="1">IF(ISERROR($S676),"",OFFSET('Smelter Reference List'!$E$4,$S676-4,0))</f>
        <v/>
      </c>
      <c r="G676" s="293" t="str">
        <f ca="1">IF(C676=$U$4,"Enter smelter details", IF(ISERROR($S676),"",OFFSET('Smelter Reference List'!$F$4,$S676-4,0)))</f>
        <v/>
      </c>
      <c r="H676" s="294" t="str">
        <f ca="1">IF(ISERROR($S676),"",OFFSET('Smelter Reference List'!$G$4,$S676-4,0))</f>
        <v/>
      </c>
      <c r="I676" s="295" t="str">
        <f ca="1">IF(ISERROR($S676),"",OFFSET('Smelter Reference List'!$H$4,$S676-4,0))</f>
        <v/>
      </c>
      <c r="J676" s="295" t="str">
        <f ca="1">IF(ISERROR($S676),"",OFFSET('Smelter Reference List'!$I$4,$S676-4,0))</f>
        <v/>
      </c>
      <c r="K676" s="296"/>
      <c r="L676" s="296"/>
      <c r="M676" s="296"/>
      <c r="N676" s="296"/>
      <c r="O676" s="296"/>
      <c r="P676" s="296"/>
      <c r="Q676" s="297"/>
      <c r="R676" s="227"/>
      <c r="S676" s="228" t="e">
        <f>IF(C676="",NA(),MATCH($B676&amp;$C676,'Smelter Reference List'!$J:$J,0))</f>
        <v>#N/A</v>
      </c>
      <c r="T676" s="229"/>
      <c r="U676" s="229">
        <f t="shared" ca="1" si="22"/>
        <v>0</v>
      </c>
      <c r="V676" s="229"/>
      <c r="W676" s="229"/>
      <c r="Y676" s="223" t="str">
        <f t="shared" si="23"/>
        <v/>
      </c>
    </row>
    <row r="677" spans="1:25" s="223" customFormat="1" ht="20.25">
      <c r="A677" s="292"/>
      <c r="B677" s="293" t="str">
        <f>IF(LEN(A677)=0,"",INDEX('Smelter Reference List'!$A:$A,MATCH($A677,'Smelter Reference List'!$E:$E,0)))</f>
        <v/>
      </c>
      <c r="C677" s="299" t="str">
        <f>IF(LEN(A677)=0,"",INDEX('Smelter Reference List'!$C:$C,MATCH($A677,'Smelter Reference List'!$E:$E,0)))</f>
        <v/>
      </c>
      <c r="D677" s="293" t="str">
        <f ca="1">IF(ISERROR($S677),"",OFFSET('Smelter Reference List'!$C$4,$S677-4,0)&amp;"")</f>
        <v/>
      </c>
      <c r="E677" s="293" t="str">
        <f ca="1">IF(ISERROR($S677),"",OFFSET('Smelter Reference List'!$D$4,$S677-4,0)&amp;"")</f>
        <v/>
      </c>
      <c r="F677" s="293" t="str">
        <f ca="1">IF(ISERROR($S677),"",OFFSET('Smelter Reference List'!$E$4,$S677-4,0))</f>
        <v/>
      </c>
      <c r="G677" s="293" t="str">
        <f ca="1">IF(C677=$U$4,"Enter smelter details", IF(ISERROR($S677),"",OFFSET('Smelter Reference List'!$F$4,$S677-4,0)))</f>
        <v/>
      </c>
      <c r="H677" s="294" t="str">
        <f ca="1">IF(ISERROR($S677),"",OFFSET('Smelter Reference List'!$G$4,$S677-4,0))</f>
        <v/>
      </c>
      <c r="I677" s="295" t="str">
        <f ca="1">IF(ISERROR($S677),"",OFFSET('Smelter Reference List'!$H$4,$S677-4,0))</f>
        <v/>
      </c>
      <c r="J677" s="295" t="str">
        <f ca="1">IF(ISERROR($S677),"",OFFSET('Smelter Reference List'!$I$4,$S677-4,0))</f>
        <v/>
      </c>
      <c r="K677" s="296"/>
      <c r="L677" s="296"/>
      <c r="M677" s="296"/>
      <c r="N677" s="296"/>
      <c r="O677" s="296"/>
      <c r="P677" s="296"/>
      <c r="Q677" s="297"/>
      <c r="R677" s="227"/>
      <c r="S677" s="228" t="e">
        <f>IF(C677="",NA(),MATCH($B677&amp;$C677,'Smelter Reference List'!$J:$J,0))</f>
        <v>#N/A</v>
      </c>
      <c r="T677" s="229"/>
      <c r="U677" s="229">
        <f t="shared" ca="1" si="22"/>
        <v>0</v>
      </c>
      <c r="V677" s="229"/>
      <c r="W677" s="229"/>
      <c r="Y677" s="223" t="str">
        <f t="shared" si="23"/>
        <v/>
      </c>
    </row>
    <row r="678" spans="1:25" s="223" customFormat="1" ht="20.25">
      <c r="A678" s="292"/>
      <c r="B678" s="293" t="str">
        <f>IF(LEN(A678)=0,"",INDEX('Smelter Reference List'!$A:$A,MATCH($A678,'Smelter Reference List'!$E:$E,0)))</f>
        <v/>
      </c>
      <c r="C678" s="299" t="str">
        <f>IF(LEN(A678)=0,"",INDEX('Smelter Reference List'!$C:$C,MATCH($A678,'Smelter Reference List'!$E:$E,0)))</f>
        <v/>
      </c>
      <c r="D678" s="293" t="str">
        <f ca="1">IF(ISERROR($S678),"",OFFSET('Smelter Reference List'!$C$4,$S678-4,0)&amp;"")</f>
        <v/>
      </c>
      <c r="E678" s="293" t="str">
        <f ca="1">IF(ISERROR($S678),"",OFFSET('Smelter Reference List'!$D$4,$S678-4,0)&amp;"")</f>
        <v/>
      </c>
      <c r="F678" s="293" t="str">
        <f ca="1">IF(ISERROR($S678),"",OFFSET('Smelter Reference List'!$E$4,$S678-4,0))</f>
        <v/>
      </c>
      <c r="G678" s="293" t="str">
        <f ca="1">IF(C678=$U$4,"Enter smelter details", IF(ISERROR($S678),"",OFFSET('Smelter Reference List'!$F$4,$S678-4,0)))</f>
        <v/>
      </c>
      <c r="H678" s="294" t="str">
        <f ca="1">IF(ISERROR($S678),"",OFFSET('Smelter Reference List'!$G$4,$S678-4,0))</f>
        <v/>
      </c>
      <c r="I678" s="295" t="str">
        <f ca="1">IF(ISERROR($S678),"",OFFSET('Smelter Reference List'!$H$4,$S678-4,0))</f>
        <v/>
      </c>
      <c r="J678" s="295" t="str">
        <f ca="1">IF(ISERROR($S678),"",OFFSET('Smelter Reference List'!$I$4,$S678-4,0))</f>
        <v/>
      </c>
      <c r="K678" s="296"/>
      <c r="L678" s="296"/>
      <c r="M678" s="296"/>
      <c r="N678" s="296"/>
      <c r="O678" s="296"/>
      <c r="P678" s="296"/>
      <c r="Q678" s="297"/>
      <c r="R678" s="227"/>
      <c r="S678" s="228" t="e">
        <f>IF(C678="",NA(),MATCH($B678&amp;$C678,'Smelter Reference List'!$J:$J,0))</f>
        <v>#N/A</v>
      </c>
      <c r="T678" s="229"/>
      <c r="U678" s="229">
        <f t="shared" ca="1" si="22"/>
        <v>0</v>
      </c>
      <c r="V678" s="229"/>
      <c r="W678" s="229"/>
      <c r="Y678" s="223" t="str">
        <f t="shared" si="23"/>
        <v/>
      </c>
    </row>
    <row r="679" spans="1:25" s="223" customFormat="1" ht="20.25">
      <c r="A679" s="292"/>
      <c r="B679" s="293" t="str">
        <f>IF(LEN(A679)=0,"",INDEX('Smelter Reference List'!$A:$A,MATCH($A679,'Smelter Reference List'!$E:$E,0)))</f>
        <v/>
      </c>
      <c r="C679" s="299" t="str">
        <f>IF(LEN(A679)=0,"",INDEX('Smelter Reference List'!$C:$C,MATCH($A679,'Smelter Reference List'!$E:$E,0)))</f>
        <v/>
      </c>
      <c r="D679" s="293" t="str">
        <f ca="1">IF(ISERROR($S679),"",OFFSET('Smelter Reference List'!$C$4,$S679-4,0)&amp;"")</f>
        <v/>
      </c>
      <c r="E679" s="293" t="str">
        <f ca="1">IF(ISERROR($S679),"",OFFSET('Smelter Reference List'!$D$4,$S679-4,0)&amp;"")</f>
        <v/>
      </c>
      <c r="F679" s="293" t="str">
        <f ca="1">IF(ISERROR($S679),"",OFFSET('Smelter Reference List'!$E$4,$S679-4,0))</f>
        <v/>
      </c>
      <c r="G679" s="293" t="str">
        <f ca="1">IF(C679=$U$4,"Enter smelter details", IF(ISERROR($S679),"",OFFSET('Smelter Reference List'!$F$4,$S679-4,0)))</f>
        <v/>
      </c>
      <c r="H679" s="294" t="str">
        <f ca="1">IF(ISERROR($S679),"",OFFSET('Smelter Reference List'!$G$4,$S679-4,0))</f>
        <v/>
      </c>
      <c r="I679" s="295" t="str">
        <f ca="1">IF(ISERROR($S679),"",OFFSET('Smelter Reference List'!$H$4,$S679-4,0))</f>
        <v/>
      </c>
      <c r="J679" s="295" t="str">
        <f ca="1">IF(ISERROR($S679),"",OFFSET('Smelter Reference List'!$I$4,$S679-4,0))</f>
        <v/>
      </c>
      <c r="K679" s="296"/>
      <c r="L679" s="296"/>
      <c r="M679" s="296"/>
      <c r="N679" s="296"/>
      <c r="O679" s="296"/>
      <c r="P679" s="296"/>
      <c r="Q679" s="297"/>
      <c r="R679" s="227"/>
      <c r="S679" s="228" t="e">
        <f>IF(C679="",NA(),MATCH($B679&amp;$C679,'Smelter Reference List'!$J:$J,0))</f>
        <v>#N/A</v>
      </c>
      <c r="T679" s="229"/>
      <c r="U679" s="229">
        <f t="shared" ca="1" si="22"/>
        <v>0</v>
      </c>
      <c r="V679" s="229"/>
      <c r="W679" s="229"/>
      <c r="Y679" s="223" t="str">
        <f t="shared" si="23"/>
        <v/>
      </c>
    </row>
    <row r="680" spans="1:25" s="223" customFormat="1" ht="20.25">
      <c r="A680" s="292"/>
      <c r="B680" s="293" t="str">
        <f>IF(LEN(A680)=0,"",INDEX('Smelter Reference List'!$A:$A,MATCH($A680,'Smelter Reference List'!$E:$E,0)))</f>
        <v/>
      </c>
      <c r="C680" s="299" t="str">
        <f>IF(LEN(A680)=0,"",INDEX('Smelter Reference List'!$C:$C,MATCH($A680,'Smelter Reference List'!$E:$E,0)))</f>
        <v/>
      </c>
      <c r="D680" s="293" t="str">
        <f ca="1">IF(ISERROR($S680),"",OFFSET('Smelter Reference List'!$C$4,$S680-4,0)&amp;"")</f>
        <v/>
      </c>
      <c r="E680" s="293" t="str">
        <f ca="1">IF(ISERROR($S680),"",OFFSET('Smelter Reference List'!$D$4,$S680-4,0)&amp;"")</f>
        <v/>
      </c>
      <c r="F680" s="293" t="str">
        <f ca="1">IF(ISERROR($S680),"",OFFSET('Smelter Reference List'!$E$4,$S680-4,0))</f>
        <v/>
      </c>
      <c r="G680" s="293" t="str">
        <f ca="1">IF(C680=$U$4,"Enter smelter details", IF(ISERROR($S680),"",OFFSET('Smelter Reference List'!$F$4,$S680-4,0)))</f>
        <v/>
      </c>
      <c r="H680" s="294" t="str">
        <f ca="1">IF(ISERROR($S680),"",OFFSET('Smelter Reference List'!$G$4,$S680-4,0))</f>
        <v/>
      </c>
      <c r="I680" s="295" t="str">
        <f ca="1">IF(ISERROR($S680),"",OFFSET('Smelter Reference List'!$H$4,$S680-4,0))</f>
        <v/>
      </c>
      <c r="J680" s="295" t="str">
        <f ca="1">IF(ISERROR($S680),"",OFFSET('Smelter Reference List'!$I$4,$S680-4,0))</f>
        <v/>
      </c>
      <c r="K680" s="296"/>
      <c r="L680" s="296"/>
      <c r="M680" s="296"/>
      <c r="N680" s="296"/>
      <c r="O680" s="296"/>
      <c r="P680" s="296"/>
      <c r="Q680" s="297"/>
      <c r="R680" s="227"/>
      <c r="S680" s="228" t="e">
        <f>IF(C680="",NA(),MATCH($B680&amp;$C680,'Smelter Reference List'!$J:$J,0))</f>
        <v>#N/A</v>
      </c>
      <c r="T680" s="229"/>
      <c r="U680" s="229">
        <f t="shared" ca="1" si="22"/>
        <v>0</v>
      </c>
      <c r="V680" s="229"/>
      <c r="W680" s="229"/>
      <c r="Y680" s="223" t="str">
        <f t="shared" si="23"/>
        <v/>
      </c>
    </row>
    <row r="681" spans="1:25" s="223" customFormat="1" ht="20.25">
      <c r="A681" s="292"/>
      <c r="B681" s="293" t="str">
        <f>IF(LEN(A681)=0,"",INDEX('Smelter Reference List'!$A:$A,MATCH($A681,'Smelter Reference List'!$E:$E,0)))</f>
        <v/>
      </c>
      <c r="C681" s="299" t="str">
        <f>IF(LEN(A681)=0,"",INDEX('Smelter Reference List'!$C:$C,MATCH($A681,'Smelter Reference List'!$E:$E,0)))</f>
        <v/>
      </c>
      <c r="D681" s="293" t="str">
        <f ca="1">IF(ISERROR($S681),"",OFFSET('Smelter Reference List'!$C$4,$S681-4,0)&amp;"")</f>
        <v/>
      </c>
      <c r="E681" s="293" t="str">
        <f ca="1">IF(ISERROR($S681),"",OFFSET('Smelter Reference List'!$D$4,$S681-4,0)&amp;"")</f>
        <v/>
      </c>
      <c r="F681" s="293" t="str">
        <f ca="1">IF(ISERROR($S681),"",OFFSET('Smelter Reference List'!$E$4,$S681-4,0))</f>
        <v/>
      </c>
      <c r="G681" s="293" t="str">
        <f ca="1">IF(C681=$U$4,"Enter smelter details", IF(ISERROR($S681),"",OFFSET('Smelter Reference List'!$F$4,$S681-4,0)))</f>
        <v/>
      </c>
      <c r="H681" s="294" t="str">
        <f ca="1">IF(ISERROR($S681),"",OFFSET('Smelter Reference List'!$G$4,$S681-4,0))</f>
        <v/>
      </c>
      <c r="I681" s="295" t="str">
        <f ca="1">IF(ISERROR($S681),"",OFFSET('Smelter Reference List'!$H$4,$S681-4,0))</f>
        <v/>
      </c>
      <c r="J681" s="295" t="str">
        <f ca="1">IF(ISERROR($S681),"",OFFSET('Smelter Reference List'!$I$4,$S681-4,0))</f>
        <v/>
      </c>
      <c r="K681" s="296"/>
      <c r="L681" s="296"/>
      <c r="M681" s="296"/>
      <c r="N681" s="296"/>
      <c r="O681" s="296"/>
      <c r="P681" s="296"/>
      <c r="Q681" s="297"/>
      <c r="R681" s="227"/>
      <c r="S681" s="228" t="e">
        <f>IF(C681="",NA(),MATCH($B681&amp;$C681,'Smelter Reference List'!$J:$J,0))</f>
        <v>#N/A</v>
      </c>
      <c r="T681" s="229"/>
      <c r="U681" s="229">
        <f t="shared" ca="1" si="22"/>
        <v>0</v>
      </c>
      <c r="V681" s="229"/>
      <c r="W681" s="229"/>
      <c r="Y681" s="223" t="str">
        <f t="shared" si="23"/>
        <v/>
      </c>
    </row>
    <row r="682" spans="1:25" s="223" customFormat="1" ht="20.25">
      <c r="A682" s="292"/>
      <c r="B682" s="293" t="str">
        <f>IF(LEN(A682)=0,"",INDEX('Smelter Reference List'!$A:$A,MATCH($A682,'Smelter Reference List'!$E:$E,0)))</f>
        <v/>
      </c>
      <c r="C682" s="299" t="str">
        <f>IF(LEN(A682)=0,"",INDEX('Smelter Reference List'!$C:$C,MATCH($A682,'Smelter Reference List'!$E:$E,0)))</f>
        <v/>
      </c>
      <c r="D682" s="293" t="str">
        <f ca="1">IF(ISERROR($S682),"",OFFSET('Smelter Reference List'!$C$4,$S682-4,0)&amp;"")</f>
        <v/>
      </c>
      <c r="E682" s="293" t="str">
        <f ca="1">IF(ISERROR($S682),"",OFFSET('Smelter Reference List'!$D$4,$S682-4,0)&amp;"")</f>
        <v/>
      </c>
      <c r="F682" s="293" t="str">
        <f ca="1">IF(ISERROR($S682),"",OFFSET('Smelter Reference List'!$E$4,$S682-4,0))</f>
        <v/>
      </c>
      <c r="G682" s="293" t="str">
        <f ca="1">IF(C682=$U$4,"Enter smelter details", IF(ISERROR($S682),"",OFFSET('Smelter Reference List'!$F$4,$S682-4,0)))</f>
        <v/>
      </c>
      <c r="H682" s="294" t="str">
        <f ca="1">IF(ISERROR($S682),"",OFFSET('Smelter Reference List'!$G$4,$S682-4,0))</f>
        <v/>
      </c>
      <c r="I682" s="295" t="str">
        <f ca="1">IF(ISERROR($S682),"",OFFSET('Smelter Reference List'!$H$4,$S682-4,0))</f>
        <v/>
      </c>
      <c r="J682" s="295" t="str">
        <f ca="1">IF(ISERROR($S682),"",OFFSET('Smelter Reference List'!$I$4,$S682-4,0))</f>
        <v/>
      </c>
      <c r="K682" s="296"/>
      <c r="L682" s="296"/>
      <c r="M682" s="296"/>
      <c r="N682" s="296"/>
      <c r="O682" s="296"/>
      <c r="P682" s="296"/>
      <c r="Q682" s="297"/>
      <c r="R682" s="227"/>
      <c r="S682" s="228" t="e">
        <f>IF(C682="",NA(),MATCH($B682&amp;$C682,'Smelter Reference List'!$J:$J,0))</f>
        <v>#N/A</v>
      </c>
      <c r="T682" s="229"/>
      <c r="U682" s="229">
        <f t="shared" ca="1" si="22"/>
        <v>0</v>
      </c>
      <c r="V682" s="229"/>
      <c r="W682" s="229"/>
      <c r="Y682" s="223" t="str">
        <f t="shared" si="23"/>
        <v/>
      </c>
    </row>
    <row r="683" spans="1:25" s="223" customFormat="1" ht="20.25">
      <c r="A683" s="292"/>
      <c r="B683" s="293" t="str">
        <f>IF(LEN(A683)=0,"",INDEX('Smelter Reference List'!$A:$A,MATCH($A683,'Smelter Reference List'!$E:$E,0)))</f>
        <v/>
      </c>
      <c r="C683" s="299" t="str">
        <f>IF(LEN(A683)=0,"",INDEX('Smelter Reference List'!$C:$C,MATCH($A683,'Smelter Reference List'!$E:$E,0)))</f>
        <v/>
      </c>
      <c r="D683" s="293" t="str">
        <f ca="1">IF(ISERROR($S683),"",OFFSET('Smelter Reference List'!$C$4,$S683-4,0)&amp;"")</f>
        <v/>
      </c>
      <c r="E683" s="293" t="str">
        <f ca="1">IF(ISERROR($S683),"",OFFSET('Smelter Reference List'!$D$4,$S683-4,0)&amp;"")</f>
        <v/>
      </c>
      <c r="F683" s="293" t="str">
        <f ca="1">IF(ISERROR($S683),"",OFFSET('Smelter Reference List'!$E$4,$S683-4,0))</f>
        <v/>
      </c>
      <c r="G683" s="293" t="str">
        <f ca="1">IF(C683=$U$4,"Enter smelter details", IF(ISERROR($S683),"",OFFSET('Smelter Reference List'!$F$4,$S683-4,0)))</f>
        <v/>
      </c>
      <c r="H683" s="294" t="str">
        <f ca="1">IF(ISERROR($S683),"",OFFSET('Smelter Reference List'!$G$4,$S683-4,0))</f>
        <v/>
      </c>
      <c r="I683" s="295" t="str">
        <f ca="1">IF(ISERROR($S683),"",OFFSET('Smelter Reference List'!$H$4,$S683-4,0))</f>
        <v/>
      </c>
      <c r="J683" s="295" t="str">
        <f ca="1">IF(ISERROR($S683),"",OFFSET('Smelter Reference List'!$I$4,$S683-4,0))</f>
        <v/>
      </c>
      <c r="K683" s="296"/>
      <c r="L683" s="296"/>
      <c r="M683" s="296"/>
      <c r="N683" s="296"/>
      <c r="O683" s="296"/>
      <c r="P683" s="296"/>
      <c r="Q683" s="297"/>
      <c r="R683" s="227"/>
      <c r="S683" s="228" t="e">
        <f>IF(C683="",NA(),MATCH($B683&amp;$C683,'Smelter Reference List'!$J:$J,0))</f>
        <v>#N/A</v>
      </c>
      <c r="T683" s="229"/>
      <c r="U683" s="229">
        <f t="shared" ca="1" si="22"/>
        <v>0</v>
      </c>
      <c r="V683" s="229"/>
      <c r="W683" s="229"/>
      <c r="Y683" s="223" t="str">
        <f t="shared" si="23"/>
        <v/>
      </c>
    </row>
    <row r="684" spans="1:25" s="223" customFormat="1" ht="20.25">
      <c r="A684" s="292"/>
      <c r="B684" s="293" t="str">
        <f>IF(LEN(A684)=0,"",INDEX('Smelter Reference List'!$A:$A,MATCH($A684,'Smelter Reference List'!$E:$E,0)))</f>
        <v/>
      </c>
      <c r="C684" s="299" t="str">
        <f>IF(LEN(A684)=0,"",INDEX('Smelter Reference List'!$C:$C,MATCH($A684,'Smelter Reference List'!$E:$E,0)))</f>
        <v/>
      </c>
      <c r="D684" s="293" t="str">
        <f ca="1">IF(ISERROR($S684),"",OFFSET('Smelter Reference List'!$C$4,$S684-4,0)&amp;"")</f>
        <v/>
      </c>
      <c r="E684" s="293" t="str">
        <f ca="1">IF(ISERROR($S684),"",OFFSET('Smelter Reference List'!$D$4,$S684-4,0)&amp;"")</f>
        <v/>
      </c>
      <c r="F684" s="293" t="str">
        <f ca="1">IF(ISERROR($S684),"",OFFSET('Smelter Reference List'!$E$4,$S684-4,0))</f>
        <v/>
      </c>
      <c r="G684" s="293" t="str">
        <f ca="1">IF(C684=$U$4,"Enter smelter details", IF(ISERROR($S684),"",OFFSET('Smelter Reference List'!$F$4,$S684-4,0)))</f>
        <v/>
      </c>
      <c r="H684" s="294" t="str">
        <f ca="1">IF(ISERROR($S684),"",OFFSET('Smelter Reference List'!$G$4,$S684-4,0))</f>
        <v/>
      </c>
      <c r="I684" s="295" t="str">
        <f ca="1">IF(ISERROR($S684),"",OFFSET('Smelter Reference List'!$H$4,$S684-4,0))</f>
        <v/>
      </c>
      <c r="J684" s="295" t="str">
        <f ca="1">IF(ISERROR($S684),"",OFFSET('Smelter Reference List'!$I$4,$S684-4,0))</f>
        <v/>
      </c>
      <c r="K684" s="296"/>
      <c r="L684" s="296"/>
      <c r="M684" s="296"/>
      <c r="N684" s="296"/>
      <c r="O684" s="296"/>
      <c r="P684" s="296"/>
      <c r="Q684" s="297"/>
      <c r="R684" s="227"/>
      <c r="S684" s="228" t="e">
        <f>IF(C684="",NA(),MATCH($B684&amp;$C684,'Smelter Reference List'!$J:$J,0))</f>
        <v>#N/A</v>
      </c>
      <c r="T684" s="229"/>
      <c r="U684" s="229">
        <f t="shared" ca="1" si="22"/>
        <v>0</v>
      </c>
      <c r="V684" s="229"/>
      <c r="W684" s="229"/>
      <c r="Y684" s="223" t="str">
        <f t="shared" si="23"/>
        <v/>
      </c>
    </row>
    <row r="685" spans="1:25" s="223" customFormat="1" ht="20.25">
      <c r="A685" s="292"/>
      <c r="B685" s="293" t="str">
        <f>IF(LEN(A685)=0,"",INDEX('Smelter Reference List'!$A:$A,MATCH($A685,'Smelter Reference List'!$E:$E,0)))</f>
        <v/>
      </c>
      <c r="C685" s="299" t="str">
        <f>IF(LEN(A685)=0,"",INDEX('Smelter Reference List'!$C:$C,MATCH($A685,'Smelter Reference List'!$E:$E,0)))</f>
        <v/>
      </c>
      <c r="D685" s="293" t="str">
        <f ca="1">IF(ISERROR($S685),"",OFFSET('Smelter Reference List'!$C$4,$S685-4,0)&amp;"")</f>
        <v/>
      </c>
      <c r="E685" s="293" t="str">
        <f ca="1">IF(ISERROR($S685),"",OFFSET('Smelter Reference List'!$D$4,$S685-4,0)&amp;"")</f>
        <v/>
      </c>
      <c r="F685" s="293" t="str">
        <f ca="1">IF(ISERROR($S685),"",OFFSET('Smelter Reference List'!$E$4,$S685-4,0))</f>
        <v/>
      </c>
      <c r="G685" s="293" t="str">
        <f ca="1">IF(C685=$U$4,"Enter smelter details", IF(ISERROR($S685),"",OFFSET('Smelter Reference List'!$F$4,$S685-4,0)))</f>
        <v/>
      </c>
      <c r="H685" s="294" t="str">
        <f ca="1">IF(ISERROR($S685),"",OFFSET('Smelter Reference List'!$G$4,$S685-4,0))</f>
        <v/>
      </c>
      <c r="I685" s="295" t="str">
        <f ca="1">IF(ISERROR($S685),"",OFFSET('Smelter Reference List'!$H$4,$S685-4,0))</f>
        <v/>
      </c>
      <c r="J685" s="295" t="str">
        <f ca="1">IF(ISERROR($S685),"",OFFSET('Smelter Reference List'!$I$4,$S685-4,0))</f>
        <v/>
      </c>
      <c r="K685" s="296"/>
      <c r="L685" s="296"/>
      <c r="M685" s="296"/>
      <c r="N685" s="296"/>
      <c r="O685" s="296"/>
      <c r="P685" s="296"/>
      <c r="Q685" s="297"/>
      <c r="R685" s="227"/>
      <c r="S685" s="228" t="e">
        <f>IF(C685="",NA(),MATCH($B685&amp;$C685,'Smelter Reference List'!$J:$J,0))</f>
        <v>#N/A</v>
      </c>
      <c r="T685" s="229"/>
      <c r="U685" s="229">
        <f t="shared" ca="1" si="22"/>
        <v>0</v>
      </c>
      <c r="V685" s="229"/>
      <c r="W685" s="229"/>
      <c r="Y685" s="223" t="str">
        <f t="shared" si="23"/>
        <v/>
      </c>
    </row>
    <row r="686" spans="1:25" s="223" customFormat="1" ht="20.25">
      <c r="A686" s="292"/>
      <c r="B686" s="293" t="str">
        <f>IF(LEN(A686)=0,"",INDEX('Smelter Reference List'!$A:$A,MATCH($A686,'Smelter Reference List'!$E:$E,0)))</f>
        <v/>
      </c>
      <c r="C686" s="299" t="str">
        <f>IF(LEN(A686)=0,"",INDEX('Smelter Reference List'!$C:$C,MATCH($A686,'Smelter Reference List'!$E:$E,0)))</f>
        <v/>
      </c>
      <c r="D686" s="293" t="str">
        <f ca="1">IF(ISERROR($S686),"",OFFSET('Smelter Reference List'!$C$4,$S686-4,0)&amp;"")</f>
        <v/>
      </c>
      <c r="E686" s="293" t="str">
        <f ca="1">IF(ISERROR($S686),"",OFFSET('Smelter Reference List'!$D$4,$S686-4,0)&amp;"")</f>
        <v/>
      </c>
      <c r="F686" s="293" t="str">
        <f ca="1">IF(ISERROR($S686),"",OFFSET('Smelter Reference List'!$E$4,$S686-4,0))</f>
        <v/>
      </c>
      <c r="G686" s="293" t="str">
        <f ca="1">IF(C686=$U$4,"Enter smelter details", IF(ISERROR($S686),"",OFFSET('Smelter Reference List'!$F$4,$S686-4,0)))</f>
        <v/>
      </c>
      <c r="H686" s="294" t="str">
        <f ca="1">IF(ISERROR($S686),"",OFFSET('Smelter Reference List'!$G$4,$S686-4,0))</f>
        <v/>
      </c>
      <c r="I686" s="295" t="str">
        <f ca="1">IF(ISERROR($S686),"",OFFSET('Smelter Reference List'!$H$4,$S686-4,0))</f>
        <v/>
      </c>
      <c r="J686" s="295" t="str">
        <f ca="1">IF(ISERROR($S686),"",OFFSET('Smelter Reference List'!$I$4,$S686-4,0))</f>
        <v/>
      </c>
      <c r="K686" s="296"/>
      <c r="L686" s="296"/>
      <c r="M686" s="296"/>
      <c r="N686" s="296"/>
      <c r="O686" s="296"/>
      <c r="P686" s="296"/>
      <c r="Q686" s="297"/>
      <c r="R686" s="227"/>
      <c r="S686" s="228" t="e">
        <f>IF(C686="",NA(),MATCH($B686&amp;$C686,'Smelter Reference List'!$J:$J,0))</f>
        <v>#N/A</v>
      </c>
      <c r="T686" s="229"/>
      <c r="U686" s="229">
        <f t="shared" ca="1" si="22"/>
        <v>0</v>
      </c>
      <c r="V686" s="229"/>
      <c r="W686" s="229"/>
      <c r="Y686" s="223" t="str">
        <f t="shared" si="23"/>
        <v/>
      </c>
    </row>
    <row r="687" spans="1:25" s="223" customFormat="1" ht="20.25">
      <c r="A687" s="292"/>
      <c r="B687" s="293" t="str">
        <f>IF(LEN(A687)=0,"",INDEX('Smelter Reference List'!$A:$A,MATCH($A687,'Smelter Reference List'!$E:$E,0)))</f>
        <v/>
      </c>
      <c r="C687" s="299" t="str">
        <f>IF(LEN(A687)=0,"",INDEX('Smelter Reference List'!$C:$C,MATCH($A687,'Smelter Reference List'!$E:$E,0)))</f>
        <v/>
      </c>
      <c r="D687" s="293" t="str">
        <f ca="1">IF(ISERROR($S687),"",OFFSET('Smelter Reference List'!$C$4,$S687-4,0)&amp;"")</f>
        <v/>
      </c>
      <c r="E687" s="293" t="str">
        <f ca="1">IF(ISERROR($S687),"",OFFSET('Smelter Reference List'!$D$4,$S687-4,0)&amp;"")</f>
        <v/>
      </c>
      <c r="F687" s="293" t="str">
        <f ca="1">IF(ISERROR($S687),"",OFFSET('Smelter Reference List'!$E$4,$S687-4,0))</f>
        <v/>
      </c>
      <c r="G687" s="293" t="str">
        <f ca="1">IF(C687=$U$4,"Enter smelter details", IF(ISERROR($S687),"",OFFSET('Smelter Reference List'!$F$4,$S687-4,0)))</f>
        <v/>
      </c>
      <c r="H687" s="294" t="str">
        <f ca="1">IF(ISERROR($S687),"",OFFSET('Smelter Reference List'!$G$4,$S687-4,0))</f>
        <v/>
      </c>
      <c r="I687" s="295" t="str">
        <f ca="1">IF(ISERROR($S687),"",OFFSET('Smelter Reference List'!$H$4,$S687-4,0))</f>
        <v/>
      </c>
      <c r="J687" s="295" t="str">
        <f ca="1">IF(ISERROR($S687),"",OFFSET('Smelter Reference List'!$I$4,$S687-4,0))</f>
        <v/>
      </c>
      <c r="K687" s="296"/>
      <c r="L687" s="296"/>
      <c r="M687" s="296"/>
      <c r="N687" s="296"/>
      <c r="O687" s="296"/>
      <c r="P687" s="296"/>
      <c r="Q687" s="297"/>
      <c r="R687" s="227"/>
      <c r="S687" s="228" t="e">
        <f>IF(C687="",NA(),MATCH($B687&amp;$C687,'Smelter Reference List'!$J:$J,0))</f>
        <v>#N/A</v>
      </c>
      <c r="T687" s="229"/>
      <c r="U687" s="229">
        <f t="shared" ca="1" si="22"/>
        <v>0</v>
      </c>
      <c r="V687" s="229"/>
      <c r="W687" s="229"/>
      <c r="Y687" s="223" t="str">
        <f t="shared" si="23"/>
        <v/>
      </c>
    </row>
    <row r="688" spans="1:25" s="223" customFormat="1" ht="20.25">
      <c r="A688" s="292"/>
      <c r="B688" s="293" t="str">
        <f>IF(LEN(A688)=0,"",INDEX('Smelter Reference List'!$A:$A,MATCH($A688,'Smelter Reference List'!$E:$E,0)))</f>
        <v/>
      </c>
      <c r="C688" s="299" t="str">
        <f>IF(LEN(A688)=0,"",INDEX('Smelter Reference List'!$C:$C,MATCH($A688,'Smelter Reference List'!$E:$E,0)))</f>
        <v/>
      </c>
      <c r="D688" s="293" t="str">
        <f ca="1">IF(ISERROR($S688),"",OFFSET('Smelter Reference List'!$C$4,$S688-4,0)&amp;"")</f>
        <v/>
      </c>
      <c r="E688" s="293" t="str">
        <f ca="1">IF(ISERROR($S688),"",OFFSET('Smelter Reference List'!$D$4,$S688-4,0)&amp;"")</f>
        <v/>
      </c>
      <c r="F688" s="293" t="str">
        <f ca="1">IF(ISERROR($S688),"",OFFSET('Smelter Reference List'!$E$4,$S688-4,0))</f>
        <v/>
      </c>
      <c r="G688" s="293" t="str">
        <f ca="1">IF(C688=$U$4,"Enter smelter details", IF(ISERROR($S688),"",OFFSET('Smelter Reference List'!$F$4,$S688-4,0)))</f>
        <v/>
      </c>
      <c r="H688" s="294" t="str">
        <f ca="1">IF(ISERROR($S688),"",OFFSET('Smelter Reference List'!$G$4,$S688-4,0))</f>
        <v/>
      </c>
      <c r="I688" s="295" t="str">
        <f ca="1">IF(ISERROR($S688),"",OFFSET('Smelter Reference List'!$H$4,$S688-4,0))</f>
        <v/>
      </c>
      <c r="J688" s="295" t="str">
        <f ca="1">IF(ISERROR($S688),"",OFFSET('Smelter Reference List'!$I$4,$S688-4,0))</f>
        <v/>
      </c>
      <c r="K688" s="296"/>
      <c r="L688" s="296"/>
      <c r="M688" s="296"/>
      <c r="N688" s="296"/>
      <c r="O688" s="296"/>
      <c r="P688" s="296"/>
      <c r="Q688" s="297"/>
      <c r="R688" s="227"/>
      <c r="S688" s="228" t="e">
        <f>IF(C688="",NA(),MATCH($B688&amp;$C688,'Smelter Reference List'!$J:$J,0))</f>
        <v>#N/A</v>
      </c>
      <c r="T688" s="229"/>
      <c r="U688" s="229">
        <f t="shared" ca="1" si="22"/>
        <v>0</v>
      </c>
      <c r="V688" s="229"/>
      <c r="W688" s="229"/>
      <c r="Y688" s="223" t="str">
        <f t="shared" si="23"/>
        <v/>
      </c>
    </row>
    <row r="689" spans="1:25" s="223" customFormat="1" ht="20.25">
      <c r="A689" s="292"/>
      <c r="B689" s="293" t="str">
        <f>IF(LEN(A689)=0,"",INDEX('Smelter Reference List'!$A:$A,MATCH($A689,'Smelter Reference List'!$E:$E,0)))</f>
        <v/>
      </c>
      <c r="C689" s="299" t="str">
        <f>IF(LEN(A689)=0,"",INDEX('Smelter Reference List'!$C:$C,MATCH($A689,'Smelter Reference List'!$E:$E,0)))</f>
        <v/>
      </c>
      <c r="D689" s="293" t="str">
        <f ca="1">IF(ISERROR($S689),"",OFFSET('Smelter Reference List'!$C$4,$S689-4,0)&amp;"")</f>
        <v/>
      </c>
      <c r="E689" s="293" t="str">
        <f ca="1">IF(ISERROR($S689),"",OFFSET('Smelter Reference List'!$D$4,$S689-4,0)&amp;"")</f>
        <v/>
      </c>
      <c r="F689" s="293" t="str">
        <f ca="1">IF(ISERROR($S689),"",OFFSET('Smelter Reference List'!$E$4,$S689-4,0))</f>
        <v/>
      </c>
      <c r="G689" s="293" t="str">
        <f ca="1">IF(C689=$U$4,"Enter smelter details", IF(ISERROR($S689),"",OFFSET('Smelter Reference List'!$F$4,$S689-4,0)))</f>
        <v/>
      </c>
      <c r="H689" s="294" t="str">
        <f ca="1">IF(ISERROR($S689),"",OFFSET('Smelter Reference List'!$G$4,$S689-4,0))</f>
        <v/>
      </c>
      <c r="I689" s="295" t="str">
        <f ca="1">IF(ISERROR($S689),"",OFFSET('Smelter Reference List'!$H$4,$S689-4,0))</f>
        <v/>
      </c>
      <c r="J689" s="295" t="str">
        <f ca="1">IF(ISERROR($S689),"",OFFSET('Smelter Reference List'!$I$4,$S689-4,0))</f>
        <v/>
      </c>
      <c r="K689" s="296"/>
      <c r="L689" s="296"/>
      <c r="M689" s="296"/>
      <c r="N689" s="296"/>
      <c r="O689" s="296"/>
      <c r="P689" s="296"/>
      <c r="Q689" s="297"/>
      <c r="R689" s="227"/>
      <c r="S689" s="228" t="e">
        <f>IF(C689="",NA(),MATCH($B689&amp;$C689,'Smelter Reference List'!$J:$J,0))</f>
        <v>#N/A</v>
      </c>
      <c r="T689" s="229"/>
      <c r="U689" s="229">
        <f t="shared" ca="1" si="22"/>
        <v>0</v>
      </c>
      <c r="V689" s="229"/>
      <c r="W689" s="229"/>
      <c r="Y689" s="223" t="str">
        <f t="shared" si="23"/>
        <v/>
      </c>
    </row>
    <row r="690" spans="1:25" s="223" customFormat="1" ht="20.25">
      <c r="A690" s="292"/>
      <c r="B690" s="293" t="str">
        <f>IF(LEN(A690)=0,"",INDEX('Smelter Reference List'!$A:$A,MATCH($A690,'Smelter Reference List'!$E:$E,0)))</f>
        <v/>
      </c>
      <c r="C690" s="299" t="str">
        <f>IF(LEN(A690)=0,"",INDEX('Smelter Reference List'!$C:$C,MATCH($A690,'Smelter Reference List'!$E:$E,0)))</f>
        <v/>
      </c>
      <c r="D690" s="293" t="str">
        <f ca="1">IF(ISERROR($S690),"",OFFSET('Smelter Reference List'!$C$4,$S690-4,0)&amp;"")</f>
        <v/>
      </c>
      <c r="E690" s="293" t="str">
        <f ca="1">IF(ISERROR($S690),"",OFFSET('Smelter Reference List'!$D$4,$S690-4,0)&amp;"")</f>
        <v/>
      </c>
      <c r="F690" s="293" t="str">
        <f ca="1">IF(ISERROR($S690),"",OFFSET('Smelter Reference List'!$E$4,$S690-4,0))</f>
        <v/>
      </c>
      <c r="G690" s="293" t="str">
        <f ca="1">IF(C690=$U$4,"Enter smelter details", IF(ISERROR($S690),"",OFFSET('Smelter Reference List'!$F$4,$S690-4,0)))</f>
        <v/>
      </c>
      <c r="H690" s="294" t="str">
        <f ca="1">IF(ISERROR($S690),"",OFFSET('Smelter Reference List'!$G$4,$S690-4,0))</f>
        <v/>
      </c>
      <c r="I690" s="295" t="str">
        <f ca="1">IF(ISERROR($S690),"",OFFSET('Smelter Reference List'!$H$4,$S690-4,0))</f>
        <v/>
      </c>
      <c r="J690" s="295" t="str">
        <f ca="1">IF(ISERROR($S690),"",OFFSET('Smelter Reference List'!$I$4,$S690-4,0))</f>
        <v/>
      </c>
      <c r="K690" s="296"/>
      <c r="L690" s="296"/>
      <c r="M690" s="296"/>
      <c r="N690" s="296"/>
      <c r="O690" s="296"/>
      <c r="P690" s="296"/>
      <c r="Q690" s="297"/>
      <c r="R690" s="227"/>
      <c r="S690" s="228" t="e">
        <f>IF(C690="",NA(),MATCH($B690&amp;$C690,'Smelter Reference List'!$J:$J,0))</f>
        <v>#N/A</v>
      </c>
      <c r="T690" s="229"/>
      <c r="U690" s="229">
        <f t="shared" ca="1" si="22"/>
        <v>0</v>
      </c>
      <c r="V690" s="229"/>
      <c r="W690" s="229"/>
      <c r="Y690" s="223" t="str">
        <f t="shared" si="23"/>
        <v/>
      </c>
    </row>
    <row r="691" spans="1:25" s="223" customFormat="1" ht="20.25">
      <c r="A691" s="292"/>
      <c r="B691" s="293" t="str">
        <f>IF(LEN(A691)=0,"",INDEX('Smelter Reference List'!$A:$A,MATCH($A691,'Smelter Reference List'!$E:$E,0)))</f>
        <v/>
      </c>
      <c r="C691" s="299" t="str">
        <f>IF(LEN(A691)=0,"",INDEX('Smelter Reference List'!$C:$C,MATCH($A691,'Smelter Reference List'!$E:$E,0)))</f>
        <v/>
      </c>
      <c r="D691" s="293" t="str">
        <f ca="1">IF(ISERROR($S691),"",OFFSET('Smelter Reference List'!$C$4,$S691-4,0)&amp;"")</f>
        <v/>
      </c>
      <c r="E691" s="293" t="str">
        <f ca="1">IF(ISERROR($S691),"",OFFSET('Smelter Reference List'!$D$4,$S691-4,0)&amp;"")</f>
        <v/>
      </c>
      <c r="F691" s="293" t="str">
        <f ca="1">IF(ISERROR($S691),"",OFFSET('Smelter Reference List'!$E$4,$S691-4,0))</f>
        <v/>
      </c>
      <c r="G691" s="293" t="str">
        <f ca="1">IF(C691=$U$4,"Enter smelter details", IF(ISERROR($S691),"",OFFSET('Smelter Reference List'!$F$4,$S691-4,0)))</f>
        <v/>
      </c>
      <c r="H691" s="294" t="str">
        <f ca="1">IF(ISERROR($S691),"",OFFSET('Smelter Reference List'!$G$4,$S691-4,0))</f>
        <v/>
      </c>
      <c r="I691" s="295" t="str">
        <f ca="1">IF(ISERROR($S691),"",OFFSET('Smelter Reference List'!$H$4,$S691-4,0))</f>
        <v/>
      </c>
      <c r="J691" s="295" t="str">
        <f ca="1">IF(ISERROR($S691),"",OFFSET('Smelter Reference List'!$I$4,$S691-4,0))</f>
        <v/>
      </c>
      <c r="K691" s="296"/>
      <c r="L691" s="296"/>
      <c r="M691" s="296"/>
      <c r="N691" s="296"/>
      <c r="O691" s="296"/>
      <c r="P691" s="296"/>
      <c r="Q691" s="297"/>
      <c r="R691" s="227"/>
      <c r="S691" s="228" t="e">
        <f>IF(C691="",NA(),MATCH($B691&amp;$C691,'Smelter Reference List'!$J:$J,0))</f>
        <v>#N/A</v>
      </c>
      <c r="T691" s="229"/>
      <c r="U691" s="229">
        <f t="shared" ca="1" si="22"/>
        <v>0</v>
      </c>
      <c r="V691" s="229"/>
      <c r="W691" s="229"/>
      <c r="Y691" s="223" t="str">
        <f t="shared" si="23"/>
        <v/>
      </c>
    </row>
    <row r="692" spans="1:25" s="223" customFormat="1" ht="20.25">
      <c r="A692" s="292"/>
      <c r="B692" s="293" t="str">
        <f>IF(LEN(A692)=0,"",INDEX('Smelter Reference List'!$A:$A,MATCH($A692,'Smelter Reference List'!$E:$E,0)))</f>
        <v/>
      </c>
      <c r="C692" s="299" t="str">
        <f>IF(LEN(A692)=0,"",INDEX('Smelter Reference List'!$C:$C,MATCH($A692,'Smelter Reference List'!$E:$E,0)))</f>
        <v/>
      </c>
      <c r="D692" s="293" t="str">
        <f ca="1">IF(ISERROR($S692),"",OFFSET('Smelter Reference List'!$C$4,$S692-4,0)&amp;"")</f>
        <v/>
      </c>
      <c r="E692" s="293" t="str">
        <f ca="1">IF(ISERROR($S692),"",OFFSET('Smelter Reference List'!$D$4,$S692-4,0)&amp;"")</f>
        <v/>
      </c>
      <c r="F692" s="293" t="str">
        <f ca="1">IF(ISERROR($S692),"",OFFSET('Smelter Reference List'!$E$4,$S692-4,0))</f>
        <v/>
      </c>
      <c r="G692" s="293" t="str">
        <f ca="1">IF(C692=$U$4,"Enter smelter details", IF(ISERROR($S692),"",OFFSET('Smelter Reference List'!$F$4,$S692-4,0)))</f>
        <v/>
      </c>
      <c r="H692" s="294" t="str">
        <f ca="1">IF(ISERROR($S692),"",OFFSET('Smelter Reference List'!$G$4,$S692-4,0))</f>
        <v/>
      </c>
      <c r="I692" s="295" t="str">
        <f ca="1">IF(ISERROR($S692),"",OFFSET('Smelter Reference List'!$H$4,$S692-4,0))</f>
        <v/>
      </c>
      <c r="J692" s="295" t="str">
        <f ca="1">IF(ISERROR($S692),"",OFFSET('Smelter Reference List'!$I$4,$S692-4,0))</f>
        <v/>
      </c>
      <c r="K692" s="296"/>
      <c r="L692" s="296"/>
      <c r="M692" s="296"/>
      <c r="N692" s="296"/>
      <c r="O692" s="296"/>
      <c r="P692" s="296"/>
      <c r="Q692" s="297"/>
      <c r="R692" s="227"/>
      <c r="S692" s="228" t="e">
        <f>IF(C692="",NA(),MATCH($B692&amp;$C692,'Smelter Reference List'!$J:$J,0))</f>
        <v>#N/A</v>
      </c>
      <c r="T692" s="229"/>
      <c r="U692" s="229">
        <f t="shared" ca="1" si="22"/>
        <v>0</v>
      </c>
      <c r="V692" s="229"/>
      <c r="W692" s="229"/>
      <c r="Y692" s="223" t="str">
        <f t="shared" si="23"/>
        <v/>
      </c>
    </row>
    <row r="693" spans="1:25" s="223" customFormat="1" ht="20.25">
      <c r="A693" s="292"/>
      <c r="B693" s="293" t="str">
        <f>IF(LEN(A693)=0,"",INDEX('Smelter Reference List'!$A:$A,MATCH($A693,'Smelter Reference List'!$E:$E,0)))</f>
        <v/>
      </c>
      <c r="C693" s="299" t="str">
        <f>IF(LEN(A693)=0,"",INDEX('Smelter Reference List'!$C:$C,MATCH($A693,'Smelter Reference List'!$E:$E,0)))</f>
        <v/>
      </c>
      <c r="D693" s="293" t="str">
        <f ca="1">IF(ISERROR($S693),"",OFFSET('Smelter Reference List'!$C$4,$S693-4,0)&amp;"")</f>
        <v/>
      </c>
      <c r="E693" s="293" t="str">
        <f ca="1">IF(ISERROR($S693),"",OFFSET('Smelter Reference List'!$D$4,$S693-4,0)&amp;"")</f>
        <v/>
      </c>
      <c r="F693" s="293" t="str">
        <f ca="1">IF(ISERROR($S693),"",OFFSET('Smelter Reference List'!$E$4,$S693-4,0))</f>
        <v/>
      </c>
      <c r="G693" s="293" t="str">
        <f ca="1">IF(C693=$U$4,"Enter smelter details", IF(ISERROR($S693),"",OFFSET('Smelter Reference List'!$F$4,$S693-4,0)))</f>
        <v/>
      </c>
      <c r="H693" s="294" t="str">
        <f ca="1">IF(ISERROR($S693),"",OFFSET('Smelter Reference List'!$G$4,$S693-4,0))</f>
        <v/>
      </c>
      <c r="I693" s="295" t="str">
        <f ca="1">IF(ISERROR($S693),"",OFFSET('Smelter Reference List'!$H$4,$S693-4,0))</f>
        <v/>
      </c>
      <c r="J693" s="295" t="str">
        <f ca="1">IF(ISERROR($S693),"",OFFSET('Smelter Reference List'!$I$4,$S693-4,0))</f>
        <v/>
      </c>
      <c r="K693" s="296"/>
      <c r="L693" s="296"/>
      <c r="M693" s="296"/>
      <c r="N693" s="296"/>
      <c r="O693" s="296"/>
      <c r="P693" s="296"/>
      <c r="Q693" s="297"/>
      <c r="R693" s="227"/>
      <c r="S693" s="228" t="e">
        <f>IF(C693="",NA(),MATCH($B693&amp;$C693,'Smelter Reference List'!$J:$J,0))</f>
        <v>#N/A</v>
      </c>
      <c r="T693" s="229"/>
      <c r="U693" s="229">
        <f t="shared" ca="1" si="22"/>
        <v>0</v>
      </c>
      <c r="V693" s="229"/>
      <c r="W693" s="229"/>
      <c r="Y693" s="223" t="str">
        <f t="shared" si="23"/>
        <v/>
      </c>
    </row>
    <row r="694" spans="1:25" s="223" customFormat="1" ht="20.25">
      <c r="A694" s="292"/>
      <c r="B694" s="293" t="str">
        <f>IF(LEN(A694)=0,"",INDEX('Smelter Reference List'!$A:$A,MATCH($A694,'Smelter Reference List'!$E:$E,0)))</f>
        <v/>
      </c>
      <c r="C694" s="299" t="str">
        <f>IF(LEN(A694)=0,"",INDEX('Smelter Reference List'!$C:$C,MATCH($A694,'Smelter Reference List'!$E:$E,0)))</f>
        <v/>
      </c>
      <c r="D694" s="293" t="str">
        <f ca="1">IF(ISERROR($S694),"",OFFSET('Smelter Reference List'!$C$4,$S694-4,0)&amp;"")</f>
        <v/>
      </c>
      <c r="E694" s="293" t="str">
        <f ca="1">IF(ISERROR($S694),"",OFFSET('Smelter Reference List'!$D$4,$S694-4,0)&amp;"")</f>
        <v/>
      </c>
      <c r="F694" s="293" t="str">
        <f ca="1">IF(ISERROR($S694),"",OFFSET('Smelter Reference List'!$E$4,$S694-4,0))</f>
        <v/>
      </c>
      <c r="G694" s="293" t="str">
        <f ca="1">IF(C694=$U$4,"Enter smelter details", IF(ISERROR($S694),"",OFFSET('Smelter Reference List'!$F$4,$S694-4,0)))</f>
        <v/>
      </c>
      <c r="H694" s="294" t="str">
        <f ca="1">IF(ISERROR($S694),"",OFFSET('Smelter Reference List'!$G$4,$S694-4,0))</f>
        <v/>
      </c>
      <c r="I694" s="295" t="str">
        <f ca="1">IF(ISERROR($S694),"",OFFSET('Smelter Reference List'!$H$4,$S694-4,0))</f>
        <v/>
      </c>
      <c r="J694" s="295" t="str">
        <f ca="1">IF(ISERROR($S694),"",OFFSET('Smelter Reference List'!$I$4,$S694-4,0))</f>
        <v/>
      </c>
      <c r="K694" s="296"/>
      <c r="L694" s="296"/>
      <c r="M694" s="296"/>
      <c r="N694" s="296"/>
      <c r="O694" s="296"/>
      <c r="P694" s="296"/>
      <c r="Q694" s="297"/>
      <c r="R694" s="227"/>
      <c r="S694" s="228" t="e">
        <f>IF(C694="",NA(),MATCH($B694&amp;$C694,'Smelter Reference List'!$J:$J,0))</f>
        <v>#N/A</v>
      </c>
      <c r="T694" s="229"/>
      <c r="U694" s="229">
        <f t="shared" ca="1" si="22"/>
        <v>0</v>
      </c>
      <c r="V694" s="229"/>
      <c r="W694" s="229"/>
      <c r="Y694" s="223" t="str">
        <f t="shared" si="23"/>
        <v/>
      </c>
    </row>
    <row r="695" spans="1:25" s="223" customFormat="1" ht="20.25">
      <c r="A695" s="292"/>
      <c r="B695" s="293" t="str">
        <f>IF(LEN(A695)=0,"",INDEX('Smelter Reference List'!$A:$A,MATCH($A695,'Smelter Reference List'!$E:$E,0)))</f>
        <v/>
      </c>
      <c r="C695" s="299" t="str">
        <f>IF(LEN(A695)=0,"",INDEX('Smelter Reference List'!$C:$C,MATCH($A695,'Smelter Reference List'!$E:$E,0)))</f>
        <v/>
      </c>
      <c r="D695" s="293" t="str">
        <f ca="1">IF(ISERROR($S695),"",OFFSET('Smelter Reference List'!$C$4,$S695-4,0)&amp;"")</f>
        <v/>
      </c>
      <c r="E695" s="293" t="str">
        <f ca="1">IF(ISERROR($S695),"",OFFSET('Smelter Reference List'!$D$4,$S695-4,0)&amp;"")</f>
        <v/>
      </c>
      <c r="F695" s="293" t="str">
        <f ca="1">IF(ISERROR($S695),"",OFFSET('Smelter Reference List'!$E$4,$S695-4,0))</f>
        <v/>
      </c>
      <c r="G695" s="293" t="str">
        <f ca="1">IF(C695=$U$4,"Enter smelter details", IF(ISERROR($S695),"",OFFSET('Smelter Reference List'!$F$4,$S695-4,0)))</f>
        <v/>
      </c>
      <c r="H695" s="294" t="str">
        <f ca="1">IF(ISERROR($S695),"",OFFSET('Smelter Reference List'!$G$4,$S695-4,0))</f>
        <v/>
      </c>
      <c r="I695" s="295" t="str">
        <f ca="1">IF(ISERROR($S695),"",OFFSET('Smelter Reference List'!$H$4,$S695-4,0))</f>
        <v/>
      </c>
      <c r="J695" s="295" t="str">
        <f ca="1">IF(ISERROR($S695),"",OFFSET('Smelter Reference List'!$I$4,$S695-4,0))</f>
        <v/>
      </c>
      <c r="K695" s="296"/>
      <c r="L695" s="296"/>
      <c r="M695" s="296"/>
      <c r="N695" s="296"/>
      <c r="O695" s="296"/>
      <c r="P695" s="296"/>
      <c r="Q695" s="297"/>
      <c r="R695" s="227"/>
      <c r="S695" s="228" t="e">
        <f>IF(C695="",NA(),MATCH($B695&amp;$C695,'Smelter Reference List'!$J:$J,0))</f>
        <v>#N/A</v>
      </c>
      <c r="T695" s="229"/>
      <c r="U695" s="229">
        <f t="shared" ca="1" si="22"/>
        <v>0</v>
      </c>
      <c r="V695" s="229"/>
      <c r="W695" s="229"/>
      <c r="Y695" s="223" t="str">
        <f t="shared" si="23"/>
        <v/>
      </c>
    </row>
    <row r="696" spans="1:25" s="223" customFormat="1" ht="20.25">
      <c r="A696" s="292"/>
      <c r="B696" s="293" t="str">
        <f>IF(LEN(A696)=0,"",INDEX('Smelter Reference List'!$A:$A,MATCH($A696,'Smelter Reference List'!$E:$E,0)))</f>
        <v/>
      </c>
      <c r="C696" s="299" t="str">
        <f>IF(LEN(A696)=0,"",INDEX('Smelter Reference List'!$C:$C,MATCH($A696,'Smelter Reference List'!$E:$E,0)))</f>
        <v/>
      </c>
      <c r="D696" s="293" t="str">
        <f ca="1">IF(ISERROR($S696),"",OFFSET('Smelter Reference List'!$C$4,$S696-4,0)&amp;"")</f>
        <v/>
      </c>
      <c r="E696" s="293" t="str">
        <f ca="1">IF(ISERROR($S696),"",OFFSET('Smelter Reference List'!$D$4,$S696-4,0)&amp;"")</f>
        <v/>
      </c>
      <c r="F696" s="293" t="str">
        <f ca="1">IF(ISERROR($S696),"",OFFSET('Smelter Reference List'!$E$4,$S696-4,0))</f>
        <v/>
      </c>
      <c r="G696" s="293" t="str">
        <f ca="1">IF(C696=$U$4,"Enter smelter details", IF(ISERROR($S696),"",OFFSET('Smelter Reference List'!$F$4,$S696-4,0)))</f>
        <v/>
      </c>
      <c r="H696" s="294" t="str">
        <f ca="1">IF(ISERROR($S696),"",OFFSET('Smelter Reference List'!$G$4,$S696-4,0))</f>
        <v/>
      </c>
      <c r="I696" s="295" t="str">
        <f ca="1">IF(ISERROR($S696),"",OFFSET('Smelter Reference List'!$H$4,$S696-4,0))</f>
        <v/>
      </c>
      <c r="J696" s="295" t="str">
        <f ca="1">IF(ISERROR($S696),"",OFFSET('Smelter Reference List'!$I$4,$S696-4,0))</f>
        <v/>
      </c>
      <c r="K696" s="296"/>
      <c r="L696" s="296"/>
      <c r="M696" s="296"/>
      <c r="N696" s="296"/>
      <c r="O696" s="296"/>
      <c r="P696" s="296"/>
      <c r="Q696" s="297"/>
      <c r="R696" s="227"/>
      <c r="S696" s="228" t="e">
        <f>IF(C696="",NA(),MATCH($B696&amp;$C696,'Smelter Reference List'!$J:$J,0))</f>
        <v>#N/A</v>
      </c>
      <c r="T696" s="229"/>
      <c r="U696" s="229">
        <f t="shared" ca="1" si="22"/>
        <v>0</v>
      </c>
      <c r="V696" s="229"/>
      <c r="W696" s="229"/>
      <c r="Y696" s="223" t="str">
        <f t="shared" si="23"/>
        <v/>
      </c>
    </row>
    <row r="697" spans="1:25" s="223" customFormat="1" ht="20.25">
      <c r="A697" s="292"/>
      <c r="B697" s="293" t="str">
        <f>IF(LEN(A697)=0,"",INDEX('Smelter Reference List'!$A:$A,MATCH($A697,'Smelter Reference List'!$E:$E,0)))</f>
        <v/>
      </c>
      <c r="C697" s="299" t="str">
        <f>IF(LEN(A697)=0,"",INDEX('Smelter Reference List'!$C:$C,MATCH($A697,'Smelter Reference List'!$E:$E,0)))</f>
        <v/>
      </c>
      <c r="D697" s="293" t="str">
        <f ca="1">IF(ISERROR($S697),"",OFFSET('Smelter Reference List'!$C$4,$S697-4,0)&amp;"")</f>
        <v/>
      </c>
      <c r="E697" s="293" t="str">
        <f ca="1">IF(ISERROR($S697),"",OFFSET('Smelter Reference List'!$D$4,$S697-4,0)&amp;"")</f>
        <v/>
      </c>
      <c r="F697" s="293" t="str">
        <f ca="1">IF(ISERROR($S697),"",OFFSET('Smelter Reference List'!$E$4,$S697-4,0))</f>
        <v/>
      </c>
      <c r="G697" s="293" t="str">
        <f ca="1">IF(C697=$U$4,"Enter smelter details", IF(ISERROR($S697),"",OFFSET('Smelter Reference List'!$F$4,$S697-4,0)))</f>
        <v/>
      </c>
      <c r="H697" s="294" t="str">
        <f ca="1">IF(ISERROR($S697),"",OFFSET('Smelter Reference List'!$G$4,$S697-4,0))</f>
        <v/>
      </c>
      <c r="I697" s="295" t="str">
        <f ca="1">IF(ISERROR($S697),"",OFFSET('Smelter Reference List'!$H$4,$S697-4,0))</f>
        <v/>
      </c>
      <c r="J697" s="295" t="str">
        <f ca="1">IF(ISERROR($S697),"",OFFSET('Smelter Reference List'!$I$4,$S697-4,0))</f>
        <v/>
      </c>
      <c r="K697" s="296"/>
      <c r="L697" s="296"/>
      <c r="M697" s="296"/>
      <c r="N697" s="296"/>
      <c r="O697" s="296"/>
      <c r="P697" s="296"/>
      <c r="Q697" s="297"/>
      <c r="R697" s="227"/>
      <c r="S697" s="228" t="e">
        <f>IF(C697="",NA(),MATCH($B697&amp;$C697,'Smelter Reference List'!$J:$J,0))</f>
        <v>#N/A</v>
      </c>
      <c r="T697" s="229"/>
      <c r="U697" s="229">
        <f t="shared" ref="U697:U760" ca="1" si="24">IF(AND(C697="Smelter not listed",OR(LEN(D697)=0,LEN(E697)=0)),1,0)</f>
        <v>0</v>
      </c>
      <c r="V697" s="229"/>
      <c r="W697" s="229"/>
      <c r="Y697" s="223" t="str">
        <f t="shared" ref="Y697:Y760" si="25">B697&amp;C697</f>
        <v/>
      </c>
    </row>
    <row r="698" spans="1:25" s="223" customFormat="1" ht="20.25">
      <c r="A698" s="292"/>
      <c r="B698" s="293" t="str">
        <f>IF(LEN(A698)=0,"",INDEX('Smelter Reference List'!$A:$A,MATCH($A698,'Smelter Reference List'!$E:$E,0)))</f>
        <v/>
      </c>
      <c r="C698" s="299" t="str">
        <f>IF(LEN(A698)=0,"",INDEX('Smelter Reference List'!$C:$C,MATCH($A698,'Smelter Reference List'!$E:$E,0)))</f>
        <v/>
      </c>
      <c r="D698" s="293" t="str">
        <f ca="1">IF(ISERROR($S698),"",OFFSET('Smelter Reference List'!$C$4,$S698-4,0)&amp;"")</f>
        <v/>
      </c>
      <c r="E698" s="293" t="str">
        <f ca="1">IF(ISERROR($S698),"",OFFSET('Smelter Reference List'!$D$4,$S698-4,0)&amp;"")</f>
        <v/>
      </c>
      <c r="F698" s="293" t="str">
        <f ca="1">IF(ISERROR($S698),"",OFFSET('Smelter Reference List'!$E$4,$S698-4,0))</f>
        <v/>
      </c>
      <c r="G698" s="293" t="str">
        <f ca="1">IF(C698=$U$4,"Enter smelter details", IF(ISERROR($S698),"",OFFSET('Smelter Reference List'!$F$4,$S698-4,0)))</f>
        <v/>
      </c>
      <c r="H698" s="294" t="str">
        <f ca="1">IF(ISERROR($S698),"",OFFSET('Smelter Reference List'!$G$4,$S698-4,0))</f>
        <v/>
      </c>
      <c r="I698" s="295" t="str">
        <f ca="1">IF(ISERROR($S698),"",OFFSET('Smelter Reference List'!$H$4,$S698-4,0))</f>
        <v/>
      </c>
      <c r="J698" s="295" t="str">
        <f ca="1">IF(ISERROR($S698),"",OFFSET('Smelter Reference List'!$I$4,$S698-4,0))</f>
        <v/>
      </c>
      <c r="K698" s="296"/>
      <c r="L698" s="296"/>
      <c r="M698" s="296"/>
      <c r="N698" s="296"/>
      <c r="O698" s="296"/>
      <c r="P698" s="296"/>
      <c r="Q698" s="297"/>
      <c r="R698" s="227"/>
      <c r="S698" s="228" t="e">
        <f>IF(C698="",NA(),MATCH($B698&amp;$C698,'Smelter Reference List'!$J:$J,0))</f>
        <v>#N/A</v>
      </c>
      <c r="T698" s="229"/>
      <c r="U698" s="229">
        <f t="shared" ca="1" si="24"/>
        <v>0</v>
      </c>
      <c r="V698" s="229"/>
      <c r="W698" s="229"/>
      <c r="Y698" s="223" t="str">
        <f t="shared" si="25"/>
        <v/>
      </c>
    </row>
    <row r="699" spans="1:25" s="223" customFormat="1" ht="20.25">
      <c r="A699" s="292"/>
      <c r="B699" s="293" t="str">
        <f>IF(LEN(A699)=0,"",INDEX('Smelter Reference List'!$A:$A,MATCH($A699,'Smelter Reference List'!$E:$E,0)))</f>
        <v/>
      </c>
      <c r="C699" s="299" t="str">
        <f>IF(LEN(A699)=0,"",INDEX('Smelter Reference List'!$C:$C,MATCH($A699,'Smelter Reference List'!$E:$E,0)))</f>
        <v/>
      </c>
      <c r="D699" s="293" t="str">
        <f ca="1">IF(ISERROR($S699),"",OFFSET('Smelter Reference List'!$C$4,$S699-4,0)&amp;"")</f>
        <v/>
      </c>
      <c r="E699" s="293" t="str">
        <f ca="1">IF(ISERROR($S699),"",OFFSET('Smelter Reference List'!$D$4,$S699-4,0)&amp;"")</f>
        <v/>
      </c>
      <c r="F699" s="293" t="str">
        <f ca="1">IF(ISERROR($S699),"",OFFSET('Smelter Reference List'!$E$4,$S699-4,0))</f>
        <v/>
      </c>
      <c r="G699" s="293" t="str">
        <f ca="1">IF(C699=$U$4,"Enter smelter details", IF(ISERROR($S699),"",OFFSET('Smelter Reference List'!$F$4,$S699-4,0)))</f>
        <v/>
      </c>
      <c r="H699" s="294" t="str">
        <f ca="1">IF(ISERROR($S699),"",OFFSET('Smelter Reference List'!$G$4,$S699-4,0))</f>
        <v/>
      </c>
      <c r="I699" s="295" t="str">
        <f ca="1">IF(ISERROR($S699),"",OFFSET('Smelter Reference List'!$H$4,$S699-4,0))</f>
        <v/>
      </c>
      <c r="J699" s="295" t="str">
        <f ca="1">IF(ISERROR($S699),"",OFFSET('Smelter Reference List'!$I$4,$S699-4,0))</f>
        <v/>
      </c>
      <c r="K699" s="296"/>
      <c r="L699" s="296"/>
      <c r="M699" s="296"/>
      <c r="N699" s="296"/>
      <c r="O699" s="296"/>
      <c r="P699" s="296"/>
      <c r="Q699" s="297"/>
      <c r="R699" s="227"/>
      <c r="S699" s="228" t="e">
        <f>IF(C699="",NA(),MATCH($B699&amp;$C699,'Smelter Reference List'!$J:$J,0))</f>
        <v>#N/A</v>
      </c>
      <c r="T699" s="229"/>
      <c r="U699" s="229">
        <f t="shared" ca="1" si="24"/>
        <v>0</v>
      </c>
      <c r="V699" s="229"/>
      <c r="W699" s="229"/>
      <c r="Y699" s="223" t="str">
        <f t="shared" si="25"/>
        <v/>
      </c>
    </row>
    <row r="700" spans="1:25" s="223" customFormat="1" ht="20.25">
      <c r="A700" s="292"/>
      <c r="B700" s="293" t="str">
        <f>IF(LEN(A700)=0,"",INDEX('Smelter Reference List'!$A:$A,MATCH($A700,'Smelter Reference List'!$E:$E,0)))</f>
        <v/>
      </c>
      <c r="C700" s="299" t="str">
        <f>IF(LEN(A700)=0,"",INDEX('Smelter Reference List'!$C:$C,MATCH($A700,'Smelter Reference List'!$E:$E,0)))</f>
        <v/>
      </c>
      <c r="D700" s="293" t="str">
        <f ca="1">IF(ISERROR($S700),"",OFFSET('Smelter Reference List'!$C$4,$S700-4,0)&amp;"")</f>
        <v/>
      </c>
      <c r="E700" s="293" t="str">
        <f ca="1">IF(ISERROR($S700),"",OFFSET('Smelter Reference List'!$D$4,$S700-4,0)&amp;"")</f>
        <v/>
      </c>
      <c r="F700" s="293" t="str">
        <f ca="1">IF(ISERROR($S700),"",OFFSET('Smelter Reference List'!$E$4,$S700-4,0))</f>
        <v/>
      </c>
      <c r="G700" s="293" t="str">
        <f ca="1">IF(C700=$U$4,"Enter smelter details", IF(ISERROR($S700),"",OFFSET('Smelter Reference List'!$F$4,$S700-4,0)))</f>
        <v/>
      </c>
      <c r="H700" s="294" t="str">
        <f ca="1">IF(ISERROR($S700),"",OFFSET('Smelter Reference List'!$G$4,$S700-4,0))</f>
        <v/>
      </c>
      <c r="I700" s="295" t="str">
        <f ca="1">IF(ISERROR($S700),"",OFFSET('Smelter Reference List'!$H$4,$S700-4,0))</f>
        <v/>
      </c>
      <c r="J700" s="295" t="str">
        <f ca="1">IF(ISERROR($S700),"",OFFSET('Smelter Reference List'!$I$4,$S700-4,0))</f>
        <v/>
      </c>
      <c r="K700" s="296"/>
      <c r="L700" s="296"/>
      <c r="M700" s="296"/>
      <c r="N700" s="296"/>
      <c r="O700" s="296"/>
      <c r="P700" s="296"/>
      <c r="Q700" s="297"/>
      <c r="R700" s="227"/>
      <c r="S700" s="228" t="e">
        <f>IF(C700="",NA(),MATCH($B700&amp;$C700,'Smelter Reference List'!$J:$J,0))</f>
        <v>#N/A</v>
      </c>
      <c r="T700" s="229"/>
      <c r="U700" s="229">
        <f t="shared" ca="1" si="24"/>
        <v>0</v>
      </c>
      <c r="V700" s="229"/>
      <c r="W700" s="229"/>
      <c r="Y700" s="223" t="str">
        <f t="shared" si="25"/>
        <v/>
      </c>
    </row>
    <row r="701" spans="1:25" s="223" customFormat="1" ht="20.25">
      <c r="A701" s="292"/>
      <c r="B701" s="293" t="str">
        <f>IF(LEN(A701)=0,"",INDEX('Smelter Reference List'!$A:$A,MATCH($A701,'Smelter Reference List'!$E:$E,0)))</f>
        <v/>
      </c>
      <c r="C701" s="299" t="str">
        <f>IF(LEN(A701)=0,"",INDEX('Smelter Reference List'!$C:$C,MATCH($A701,'Smelter Reference List'!$E:$E,0)))</f>
        <v/>
      </c>
      <c r="D701" s="293" t="str">
        <f ca="1">IF(ISERROR($S701),"",OFFSET('Smelter Reference List'!$C$4,$S701-4,0)&amp;"")</f>
        <v/>
      </c>
      <c r="E701" s="293" t="str">
        <f ca="1">IF(ISERROR($S701),"",OFFSET('Smelter Reference List'!$D$4,$S701-4,0)&amp;"")</f>
        <v/>
      </c>
      <c r="F701" s="293" t="str">
        <f ca="1">IF(ISERROR($S701),"",OFFSET('Smelter Reference List'!$E$4,$S701-4,0))</f>
        <v/>
      </c>
      <c r="G701" s="293" t="str">
        <f ca="1">IF(C701=$U$4,"Enter smelter details", IF(ISERROR($S701),"",OFFSET('Smelter Reference List'!$F$4,$S701-4,0)))</f>
        <v/>
      </c>
      <c r="H701" s="294" t="str">
        <f ca="1">IF(ISERROR($S701),"",OFFSET('Smelter Reference List'!$G$4,$S701-4,0))</f>
        <v/>
      </c>
      <c r="I701" s="295" t="str">
        <f ca="1">IF(ISERROR($S701),"",OFFSET('Smelter Reference List'!$H$4,$S701-4,0))</f>
        <v/>
      </c>
      <c r="J701" s="295" t="str">
        <f ca="1">IF(ISERROR($S701),"",OFFSET('Smelter Reference List'!$I$4,$S701-4,0))</f>
        <v/>
      </c>
      <c r="K701" s="296"/>
      <c r="L701" s="296"/>
      <c r="M701" s="296"/>
      <c r="N701" s="296"/>
      <c r="O701" s="296"/>
      <c r="P701" s="296"/>
      <c r="Q701" s="297"/>
      <c r="R701" s="227"/>
      <c r="S701" s="228" t="e">
        <f>IF(C701="",NA(),MATCH($B701&amp;$C701,'Smelter Reference List'!$J:$J,0))</f>
        <v>#N/A</v>
      </c>
      <c r="T701" s="229"/>
      <c r="U701" s="229">
        <f t="shared" ca="1" si="24"/>
        <v>0</v>
      </c>
      <c r="V701" s="229"/>
      <c r="W701" s="229"/>
      <c r="Y701" s="223" t="str">
        <f t="shared" si="25"/>
        <v/>
      </c>
    </row>
    <row r="702" spans="1:25" s="223" customFormat="1" ht="20.25">
      <c r="A702" s="292"/>
      <c r="B702" s="293" t="str">
        <f>IF(LEN(A702)=0,"",INDEX('Smelter Reference List'!$A:$A,MATCH($A702,'Smelter Reference List'!$E:$E,0)))</f>
        <v/>
      </c>
      <c r="C702" s="299" t="str">
        <f>IF(LEN(A702)=0,"",INDEX('Smelter Reference List'!$C:$C,MATCH($A702,'Smelter Reference List'!$E:$E,0)))</f>
        <v/>
      </c>
      <c r="D702" s="293" t="str">
        <f ca="1">IF(ISERROR($S702),"",OFFSET('Smelter Reference List'!$C$4,$S702-4,0)&amp;"")</f>
        <v/>
      </c>
      <c r="E702" s="293" t="str">
        <f ca="1">IF(ISERROR($S702),"",OFFSET('Smelter Reference List'!$D$4,$S702-4,0)&amp;"")</f>
        <v/>
      </c>
      <c r="F702" s="293" t="str">
        <f ca="1">IF(ISERROR($S702),"",OFFSET('Smelter Reference List'!$E$4,$S702-4,0))</f>
        <v/>
      </c>
      <c r="G702" s="293" t="str">
        <f ca="1">IF(C702=$U$4,"Enter smelter details", IF(ISERROR($S702),"",OFFSET('Smelter Reference List'!$F$4,$S702-4,0)))</f>
        <v/>
      </c>
      <c r="H702" s="294" t="str">
        <f ca="1">IF(ISERROR($S702),"",OFFSET('Smelter Reference List'!$G$4,$S702-4,0))</f>
        <v/>
      </c>
      <c r="I702" s="295" t="str">
        <f ca="1">IF(ISERROR($S702),"",OFFSET('Smelter Reference List'!$H$4,$S702-4,0))</f>
        <v/>
      </c>
      <c r="J702" s="295" t="str">
        <f ca="1">IF(ISERROR($S702),"",OFFSET('Smelter Reference List'!$I$4,$S702-4,0))</f>
        <v/>
      </c>
      <c r="K702" s="296"/>
      <c r="L702" s="296"/>
      <c r="M702" s="296"/>
      <c r="N702" s="296"/>
      <c r="O702" s="296"/>
      <c r="P702" s="296"/>
      <c r="Q702" s="297"/>
      <c r="R702" s="227"/>
      <c r="S702" s="228" t="e">
        <f>IF(C702="",NA(),MATCH($B702&amp;$C702,'Smelter Reference List'!$J:$J,0))</f>
        <v>#N/A</v>
      </c>
      <c r="T702" s="229"/>
      <c r="U702" s="229">
        <f t="shared" ca="1" si="24"/>
        <v>0</v>
      </c>
      <c r="V702" s="229"/>
      <c r="W702" s="229"/>
      <c r="Y702" s="223" t="str">
        <f t="shared" si="25"/>
        <v/>
      </c>
    </row>
    <row r="703" spans="1:25" s="223" customFormat="1" ht="20.25">
      <c r="A703" s="292"/>
      <c r="B703" s="293" t="str">
        <f>IF(LEN(A703)=0,"",INDEX('Smelter Reference List'!$A:$A,MATCH($A703,'Smelter Reference List'!$E:$E,0)))</f>
        <v/>
      </c>
      <c r="C703" s="299" t="str">
        <f>IF(LEN(A703)=0,"",INDEX('Smelter Reference List'!$C:$C,MATCH($A703,'Smelter Reference List'!$E:$E,0)))</f>
        <v/>
      </c>
      <c r="D703" s="293" t="str">
        <f ca="1">IF(ISERROR($S703),"",OFFSET('Smelter Reference List'!$C$4,$S703-4,0)&amp;"")</f>
        <v/>
      </c>
      <c r="E703" s="293" t="str">
        <f ca="1">IF(ISERROR($S703),"",OFFSET('Smelter Reference List'!$D$4,$S703-4,0)&amp;"")</f>
        <v/>
      </c>
      <c r="F703" s="293" t="str">
        <f ca="1">IF(ISERROR($S703),"",OFFSET('Smelter Reference List'!$E$4,$S703-4,0))</f>
        <v/>
      </c>
      <c r="G703" s="293" t="str">
        <f ca="1">IF(C703=$U$4,"Enter smelter details", IF(ISERROR($S703),"",OFFSET('Smelter Reference List'!$F$4,$S703-4,0)))</f>
        <v/>
      </c>
      <c r="H703" s="294" t="str">
        <f ca="1">IF(ISERROR($S703),"",OFFSET('Smelter Reference List'!$G$4,$S703-4,0))</f>
        <v/>
      </c>
      <c r="I703" s="295" t="str">
        <f ca="1">IF(ISERROR($S703),"",OFFSET('Smelter Reference List'!$H$4,$S703-4,0))</f>
        <v/>
      </c>
      <c r="J703" s="295" t="str">
        <f ca="1">IF(ISERROR($S703),"",OFFSET('Smelter Reference List'!$I$4,$S703-4,0))</f>
        <v/>
      </c>
      <c r="K703" s="296"/>
      <c r="L703" s="296"/>
      <c r="M703" s="296"/>
      <c r="N703" s="296"/>
      <c r="O703" s="296"/>
      <c r="P703" s="296"/>
      <c r="Q703" s="297"/>
      <c r="R703" s="227"/>
      <c r="S703" s="228" t="e">
        <f>IF(C703="",NA(),MATCH($B703&amp;$C703,'Smelter Reference List'!$J:$J,0))</f>
        <v>#N/A</v>
      </c>
      <c r="T703" s="229"/>
      <c r="U703" s="229">
        <f t="shared" ca="1" si="24"/>
        <v>0</v>
      </c>
      <c r="V703" s="229"/>
      <c r="W703" s="229"/>
      <c r="Y703" s="223" t="str">
        <f t="shared" si="25"/>
        <v/>
      </c>
    </row>
    <row r="704" spans="1:25" s="223" customFormat="1" ht="20.25">
      <c r="A704" s="292"/>
      <c r="B704" s="293" t="str">
        <f>IF(LEN(A704)=0,"",INDEX('Smelter Reference List'!$A:$A,MATCH($A704,'Smelter Reference List'!$E:$E,0)))</f>
        <v/>
      </c>
      <c r="C704" s="299" t="str">
        <f>IF(LEN(A704)=0,"",INDEX('Smelter Reference List'!$C:$C,MATCH($A704,'Smelter Reference List'!$E:$E,0)))</f>
        <v/>
      </c>
      <c r="D704" s="293" t="str">
        <f ca="1">IF(ISERROR($S704),"",OFFSET('Smelter Reference List'!$C$4,$S704-4,0)&amp;"")</f>
        <v/>
      </c>
      <c r="E704" s="293" t="str">
        <f ca="1">IF(ISERROR($S704),"",OFFSET('Smelter Reference List'!$D$4,$S704-4,0)&amp;"")</f>
        <v/>
      </c>
      <c r="F704" s="293" t="str">
        <f ca="1">IF(ISERROR($S704),"",OFFSET('Smelter Reference List'!$E$4,$S704-4,0))</f>
        <v/>
      </c>
      <c r="G704" s="293" t="str">
        <f ca="1">IF(C704=$U$4,"Enter smelter details", IF(ISERROR($S704),"",OFFSET('Smelter Reference List'!$F$4,$S704-4,0)))</f>
        <v/>
      </c>
      <c r="H704" s="294" t="str">
        <f ca="1">IF(ISERROR($S704),"",OFFSET('Smelter Reference List'!$G$4,$S704-4,0))</f>
        <v/>
      </c>
      <c r="I704" s="295" t="str">
        <f ca="1">IF(ISERROR($S704),"",OFFSET('Smelter Reference List'!$H$4,$S704-4,0))</f>
        <v/>
      </c>
      <c r="J704" s="295" t="str">
        <f ca="1">IF(ISERROR($S704),"",OFFSET('Smelter Reference List'!$I$4,$S704-4,0))</f>
        <v/>
      </c>
      <c r="K704" s="296"/>
      <c r="L704" s="296"/>
      <c r="M704" s="296"/>
      <c r="N704" s="296"/>
      <c r="O704" s="296"/>
      <c r="P704" s="296"/>
      <c r="Q704" s="297"/>
      <c r="R704" s="227"/>
      <c r="S704" s="228" t="e">
        <f>IF(C704="",NA(),MATCH($B704&amp;$C704,'Smelter Reference List'!$J:$J,0))</f>
        <v>#N/A</v>
      </c>
      <c r="T704" s="229"/>
      <c r="U704" s="229">
        <f t="shared" ca="1" si="24"/>
        <v>0</v>
      </c>
      <c r="V704" s="229"/>
      <c r="W704" s="229"/>
      <c r="Y704" s="223" t="str">
        <f t="shared" si="25"/>
        <v/>
      </c>
    </row>
    <row r="705" spans="1:25" s="223" customFormat="1" ht="20.25">
      <c r="A705" s="292"/>
      <c r="B705" s="293" t="str">
        <f>IF(LEN(A705)=0,"",INDEX('Smelter Reference List'!$A:$A,MATCH($A705,'Smelter Reference List'!$E:$E,0)))</f>
        <v/>
      </c>
      <c r="C705" s="299" t="str">
        <f>IF(LEN(A705)=0,"",INDEX('Smelter Reference List'!$C:$C,MATCH($A705,'Smelter Reference List'!$E:$E,0)))</f>
        <v/>
      </c>
      <c r="D705" s="293" t="str">
        <f ca="1">IF(ISERROR($S705),"",OFFSET('Smelter Reference List'!$C$4,$S705-4,0)&amp;"")</f>
        <v/>
      </c>
      <c r="E705" s="293" t="str">
        <f ca="1">IF(ISERROR($S705),"",OFFSET('Smelter Reference List'!$D$4,$S705-4,0)&amp;"")</f>
        <v/>
      </c>
      <c r="F705" s="293" t="str">
        <f ca="1">IF(ISERROR($S705),"",OFFSET('Smelter Reference List'!$E$4,$S705-4,0))</f>
        <v/>
      </c>
      <c r="G705" s="293" t="str">
        <f ca="1">IF(C705=$U$4,"Enter smelter details", IF(ISERROR($S705),"",OFFSET('Smelter Reference List'!$F$4,$S705-4,0)))</f>
        <v/>
      </c>
      <c r="H705" s="294" t="str">
        <f ca="1">IF(ISERROR($S705),"",OFFSET('Smelter Reference List'!$G$4,$S705-4,0))</f>
        <v/>
      </c>
      <c r="I705" s="295" t="str">
        <f ca="1">IF(ISERROR($S705),"",OFFSET('Smelter Reference List'!$H$4,$S705-4,0))</f>
        <v/>
      </c>
      <c r="J705" s="295" t="str">
        <f ca="1">IF(ISERROR($S705),"",OFFSET('Smelter Reference List'!$I$4,$S705-4,0))</f>
        <v/>
      </c>
      <c r="K705" s="296"/>
      <c r="L705" s="296"/>
      <c r="M705" s="296"/>
      <c r="N705" s="296"/>
      <c r="O705" s="296"/>
      <c r="P705" s="296"/>
      <c r="Q705" s="297"/>
      <c r="R705" s="227"/>
      <c r="S705" s="228" t="e">
        <f>IF(C705="",NA(),MATCH($B705&amp;$C705,'Smelter Reference List'!$J:$J,0))</f>
        <v>#N/A</v>
      </c>
      <c r="T705" s="229"/>
      <c r="U705" s="229">
        <f t="shared" ca="1" si="24"/>
        <v>0</v>
      </c>
      <c r="V705" s="229"/>
      <c r="W705" s="229"/>
      <c r="Y705" s="223" t="str">
        <f t="shared" si="25"/>
        <v/>
      </c>
    </row>
    <row r="706" spans="1:25" s="223" customFormat="1" ht="20.25">
      <c r="A706" s="292"/>
      <c r="B706" s="293" t="str">
        <f>IF(LEN(A706)=0,"",INDEX('Smelter Reference List'!$A:$A,MATCH($A706,'Smelter Reference List'!$E:$E,0)))</f>
        <v/>
      </c>
      <c r="C706" s="299" t="str">
        <f>IF(LEN(A706)=0,"",INDEX('Smelter Reference List'!$C:$C,MATCH($A706,'Smelter Reference List'!$E:$E,0)))</f>
        <v/>
      </c>
      <c r="D706" s="293" t="str">
        <f ca="1">IF(ISERROR($S706),"",OFFSET('Smelter Reference List'!$C$4,$S706-4,0)&amp;"")</f>
        <v/>
      </c>
      <c r="E706" s="293" t="str">
        <f ca="1">IF(ISERROR($S706),"",OFFSET('Smelter Reference List'!$D$4,$S706-4,0)&amp;"")</f>
        <v/>
      </c>
      <c r="F706" s="293" t="str">
        <f ca="1">IF(ISERROR($S706),"",OFFSET('Smelter Reference List'!$E$4,$S706-4,0))</f>
        <v/>
      </c>
      <c r="G706" s="293" t="str">
        <f ca="1">IF(C706=$U$4,"Enter smelter details", IF(ISERROR($S706),"",OFFSET('Smelter Reference List'!$F$4,$S706-4,0)))</f>
        <v/>
      </c>
      <c r="H706" s="294" t="str">
        <f ca="1">IF(ISERROR($S706),"",OFFSET('Smelter Reference List'!$G$4,$S706-4,0))</f>
        <v/>
      </c>
      <c r="I706" s="295" t="str">
        <f ca="1">IF(ISERROR($S706),"",OFFSET('Smelter Reference List'!$H$4,$S706-4,0))</f>
        <v/>
      </c>
      <c r="J706" s="295" t="str">
        <f ca="1">IF(ISERROR($S706),"",OFFSET('Smelter Reference List'!$I$4,$S706-4,0))</f>
        <v/>
      </c>
      <c r="K706" s="296"/>
      <c r="L706" s="296"/>
      <c r="M706" s="296"/>
      <c r="N706" s="296"/>
      <c r="O706" s="296"/>
      <c r="P706" s="296"/>
      <c r="Q706" s="297"/>
      <c r="R706" s="227"/>
      <c r="S706" s="228" t="e">
        <f>IF(C706="",NA(),MATCH($B706&amp;$C706,'Smelter Reference List'!$J:$J,0))</f>
        <v>#N/A</v>
      </c>
      <c r="T706" s="229"/>
      <c r="U706" s="229">
        <f t="shared" ca="1" si="24"/>
        <v>0</v>
      </c>
      <c r="V706" s="229"/>
      <c r="W706" s="229"/>
      <c r="Y706" s="223" t="str">
        <f t="shared" si="25"/>
        <v/>
      </c>
    </row>
    <row r="707" spans="1:25" s="223" customFormat="1" ht="20.25">
      <c r="A707" s="292"/>
      <c r="B707" s="293" t="str">
        <f>IF(LEN(A707)=0,"",INDEX('Smelter Reference List'!$A:$A,MATCH($A707,'Smelter Reference List'!$E:$E,0)))</f>
        <v/>
      </c>
      <c r="C707" s="299" t="str">
        <f>IF(LEN(A707)=0,"",INDEX('Smelter Reference List'!$C:$C,MATCH($A707,'Smelter Reference List'!$E:$E,0)))</f>
        <v/>
      </c>
      <c r="D707" s="293" t="str">
        <f ca="1">IF(ISERROR($S707),"",OFFSET('Smelter Reference List'!$C$4,$S707-4,0)&amp;"")</f>
        <v/>
      </c>
      <c r="E707" s="293" t="str">
        <f ca="1">IF(ISERROR($S707),"",OFFSET('Smelter Reference List'!$D$4,$S707-4,0)&amp;"")</f>
        <v/>
      </c>
      <c r="F707" s="293" t="str">
        <f ca="1">IF(ISERROR($S707),"",OFFSET('Smelter Reference List'!$E$4,$S707-4,0))</f>
        <v/>
      </c>
      <c r="G707" s="293" t="str">
        <f ca="1">IF(C707=$U$4,"Enter smelter details", IF(ISERROR($S707),"",OFFSET('Smelter Reference List'!$F$4,$S707-4,0)))</f>
        <v/>
      </c>
      <c r="H707" s="294" t="str">
        <f ca="1">IF(ISERROR($S707),"",OFFSET('Smelter Reference List'!$G$4,$S707-4,0))</f>
        <v/>
      </c>
      <c r="I707" s="295" t="str">
        <f ca="1">IF(ISERROR($S707),"",OFFSET('Smelter Reference List'!$H$4,$S707-4,0))</f>
        <v/>
      </c>
      <c r="J707" s="295" t="str">
        <f ca="1">IF(ISERROR($S707),"",OFFSET('Smelter Reference List'!$I$4,$S707-4,0))</f>
        <v/>
      </c>
      <c r="K707" s="296"/>
      <c r="L707" s="296"/>
      <c r="M707" s="296"/>
      <c r="N707" s="296"/>
      <c r="O707" s="296"/>
      <c r="P707" s="296"/>
      <c r="Q707" s="297"/>
      <c r="R707" s="227"/>
      <c r="S707" s="228" t="e">
        <f>IF(C707="",NA(),MATCH($B707&amp;$C707,'Smelter Reference List'!$J:$J,0))</f>
        <v>#N/A</v>
      </c>
      <c r="T707" s="229"/>
      <c r="U707" s="229">
        <f t="shared" ca="1" si="24"/>
        <v>0</v>
      </c>
      <c r="V707" s="229"/>
      <c r="W707" s="229"/>
      <c r="Y707" s="223" t="str">
        <f t="shared" si="25"/>
        <v/>
      </c>
    </row>
    <row r="708" spans="1:25" s="223" customFormat="1" ht="20.25">
      <c r="A708" s="292"/>
      <c r="B708" s="293" t="str">
        <f>IF(LEN(A708)=0,"",INDEX('Smelter Reference List'!$A:$A,MATCH($A708,'Smelter Reference List'!$E:$E,0)))</f>
        <v/>
      </c>
      <c r="C708" s="299" t="str">
        <f>IF(LEN(A708)=0,"",INDEX('Smelter Reference List'!$C:$C,MATCH($A708,'Smelter Reference List'!$E:$E,0)))</f>
        <v/>
      </c>
      <c r="D708" s="293" t="str">
        <f ca="1">IF(ISERROR($S708),"",OFFSET('Smelter Reference List'!$C$4,$S708-4,0)&amp;"")</f>
        <v/>
      </c>
      <c r="E708" s="293" t="str">
        <f ca="1">IF(ISERROR($S708),"",OFFSET('Smelter Reference List'!$D$4,$S708-4,0)&amp;"")</f>
        <v/>
      </c>
      <c r="F708" s="293" t="str">
        <f ca="1">IF(ISERROR($S708),"",OFFSET('Smelter Reference List'!$E$4,$S708-4,0))</f>
        <v/>
      </c>
      <c r="G708" s="293" t="str">
        <f ca="1">IF(C708=$U$4,"Enter smelter details", IF(ISERROR($S708),"",OFFSET('Smelter Reference List'!$F$4,$S708-4,0)))</f>
        <v/>
      </c>
      <c r="H708" s="294" t="str">
        <f ca="1">IF(ISERROR($S708),"",OFFSET('Smelter Reference List'!$G$4,$S708-4,0))</f>
        <v/>
      </c>
      <c r="I708" s="295" t="str">
        <f ca="1">IF(ISERROR($S708),"",OFFSET('Smelter Reference List'!$H$4,$S708-4,0))</f>
        <v/>
      </c>
      <c r="J708" s="295" t="str">
        <f ca="1">IF(ISERROR($S708),"",OFFSET('Smelter Reference List'!$I$4,$S708-4,0))</f>
        <v/>
      </c>
      <c r="K708" s="296"/>
      <c r="L708" s="296"/>
      <c r="M708" s="296"/>
      <c r="N708" s="296"/>
      <c r="O708" s="296"/>
      <c r="P708" s="296"/>
      <c r="Q708" s="297"/>
      <c r="R708" s="227"/>
      <c r="S708" s="228" t="e">
        <f>IF(C708="",NA(),MATCH($B708&amp;$C708,'Smelter Reference List'!$J:$J,0))</f>
        <v>#N/A</v>
      </c>
      <c r="T708" s="229"/>
      <c r="U708" s="229">
        <f t="shared" ca="1" si="24"/>
        <v>0</v>
      </c>
      <c r="V708" s="229"/>
      <c r="W708" s="229"/>
      <c r="Y708" s="223" t="str">
        <f t="shared" si="25"/>
        <v/>
      </c>
    </row>
    <row r="709" spans="1:25" s="223" customFormat="1" ht="20.25">
      <c r="A709" s="292"/>
      <c r="B709" s="293" t="str">
        <f>IF(LEN(A709)=0,"",INDEX('Smelter Reference List'!$A:$A,MATCH($A709,'Smelter Reference List'!$E:$E,0)))</f>
        <v/>
      </c>
      <c r="C709" s="299" t="str">
        <f>IF(LEN(A709)=0,"",INDEX('Smelter Reference List'!$C:$C,MATCH($A709,'Smelter Reference List'!$E:$E,0)))</f>
        <v/>
      </c>
      <c r="D709" s="293" t="str">
        <f ca="1">IF(ISERROR($S709),"",OFFSET('Smelter Reference List'!$C$4,$S709-4,0)&amp;"")</f>
        <v/>
      </c>
      <c r="E709" s="293" t="str">
        <f ca="1">IF(ISERROR($S709),"",OFFSET('Smelter Reference List'!$D$4,$S709-4,0)&amp;"")</f>
        <v/>
      </c>
      <c r="F709" s="293" t="str">
        <f ca="1">IF(ISERROR($S709),"",OFFSET('Smelter Reference List'!$E$4,$S709-4,0))</f>
        <v/>
      </c>
      <c r="G709" s="293" t="str">
        <f ca="1">IF(C709=$U$4,"Enter smelter details", IF(ISERROR($S709),"",OFFSET('Smelter Reference List'!$F$4,$S709-4,0)))</f>
        <v/>
      </c>
      <c r="H709" s="294" t="str">
        <f ca="1">IF(ISERROR($S709),"",OFFSET('Smelter Reference List'!$G$4,$S709-4,0))</f>
        <v/>
      </c>
      <c r="I709" s="295" t="str">
        <f ca="1">IF(ISERROR($S709),"",OFFSET('Smelter Reference List'!$H$4,$S709-4,0))</f>
        <v/>
      </c>
      <c r="J709" s="295" t="str">
        <f ca="1">IF(ISERROR($S709),"",OFFSET('Smelter Reference List'!$I$4,$S709-4,0))</f>
        <v/>
      </c>
      <c r="K709" s="296"/>
      <c r="L709" s="296"/>
      <c r="M709" s="296"/>
      <c r="N709" s="296"/>
      <c r="O709" s="296"/>
      <c r="P709" s="296"/>
      <c r="Q709" s="297"/>
      <c r="R709" s="227"/>
      <c r="S709" s="228" t="e">
        <f>IF(C709="",NA(),MATCH($B709&amp;$C709,'Smelter Reference List'!$J:$J,0))</f>
        <v>#N/A</v>
      </c>
      <c r="T709" s="229"/>
      <c r="U709" s="229">
        <f t="shared" ca="1" si="24"/>
        <v>0</v>
      </c>
      <c r="V709" s="229"/>
      <c r="W709" s="229"/>
      <c r="Y709" s="223" t="str">
        <f t="shared" si="25"/>
        <v/>
      </c>
    </row>
    <row r="710" spans="1:25" s="223" customFormat="1" ht="20.25">
      <c r="A710" s="292"/>
      <c r="B710" s="293" t="str">
        <f>IF(LEN(A710)=0,"",INDEX('Smelter Reference List'!$A:$A,MATCH($A710,'Smelter Reference List'!$E:$E,0)))</f>
        <v/>
      </c>
      <c r="C710" s="299" t="str">
        <f>IF(LEN(A710)=0,"",INDEX('Smelter Reference List'!$C:$C,MATCH($A710,'Smelter Reference List'!$E:$E,0)))</f>
        <v/>
      </c>
      <c r="D710" s="293" t="str">
        <f ca="1">IF(ISERROR($S710),"",OFFSET('Smelter Reference List'!$C$4,$S710-4,0)&amp;"")</f>
        <v/>
      </c>
      <c r="E710" s="293" t="str">
        <f ca="1">IF(ISERROR($S710),"",OFFSET('Smelter Reference List'!$D$4,$S710-4,0)&amp;"")</f>
        <v/>
      </c>
      <c r="F710" s="293" t="str">
        <f ca="1">IF(ISERROR($S710),"",OFFSET('Smelter Reference List'!$E$4,$S710-4,0))</f>
        <v/>
      </c>
      <c r="G710" s="293" t="str">
        <f ca="1">IF(C710=$U$4,"Enter smelter details", IF(ISERROR($S710),"",OFFSET('Smelter Reference List'!$F$4,$S710-4,0)))</f>
        <v/>
      </c>
      <c r="H710" s="294" t="str">
        <f ca="1">IF(ISERROR($S710),"",OFFSET('Smelter Reference List'!$G$4,$S710-4,0))</f>
        <v/>
      </c>
      <c r="I710" s="295" t="str">
        <f ca="1">IF(ISERROR($S710),"",OFFSET('Smelter Reference List'!$H$4,$S710-4,0))</f>
        <v/>
      </c>
      <c r="J710" s="295" t="str">
        <f ca="1">IF(ISERROR($S710),"",OFFSET('Smelter Reference List'!$I$4,$S710-4,0))</f>
        <v/>
      </c>
      <c r="K710" s="296"/>
      <c r="L710" s="296"/>
      <c r="M710" s="296"/>
      <c r="N710" s="296"/>
      <c r="O710" s="296"/>
      <c r="P710" s="296"/>
      <c r="Q710" s="297"/>
      <c r="R710" s="227"/>
      <c r="S710" s="228" t="e">
        <f>IF(C710="",NA(),MATCH($B710&amp;$C710,'Smelter Reference List'!$J:$J,0))</f>
        <v>#N/A</v>
      </c>
      <c r="T710" s="229"/>
      <c r="U710" s="229">
        <f t="shared" ca="1" si="24"/>
        <v>0</v>
      </c>
      <c r="V710" s="229"/>
      <c r="W710" s="229"/>
      <c r="Y710" s="223" t="str">
        <f t="shared" si="25"/>
        <v/>
      </c>
    </row>
    <row r="711" spans="1:25" s="223" customFormat="1" ht="20.25">
      <c r="A711" s="292"/>
      <c r="B711" s="293" t="str">
        <f>IF(LEN(A711)=0,"",INDEX('Smelter Reference List'!$A:$A,MATCH($A711,'Smelter Reference List'!$E:$E,0)))</f>
        <v/>
      </c>
      <c r="C711" s="299" t="str">
        <f>IF(LEN(A711)=0,"",INDEX('Smelter Reference List'!$C:$C,MATCH($A711,'Smelter Reference List'!$E:$E,0)))</f>
        <v/>
      </c>
      <c r="D711" s="293" t="str">
        <f ca="1">IF(ISERROR($S711),"",OFFSET('Smelter Reference List'!$C$4,$S711-4,0)&amp;"")</f>
        <v/>
      </c>
      <c r="E711" s="293" t="str">
        <f ca="1">IF(ISERROR($S711),"",OFFSET('Smelter Reference List'!$D$4,$S711-4,0)&amp;"")</f>
        <v/>
      </c>
      <c r="F711" s="293" t="str">
        <f ca="1">IF(ISERROR($S711),"",OFFSET('Smelter Reference List'!$E$4,$S711-4,0))</f>
        <v/>
      </c>
      <c r="G711" s="293" t="str">
        <f ca="1">IF(C711=$U$4,"Enter smelter details", IF(ISERROR($S711),"",OFFSET('Smelter Reference List'!$F$4,$S711-4,0)))</f>
        <v/>
      </c>
      <c r="H711" s="294" t="str">
        <f ca="1">IF(ISERROR($S711),"",OFFSET('Smelter Reference List'!$G$4,$S711-4,0))</f>
        <v/>
      </c>
      <c r="I711" s="295" t="str">
        <f ca="1">IF(ISERROR($S711),"",OFFSET('Smelter Reference List'!$H$4,$S711-4,0))</f>
        <v/>
      </c>
      <c r="J711" s="295" t="str">
        <f ca="1">IF(ISERROR($S711),"",OFFSET('Smelter Reference List'!$I$4,$S711-4,0))</f>
        <v/>
      </c>
      <c r="K711" s="296"/>
      <c r="L711" s="296"/>
      <c r="M711" s="296"/>
      <c r="N711" s="296"/>
      <c r="O711" s="296"/>
      <c r="P711" s="296"/>
      <c r="Q711" s="297"/>
      <c r="R711" s="227"/>
      <c r="S711" s="228" t="e">
        <f>IF(C711="",NA(),MATCH($B711&amp;$C711,'Smelter Reference List'!$J:$J,0))</f>
        <v>#N/A</v>
      </c>
      <c r="T711" s="229"/>
      <c r="U711" s="229">
        <f t="shared" ca="1" si="24"/>
        <v>0</v>
      </c>
      <c r="V711" s="229"/>
      <c r="W711" s="229"/>
      <c r="Y711" s="223" t="str">
        <f t="shared" si="25"/>
        <v/>
      </c>
    </row>
    <row r="712" spans="1:25" s="223" customFormat="1" ht="20.25">
      <c r="A712" s="292"/>
      <c r="B712" s="293" t="str">
        <f>IF(LEN(A712)=0,"",INDEX('Smelter Reference List'!$A:$A,MATCH($A712,'Smelter Reference List'!$E:$E,0)))</f>
        <v/>
      </c>
      <c r="C712" s="299" t="str">
        <f>IF(LEN(A712)=0,"",INDEX('Smelter Reference List'!$C:$C,MATCH($A712,'Smelter Reference List'!$E:$E,0)))</f>
        <v/>
      </c>
      <c r="D712" s="293" t="str">
        <f ca="1">IF(ISERROR($S712),"",OFFSET('Smelter Reference List'!$C$4,$S712-4,0)&amp;"")</f>
        <v/>
      </c>
      <c r="E712" s="293" t="str">
        <f ca="1">IF(ISERROR($S712),"",OFFSET('Smelter Reference List'!$D$4,$S712-4,0)&amp;"")</f>
        <v/>
      </c>
      <c r="F712" s="293" t="str">
        <f ca="1">IF(ISERROR($S712),"",OFFSET('Smelter Reference List'!$E$4,$S712-4,0))</f>
        <v/>
      </c>
      <c r="G712" s="293" t="str">
        <f ca="1">IF(C712=$U$4,"Enter smelter details", IF(ISERROR($S712),"",OFFSET('Smelter Reference List'!$F$4,$S712-4,0)))</f>
        <v/>
      </c>
      <c r="H712" s="294" t="str">
        <f ca="1">IF(ISERROR($S712),"",OFFSET('Smelter Reference List'!$G$4,$S712-4,0))</f>
        <v/>
      </c>
      <c r="I712" s="295" t="str">
        <f ca="1">IF(ISERROR($S712),"",OFFSET('Smelter Reference List'!$H$4,$S712-4,0))</f>
        <v/>
      </c>
      <c r="J712" s="295" t="str">
        <f ca="1">IF(ISERROR($S712),"",OFFSET('Smelter Reference List'!$I$4,$S712-4,0))</f>
        <v/>
      </c>
      <c r="K712" s="296"/>
      <c r="L712" s="296"/>
      <c r="M712" s="296"/>
      <c r="N712" s="296"/>
      <c r="O712" s="296"/>
      <c r="P712" s="296"/>
      <c r="Q712" s="297"/>
      <c r="R712" s="227"/>
      <c r="S712" s="228" t="e">
        <f>IF(C712="",NA(),MATCH($B712&amp;$C712,'Smelter Reference List'!$J:$J,0))</f>
        <v>#N/A</v>
      </c>
      <c r="T712" s="229"/>
      <c r="U712" s="229">
        <f t="shared" ca="1" si="24"/>
        <v>0</v>
      </c>
      <c r="V712" s="229"/>
      <c r="W712" s="229"/>
      <c r="Y712" s="223" t="str">
        <f t="shared" si="25"/>
        <v/>
      </c>
    </row>
    <row r="713" spans="1:25" s="223" customFormat="1" ht="20.25">
      <c r="A713" s="292"/>
      <c r="B713" s="293" t="str">
        <f>IF(LEN(A713)=0,"",INDEX('Smelter Reference List'!$A:$A,MATCH($A713,'Smelter Reference List'!$E:$E,0)))</f>
        <v/>
      </c>
      <c r="C713" s="299" t="str">
        <f>IF(LEN(A713)=0,"",INDEX('Smelter Reference List'!$C:$C,MATCH($A713,'Smelter Reference List'!$E:$E,0)))</f>
        <v/>
      </c>
      <c r="D713" s="293" t="str">
        <f ca="1">IF(ISERROR($S713),"",OFFSET('Smelter Reference List'!$C$4,$S713-4,0)&amp;"")</f>
        <v/>
      </c>
      <c r="E713" s="293" t="str">
        <f ca="1">IF(ISERROR($S713),"",OFFSET('Smelter Reference List'!$D$4,$S713-4,0)&amp;"")</f>
        <v/>
      </c>
      <c r="F713" s="293" t="str">
        <f ca="1">IF(ISERROR($S713),"",OFFSET('Smelter Reference List'!$E$4,$S713-4,0))</f>
        <v/>
      </c>
      <c r="G713" s="293" t="str">
        <f ca="1">IF(C713=$U$4,"Enter smelter details", IF(ISERROR($S713),"",OFFSET('Smelter Reference List'!$F$4,$S713-4,0)))</f>
        <v/>
      </c>
      <c r="H713" s="294" t="str">
        <f ca="1">IF(ISERROR($S713),"",OFFSET('Smelter Reference List'!$G$4,$S713-4,0))</f>
        <v/>
      </c>
      <c r="I713" s="295" t="str">
        <f ca="1">IF(ISERROR($S713),"",OFFSET('Smelter Reference List'!$H$4,$S713-4,0))</f>
        <v/>
      </c>
      <c r="J713" s="295" t="str">
        <f ca="1">IF(ISERROR($S713),"",OFFSET('Smelter Reference List'!$I$4,$S713-4,0))</f>
        <v/>
      </c>
      <c r="K713" s="296"/>
      <c r="L713" s="296"/>
      <c r="M713" s="296"/>
      <c r="N713" s="296"/>
      <c r="O713" s="296"/>
      <c r="P713" s="296"/>
      <c r="Q713" s="297"/>
      <c r="R713" s="227"/>
      <c r="S713" s="228" t="e">
        <f>IF(C713="",NA(),MATCH($B713&amp;$C713,'Smelter Reference List'!$J:$J,0))</f>
        <v>#N/A</v>
      </c>
      <c r="T713" s="229"/>
      <c r="U713" s="229">
        <f t="shared" ca="1" si="24"/>
        <v>0</v>
      </c>
      <c r="V713" s="229"/>
      <c r="W713" s="229"/>
      <c r="Y713" s="223" t="str">
        <f t="shared" si="25"/>
        <v/>
      </c>
    </row>
    <row r="714" spans="1:25" s="223" customFormat="1" ht="20.25">
      <c r="A714" s="292"/>
      <c r="B714" s="293" t="str">
        <f>IF(LEN(A714)=0,"",INDEX('Smelter Reference List'!$A:$A,MATCH($A714,'Smelter Reference List'!$E:$E,0)))</f>
        <v/>
      </c>
      <c r="C714" s="299" t="str">
        <f>IF(LEN(A714)=0,"",INDEX('Smelter Reference List'!$C:$C,MATCH($A714,'Smelter Reference List'!$E:$E,0)))</f>
        <v/>
      </c>
      <c r="D714" s="293" t="str">
        <f ca="1">IF(ISERROR($S714),"",OFFSET('Smelter Reference List'!$C$4,$S714-4,0)&amp;"")</f>
        <v/>
      </c>
      <c r="E714" s="293" t="str">
        <f ca="1">IF(ISERROR($S714),"",OFFSET('Smelter Reference List'!$D$4,$S714-4,0)&amp;"")</f>
        <v/>
      </c>
      <c r="F714" s="293" t="str">
        <f ca="1">IF(ISERROR($S714),"",OFFSET('Smelter Reference List'!$E$4,$S714-4,0))</f>
        <v/>
      </c>
      <c r="G714" s="293" t="str">
        <f ca="1">IF(C714=$U$4,"Enter smelter details", IF(ISERROR($S714),"",OFFSET('Smelter Reference List'!$F$4,$S714-4,0)))</f>
        <v/>
      </c>
      <c r="H714" s="294" t="str">
        <f ca="1">IF(ISERROR($S714),"",OFFSET('Smelter Reference List'!$G$4,$S714-4,0))</f>
        <v/>
      </c>
      <c r="I714" s="295" t="str">
        <f ca="1">IF(ISERROR($S714),"",OFFSET('Smelter Reference List'!$H$4,$S714-4,0))</f>
        <v/>
      </c>
      <c r="J714" s="295" t="str">
        <f ca="1">IF(ISERROR($S714),"",OFFSET('Smelter Reference List'!$I$4,$S714-4,0))</f>
        <v/>
      </c>
      <c r="K714" s="296"/>
      <c r="L714" s="296"/>
      <c r="M714" s="296"/>
      <c r="N714" s="296"/>
      <c r="O714" s="296"/>
      <c r="P714" s="296"/>
      <c r="Q714" s="297"/>
      <c r="R714" s="227"/>
      <c r="S714" s="228" t="e">
        <f>IF(C714="",NA(),MATCH($B714&amp;$C714,'Smelter Reference List'!$J:$J,0))</f>
        <v>#N/A</v>
      </c>
      <c r="T714" s="229"/>
      <c r="U714" s="229">
        <f t="shared" ca="1" si="24"/>
        <v>0</v>
      </c>
      <c r="V714" s="229"/>
      <c r="W714" s="229"/>
      <c r="Y714" s="223" t="str">
        <f t="shared" si="25"/>
        <v/>
      </c>
    </row>
    <row r="715" spans="1:25" s="223" customFormat="1" ht="20.25">
      <c r="A715" s="292"/>
      <c r="B715" s="293" t="str">
        <f>IF(LEN(A715)=0,"",INDEX('Smelter Reference List'!$A:$A,MATCH($A715,'Smelter Reference List'!$E:$E,0)))</f>
        <v/>
      </c>
      <c r="C715" s="299" t="str">
        <f>IF(LEN(A715)=0,"",INDEX('Smelter Reference List'!$C:$C,MATCH($A715,'Smelter Reference List'!$E:$E,0)))</f>
        <v/>
      </c>
      <c r="D715" s="293" t="str">
        <f ca="1">IF(ISERROR($S715),"",OFFSET('Smelter Reference List'!$C$4,$S715-4,0)&amp;"")</f>
        <v/>
      </c>
      <c r="E715" s="293" t="str">
        <f ca="1">IF(ISERROR($S715),"",OFFSET('Smelter Reference List'!$D$4,$S715-4,0)&amp;"")</f>
        <v/>
      </c>
      <c r="F715" s="293" t="str">
        <f ca="1">IF(ISERROR($S715),"",OFFSET('Smelter Reference List'!$E$4,$S715-4,0))</f>
        <v/>
      </c>
      <c r="G715" s="293" t="str">
        <f ca="1">IF(C715=$U$4,"Enter smelter details", IF(ISERROR($S715),"",OFFSET('Smelter Reference List'!$F$4,$S715-4,0)))</f>
        <v/>
      </c>
      <c r="H715" s="294" t="str">
        <f ca="1">IF(ISERROR($S715),"",OFFSET('Smelter Reference List'!$G$4,$S715-4,0))</f>
        <v/>
      </c>
      <c r="I715" s="295" t="str">
        <f ca="1">IF(ISERROR($S715),"",OFFSET('Smelter Reference List'!$H$4,$S715-4,0))</f>
        <v/>
      </c>
      <c r="J715" s="295" t="str">
        <f ca="1">IF(ISERROR($S715),"",OFFSET('Smelter Reference List'!$I$4,$S715-4,0))</f>
        <v/>
      </c>
      <c r="K715" s="296"/>
      <c r="L715" s="296"/>
      <c r="M715" s="296"/>
      <c r="N715" s="296"/>
      <c r="O715" s="296"/>
      <c r="P715" s="296"/>
      <c r="Q715" s="297"/>
      <c r="R715" s="227"/>
      <c r="S715" s="228" t="e">
        <f>IF(C715="",NA(),MATCH($B715&amp;$C715,'Smelter Reference List'!$J:$J,0))</f>
        <v>#N/A</v>
      </c>
      <c r="T715" s="229"/>
      <c r="U715" s="229">
        <f t="shared" ca="1" si="24"/>
        <v>0</v>
      </c>
      <c r="V715" s="229"/>
      <c r="W715" s="229"/>
      <c r="Y715" s="223" t="str">
        <f t="shared" si="25"/>
        <v/>
      </c>
    </row>
    <row r="716" spans="1:25" s="223" customFormat="1" ht="20.25">
      <c r="A716" s="292"/>
      <c r="B716" s="293" t="str">
        <f>IF(LEN(A716)=0,"",INDEX('Smelter Reference List'!$A:$A,MATCH($A716,'Smelter Reference List'!$E:$E,0)))</f>
        <v/>
      </c>
      <c r="C716" s="299" t="str">
        <f>IF(LEN(A716)=0,"",INDEX('Smelter Reference List'!$C:$C,MATCH($A716,'Smelter Reference List'!$E:$E,0)))</f>
        <v/>
      </c>
      <c r="D716" s="293" t="str">
        <f ca="1">IF(ISERROR($S716),"",OFFSET('Smelter Reference List'!$C$4,$S716-4,0)&amp;"")</f>
        <v/>
      </c>
      <c r="E716" s="293" t="str">
        <f ca="1">IF(ISERROR($S716),"",OFFSET('Smelter Reference List'!$D$4,$S716-4,0)&amp;"")</f>
        <v/>
      </c>
      <c r="F716" s="293" t="str">
        <f ca="1">IF(ISERROR($S716),"",OFFSET('Smelter Reference List'!$E$4,$S716-4,0))</f>
        <v/>
      </c>
      <c r="G716" s="293" t="str">
        <f ca="1">IF(C716=$U$4,"Enter smelter details", IF(ISERROR($S716),"",OFFSET('Smelter Reference List'!$F$4,$S716-4,0)))</f>
        <v/>
      </c>
      <c r="H716" s="294" t="str">
        <f ca="1">IF(ISERROR($S716),"",OFFSET('Smelter Reference List'!$G$4,$S716-4,0))</f>
        <v/>
      </c>
      <c r="I716" s="295" t="str">
        <f ca="1">IF(ISERROR($S716),"",OFFSET('Smelter Reference List'!$H$4,$S716-4,0))</f>
        <v/>
      </c>
      <c r="J716" s="295" t="str">
        <f ca="1">IF(ISERROR($S716),"",OFFSET('Smelter Reference List'!$I$4,$S716-4,0))</f>
        <v/>
      </c>
      <c r="K716" s="296"/>
      <c r="L716" s="296"/>
      <c r="M716" s="296"/>
      <c r="N716" s="296"/>
      <c r="O716" s="296"/>
      <c r="P716" s="296"/>
      <c r="Q716" s="297"/>
      <c r="R716" s="227"/>
      <c r="S716" s="228" t="e">
        <f>IF(C716="",NA(),MATCH($B716&amp;$C716,'Smelter Reference List'!$J:$J,0))</f>
        <v>#N/A</v>
      </c>
      <c r="T716" s="229"/>
      <c r="U716" s="229">
        <f t="shared" ca="1" si="24"/>
        <v>0</v>
      </c>
      <c r="V716" s="229"/>
      <c r="W716" s="229"/>
      <c r="Y716" s="223" t="str">
        <f t="shared" si="25"/>
        <v/>
      </c>
    </row>
    <row r="717" spans="1:25" s="223" customFormat="1" ht="20.25">
      <c r="A717" s="292"/>
      <c r="B717" s="293" t="str">
        <f>IF(LEN(A717)=0,"",INDEX('Smelter Reference List'!$A:$A,MATCH($A717,'Smelter Reference List'!$E:$E,0)))</f>
        <v/>
      </c>
      <c r="C717" s="299" t="str">
        <f>IF(LEN(A717)=0,"",INDEX('Smelter Reference List'!$C:$C,MATCH($A717,'Smelter Reference List'!$E:$E,0)))</f>
        <v/>
      </c>
      <c r="D717" s="293" t="str">
        <f ca="1">IF(ISERROR($S717),"",OFFSET('Smelter Reference List'!$C$4,$S717-4,0)&amp;"")</f>
        <v/>
      </c>
      <c r="E717" s="293" t="str">
        <f ca="1">IF(ISERROR($S717),"",OFFSET('Smelter Reference List'!$D$4,$S717-4,0)&amp;"")</f>
        <v/>
      </c>
      <c r="F717" s="293" t="str">
        <f ca="1">IF(ISERROR($S717),"",OFFSET('Smelter Reference List'!$E$4,$S717-4,0))</f>
        <v/>
      </c>
      <c r="G717" s="293" t="str">
        <f ca="1">IF(C717=$U$4,"Enter smelter details", IF(ISERROR($S717),"",OFFSET('Smelter Reference List'!$F$4,$S717-4,0)))</f>
        <v/>
      </c>
      <c r="H717" s="294" t="str">
        <f ca="1">IF(ISERROR($S717),"",OFFSET('Smelter Reference List'!$G$4,$S717-4,0))</f>
        <v/>
      </c>
      <c r="I717" s="295" t="str">
        <f ca="1">IF(ISERROR($S717),"",OFFSET('Smelter Reference List'!$H$4,$S717-4,0))</f>
        <v/>
      </c>
      <c r="J717" s="295" t="str">
        <f ca="1">IF(ISERROR($S717),"",OFFSET('Smelter Reference List'!$I$4,$S717-4,0))</f>
        <v/>
      </c>
      <c r="K717" s="296"/>
      <c r="L717" s="296"/>
      <c r="M717" s="296"/>
      <c r="N717" s="296"/>
      <c r="O717" s="296"/>
      <c r="P717" s="296"/>
      <c r="Q717" s="297"/>
      <c r="R717" s="227"/>
      <c r="S717" s="228" t="e">
        <f>IF(C717="",NA(),MATCH($B717&amp;$C717,'Smelter Reference List'!$J:$J,0))</f>
        <v>#N/A</v>
      </c>
      <c r="T717" s="229"/>
      <c r="U717" s="229">
        <f t="shared" ca="1" si="24"/>
        <v>0</v>
      </c>
      <c r="V717" s="229"/>
      <c r="W717" s="229"/>
      <c r="Y717" s="223" t="str">
        <f t="shared" si="25"/>
        <v/>
      </c>
    </row>
    <row r="718" spans="1:25" s="223" customFormat="1" ht="20.25">
      <c r="A718" s="292"/>
      <c r="B718" s="293" t="str">
        <f>IF(LEN(A718)=0,"",INDEX('Smelter Reference List'!$A:$A,MATCH($A718,'Smelter Reference List'!$E:$E,0)))</f>
        <v/>
      </c>
      <c r="C718" s="299" t="str">
        <f>IF(LEN(A718)=0,"",INDEX('Smelter Reference List'!$C:$C,MATCH($A718,'Smelter Reference List'!$E:$E,0)))</f>
        <v/>
      </c>
      <c r="D718" s="293" t="str">
        <f ca="1">IF(ISERROR($S718),"",OFFSET('Smelter Reference List'!$C$4,$S718-4,0)&amp;"")</f>
        <v/>
      </c>
      <c r="E718" s="293" t="str">
        <f ca="1">IF(ISERROR($S718),"",OFFSET('Smelter Reference List'!$D$4,$S718-4,0)&amp;"")</f>
        <v/>
      </c>
      <c r="F718" s="293" t="str">
        <f ca="1">IF(ISERROR($S718),"",OFFSET('Smelter Reference List'!$E$4,$S718-4,0))</f>
        <v/>
      </c>
      <c r="G718" s="293" t="str">
        <f ca="1">IF(C718=$U$4,"Enter smelter details", IF(ISERROR($S718),"",OFFSET('Smelter Reference List'!$F$4,$S718-4,0)))</f>
        <v/>
      </c>
      <c r="H718" s="294" t="str">
        <f ca="1">IF(ISERROR($S718),"",OFFSET('Smelter Reference List'!$G$4,$S718-4,0))</f>
        <v/>
      </c>
      <c r="I718" s="295" t="str">
        <f ca="1">IF(ISERROR($S718),"",OFFSET('Smelter Reference List'!$H$4,$S718-4,0))</f>
        <v/>
      </c>
      <c r="J718" s="295" t="str">
        <f ca="1">IF(ISERROR($S718),"",OFFSET('Smelter Reference List'!$I$4,$S718-4,0))</f>
        <v/>
      </c>
      <c r="K718" s="296"/>
      <c r="L718" s="296"/>
      <c r="M718" s="296"/>
      <c r="N718" s="296"/>
      <c r="O718" s="296"/>
      <c r="P718" s="296"/>
      <c r="Q718" s="297"/>
      <c r="R718" s="227"/>
      <c r="S718" s="228" t="e">
        <f>IF(C718="",NA(),MATCH($B718&amp;$C718,'Smelter Reference List'!$J:$J,0))</f>
        <v>#N/A</v>
      </c>
      <c r="T718" s="229"/>
      <c r="U718" s="229">
        <f t="shared" ca="1" si="24"/>
        <v>0</v>
      </c>
      <c r="V718" s="229"/>
      <c r="W718" s="229"/>
      <c r="Y718" s="223" t="str">
        <f t="shared" si="25"/>
        <v/>
      </c>
    </row>
    <row r="719" spans="1:25" s="223" customFormat="1" ht="20.25">
      <c r="A719" s="292"/>
      <c r="B719" s="293" t="str">
        <f>IF(LEN(A719)=0,"",INDEX('Smelter Reference List'!$A:$A,MATCH($A719,'Smelter Reference List'!$E:$E,0)))</f>
        <v/>
      </c>
      <c r="C719" s="299" t="str">
        <f>IF(LEN(A719)=0,"",INDEX('Smelter Reference List'!$C:$C,MATCH($A719,'Smelter Reference List'!$E:$E,0)))</f>
        <v/>
      </c>
      <c r="D719" s="293" t="str">
        <f ca="1">IF(ISERROR($S719),"",OFFSET('Smelter Reference List'!$C$4,$S719-4,0)&amp;"")</f>
        <v/>
      </c>
      <c r="E719" s="293" t="str">
        <f ca="1">IF(ISERROR($S719),"",OFFSET('Smelter Reference List'!$D$4,$S719-4,0)&amp;"")</f>
        <v/>
      </c>
      <c r="F719" s="293" t="str">
        <f ca="1">IF(ISERROR($S719),"",OFFSET('Smelter Reference List'!$E$4,$S719-4,0))</f>
        <v/>
      </c>
      <c r="G719" s="293" t="str">
        <f ca="1">IF(C719=$U$4,"Enter smelter details", IF(ISERROR($S719),"",OFFSET('Smelter Reference List'!$F$4,$S719-4,0)))</f>
        <v/>
      </c>
      <c r="H719" s="294" t="str">
        <f ca="1">IF(ISERROR($S719),"",OFFSET('Smelter Reference List'!$G$4,$S719-4,0))</f>
        <v/>
      </c>
      <c r="I719" s="295" t="str">
        <f ca="1">IF(ISERROR($S719),"",OFFSET('Smelter Reference List'!$H$4,$S719-4,0))</f>
        <v/>
      </c>
      <c r="J719" s="295" t="str">
        <f ca="1">IF(ISERROR($S719),"",OFFSET('Smelter Reference List'!$I$4,$S719-4,0))</f>
        <v/>
      </c>
      <c r="K719" s="296"/>
      <c r="L719" s="296"/>
      <c r="M719" s="296"/>
      <c r="N719" s="296"/>
      <c r="O719" s="296"/>
      <c r="P719" s="296"/>
      <c r="Q719" s="297"/>
      <c r="R719" s="227"/>
      <c r="S719" s="228" t="e">
        <f>IF(C719="",NA(),MATCH($B719&amp;$C719,'Smelter Reference List'!$J:$J,0))</f>
        <v>#N/A</v>
      </c>
      <c r="T719" s="229"/>
      <c r="U719" s="229">
        <f t="shared" ca="1" si="24"/>
        <v>0</v>
      </c>
      <c r="V719" s="229"/>
      <c r="W719" s="229"/>
      <c r="Y719" s="223" t="str">
        <f t="shared" si="25"/>
        <v/>
      </c>
    </row>
    <row r="720" spans="1:25" s="223" customFormat="1" ht="20.25">
      <c r="A720" s="292"/>
      <c r="B720" s="293" t="str">
        <f>IF(LEN(A720)=0,"",INDEX('Smelter Reference List'!$A:$A,MATCH($A720,'Smelter Reference List'!$E:$E,0)))</f>
        <v/>
      </c>
      <c r="C720" s="299" t="str">
        <f>IF(LEN(A720)=0,"",INDEX('Smelter Reference List'!$C:$C,MATCH($A720,'Smelter Reference List'!$E:$E,0)))</f>
        <v/>
      </c>
      <c r="D720" s="293" t="str">
        <f ca="1">IF(ISERROR($S720),"",OFFSET('Smelter Reference List'!$C$4,$S720-4,0)&amp;"")</f>
        <v/>
      </c>
      <c r="E720" s="293" t="str">
        <f ca="1">IF(ISERROR($S720),"",OFFSET('Smelter Reference List'!$D$4,$S720-4,0)&amp;"")</f>
        <v/>
      </c>
      <c r="F720" s="293" t="str">
        <f ca="1">IF(ISERROR($S720),"",OFFSET('Smelter Reference List'!$E$4,$S720-4,0))</f>
        <v/>
      </c>
      <c r="G720" s="293" t="str">
        <f ca="1">IF(C720=$U$4,"Enter smelter details", IF(ISERROR($S720),"",OFFSET('Smelter Reference List'!$F$4,$S720-4,0)))</f>
        <v/>
      </c>
      <c r="H720" s="294" t="str">
        <f ca="1">IF(ISERROR($S720),"",OFFSET('Smelter Reference List'!$G$4,$S720-4,0))</f>
        <v/>
      </c>
      <c r="I720" s="295" t="str">
        <f ca="1">IF(ISERROR($S720),"",OFFSET('Smelter Reference List'!$H$4,$S720-4,0))</f>
        <v/>
      </c>
      <c r="J720" s="295" t="str">
        <f ca="1">IF(ISERROR($S720),"",OFFSET('Smelter Reference List'!$I$4,$S720-4,0))</f>
        <v/>
      </c>
      <c r="K720" s="296"/>
      <c r="L720" s="296"/>
      <c r="M720" s="296"/>
      <c r="N720" s="296"/>
      <c r="O720" s="296"/>
      <c r="P720" s="296"/>
      <c r="Q720" s="297"/>
      <c r="R720" s="227"/>
      <c r="S720" s="228" t="e">
        <f>IF(C720="",NA(),MATCH($B720&amp;$C720,'Smelter Reference List'!$J:$J,0))</f>
        <v>#N/A</v>
      </c>
      <c r="T720" s="229"/>
      <c r="U720" s="229">
        <f t="shared" ca="1" si="24"/>
        <v>0</v>
      </c>
      <c r="V720" s="229"/>
      <c r="W720" s="229"/>
      <c r="Y720" s="223" t="str">
        <f t="shared" si="25"/>
        <v/>
      </c>
    </row>
    <row r="721" spans="1:25" s="223" customFormat="1" ht="20.25">
      <c r="A721" s="292"/>
      <c r="B721" s="293" t="str">
        <f>IF(LEN(A721)=0,"",INDEX('Smelter Reference List'!$A:$A,MATCH($A721,'Smelter Reference List'!$E:$E,0)))</f>
        <v/>
      </c>
      <c r="C721" s="299" t="str">
        <f>IF(LEN(A721)=0,"",INDEX('Smelter Reference List'!$C:$C,MATCH($A721,'Smelter Reference List'!$E:$E,0)))</f>
        <v/>
      </c>
      <c r="D721" s="293" t="str">
        <f ca="1">IF(ISERROR($S721),"",OFFSET('Smelter Reference List'!$C$4,$S721-4,0)&amp;"")</f>
        <v/>
      </c>
      <c r="E721" s="293" t="str">
        <f ca="1">IF(ISERROR($S721),"",OFFSET('Smelter Reference List'!$D$4,$S721-4,0)&amp;"")</f>
        <v/>
      </c>
      <c r="F721" s="293" t="str">
        <f ca="1">IF(ISERROR($S721),"",OFFSET('Smelter Reference List'!$E$4,$S721-4,0))</f>
        <v/>
      </c>
      <c r="G721" s="293" t="str">
        <f ca="1">IF(C721=$U$4,"Enter smelter details", IF(ISERROR($S721),"",OFFSET('Smelter Reference List'!$F$4,$S721-4,0)))</f>
        <v/>
      </c>
      <c r="H721" s="294" t="str">
        <f ca="1">IF(ISERROR($S721),"",OFFSET('Smelter Reference List'!$G$4,$S721-4,0))</f>
        <v/>
      </c>
      <c r="I721" s="295" t="str">
        <f ca="1">IF(ISERROR($S721),"",OFFSET('Smelter Reference List'!$H$4,$S721-4,0))</f>
        <v/>
      </c>
      <c r="J721" s="295" t="str">
        <f ca="1">IF(ISERROR($S721),"",OFFSET('Smelter Reference List'!$I$4,$S721-4,0))</f>
        <v/>
      </c>
      <c r="K721" s="296"/>
      <c r="L721" s="296"/>
      <c r="M721" s="296"/>
      <c r="N721" s="296"/>
      <c r="O721" s="296"/>
      <c r="P721" s="296"/>
      <c r="Q721" s="297"/>
      <c r="R721" s="227"/>
      <c r="S721" s="228" t="e">
        <f>IF(C721="",NA(),MATCH($B721&amp;$C721,'Smelter Reference List'!$J:$J,0))</f>
        <v>#N/A</v>
      </c>
      <c r="T721" s="229"/>
      <c r="U721" s="229">
        <f t="shared" ca="1" si="24"/>
        <v>0</v>
      </c>
      <c r="V721" s="229"/>
      <c r="W721" s="229"/>
      <c r="Y721" s="223" t="str">
        <f t="shared" si="25"/>
        <v/>
      </c>
    </row>
    <row r="722" spans="1:25" s="223" customFormat="1" ht="20.25">
      <c r="A722" s="292"/>
      <c r="B722" s="293" t="str">
        <f>IF(LEN(A722)=0,"",INDEX('Smelter Reference List'!$A:$A,MATCH($A722,'Smelter Reference List'!$E:$E,0)))</f>
        <v/>
      </c>
      <c r="C722" s="299" t="str">
        <f>IF(LEN(A722)=0,"",INDEX('Smelter Reference List'!$C:$C,MATCH($A722,'Smelter Reference List'!$E:$E,0)))</f>
        <v/>
      </c>
      <c r="D722" s="293" t="str">
        <f ca="1">IF(ISERROR($S722),"",OFFSET('Smelter Reference List'!$C$4,$S722-4,0)&amp;"")</f>
        <v/>
      </c>
      <c r="E722" s="293" t="str">
        <f ca="1">IF(ISERROR($S722),"",OFFSET('Smelter Reference List'!$D$4,$S722-4,0)&amp;"")</f>
        <v/>
      </c>
      <c r="F722" s="293" t="str">
        <f ca="1">IF(ISERROR($S722),"",OFFSET('Smelter Reference List'!$E$4,$S722-4,0))</f>
        <v/>
      </c>
      <c r="G722" s="293" t="str">
        <f ca="1">IF(C722=$U$4,"Enter smelter details", IF(ISERROR($S722),"",OFFSET('Smelter Reference List'!$F$4,$S722-4,0)))</f>
        <v/>
      </c>
      <c r="H722" s="294" t="str">
        <f ca="1">IF(ISERROR($S722),"",OFFSET('Smelter Reference List'!$G$4,$S722-4,0))</f>
        <v/>
      </c>
      <c r="I722" s="295" t="str">
        <f ca="1">IF(ISERROR($S722),"",OFFSET('Smelter Reference List'!$H$4,$S722-4,0))</f>
        <v/>
      </c>
      <c r="J722" s="295" t="str">
        <f ca="1">IF(ISERROR($S722),"",OFFSET('Smelter Reference List'!$I$4,$S722-4,0))</f>
        <v/>
      </c>
      <c r="K722" s="296"/>
      <c r="L722" s="296"/>
      <c r="M722" s="296"/>
      <c r="N722" s="296"/>
      <c r="O722" s="296"/>
      <c r="P722" s="296"/>
      <c r="Q722" s="297"/>
      <c r="R722" s="227"/>
      <c r="S722" s="228" t="e">
        <f>IF(C722="",NA(),MATCH($B722&amp;$C722,'Smelter Reference List'!$J:$J,0))</f>
        <v>#N/A</v>
      </c>
      <c r="T722" s="229"/>
      <c r="U722" s="229">
        <f t="shared" ca="1" si="24"/>
        <v>0</v>
      </c>
      <c r="V722" s="229"/>
      <c r="W722" s="229"/>
      <c r="Y722" s="223" t="str">
        <f t="shared" si="25"/>
        <v/>
      </c>
    </row>
    <row r="723" spans="1:25" s="223" customFormat="1" ht="20.25">
      <c r="A723" s="292"/>
      <c r="B723" s="293" t="str">
        <f>IF(LEN(A723)=0,"",INDEX('Smelter Reference List'!$A:$A,MATCH($A723,'Smelter Reference List'!$E:$E,0)))</f>
        <v/>
      </c>
      <c r="C723" s="299" t="str">
        <f>IF(LEN(A723)=0,"",INDEX('Smelter Reference List'!$C:$C,MATCH($A723,'Smelter Reference List'!$E:$E,0)))</f>
        <v/>
      </c>
      <c r="D723" s="293" t="str">
        <f ca="1">IF(ISERROR($S723),"",OFFSET('Smelter Reference List'!$C$4,$S723-4,0)&amp;"")</f>
        <v/>
      </c>
      <c r="E723" s="293" t="str">
        <f ca="1">IF(ISERROR($S723),"",OFFSET('Smelter Reference List'!$D$4,$S723-4,0)&amp;"")</f>
        <v/>
      </c>
      <c r="F723" s="293" t="str">
        <f ca="1">IF(ISERROR($S723),"",OFFSET('Smelter Reference List'!$E$4,$S723-4,0))</f>
        <v/>
      </c>
      <c r="G723" s="293" t="str">
        <f ca="1">IF(C723=$U$4,"Enter smelter details", IF(ISERROR($S723),"",OFFSET('Smelter Reference List'!$F$4,$S723-4,0)))</f>
        <v/>
      </c>
      <c r="H723" s="294" t="str">
        <f ca="1">IF(ISERROR($S723),"",OFFSET('Smelter Reference List'!$G$4,$S723-4,0))</f>
        <v/>
      </c>
      <c r="I723" s="295" t="str">
        <f ca="1">IF(ISERROR($S723),"",OFFSET('Smelter Reference List'!$H$4,$S723-4,0))</f>
        <v/>
      </c>
      <c r="J723" s="295" t="str">
        <f ca="1">IF(ISERROR($S723),"",OFFSET('Smelter Reference List'!$I$4,$S723-4,0))</f>
        <v/>
      </c>
      <c r="K723" s="296"/>
      <c r="L723" s="296"/>
      <c r="M723" s="296"/>
      <c r="N723" s="296"/>
      <c r="O723" s="296"/>
      <c r="P723" s="296"/>
      <c r="Q723" s="297"/>
      <c r="R723" s="227"/>
      <c r="S723" s="228" t="e">
        <f>IF(C723="",NA(),MATCH($B723&amp;$C723,'Smelter Reference List'!$J:$J,0))</f>
        <v>#N/A</v>
      </c>
      <c r="T723" s="229"/>
      <c r="U723" s="229">
        <f t="shared" ca="1" si="24"/>
        <v>0</v>
      </c>
      <c r="V723" s="229"/>
      <c r="W723" s="229"/>
      <c r="Y723" s="223" t="str">
        <f t="shared" si="25"/>
        <v/>
      </c>
    </row>
    <row r="724" spans="1:25" s="223" customFormat="1" ht="20.25">
      <c r="A724" s="292"/>
      <c r="B724" s="293" t="str">
        <f>IF(LEN(A724)=0,"",INDEX('Smelter Reference List'!$A:$A,MATCH($A724,'Smelter Reference List'!$E:$E,0)))</f>
        <v/>
      </c>
      <c r="C724" s="299" t="str">
        <f>IF(LEN(A724)=0,"",INDEX('Smelter Reference List'!$C:$C,MATCH($A724,'Smelter Reference List'!$E:$E,0)))</f>
        <v/>
      </c>
      <c r="D724" s="293" t="str">
        <f ca="1">IF(ISERROR($S724),"",OFFSET('Smelter Reference List'!$C$4,$S724-4,0)&amp;"")</f>
        <v/>
      </c>
      <c r="E724" s="293" t="str">
        <f ca="1">IF(ISERROR($S724),"",OFFSET('Smelter Reference List'!$D$4,$S724-4,0)&amp;"")</f>
        <v/>
      </c>
      <c r="F724" s="293" t="str">
        <f ca="1">IF(ISERROR($S724),"",OFFSET('Smelter Reference List'!$E$4,$S724-4,0))</f>
        <v/>
      </c>
      <c r="G724" s="293" t="str">
        <f ca="1">IF(C724=$U$4,"Enter smelter details", IF(ISERROR($S724),"",OFFSET('Smelter Reference List'!$F$4,$S724-4,0)))</f>
        <v/>
      </c>
      <c r="H724" s="294" t="str">
        <f ca="1">IF(ISERROR($S724),"",OFFSET('Smelter Reference List'!$G$4,$S724-4,0))</f>
        <v/>
      </c>
      <c r="I724" s="295" t="str">
        <f ca="1">IF(ISERROR($S724),"",OFFSET('Smelter Reference List'!$H$4,$S724-4,0))</f>
        <v/>
      </c>
      <c r="J724" s="295" t="str">
        <f ca="1">IF(ISERROR($S724),"",OFFSET('Smelter Reference List'!$I$4,$S724-4,0))</f>
        <v/>
      </c>
      <c r="K724" s="296"/>
      <c r="L724" s="296"/>
      <c r="M724" s="296"/>
      <c r="N724" s="296"/>
      <c r="O724" s="296"/>
      <c r="P724" s="296"/>
      <c r="Q724" s="297"/>
      <c r="R724" s="227"/>
      <c r="S724" s="228" t="e">
        <f>IF(C724="",NA(),MATCH($B724&amp;$C724,'Smelter Reference List'!$J:$J,0))</f>
        <v>#N/A</v>
      </c>
      <c r="T724" s="229"/>
      <c r="U724" s="229">
        <f t="shared" ca="1" si="24"/>
        <v>0</v>
      </c>
      <c r="V724" s="229"/>
      <c r="W724" s="229"/>
      <c r="Y724" s="223" t="str">
        <f t="shared" si="25"/>
        <v/>
      </c>
    </row>
    <row r="725" spans="1:25" s="223" customFormat="1" ht="20.25">
      <c r="A725" s="292"/>
      <c r="B725" s="293" t="str">
        <f>IF(LEN(A725)=0,"",INDEX('Smelter Reference List'!$A:$A,MATCH($A725,'Smelter Reference List'!$E:$E,0)))</f>
        <v/>
      </c>
      <c r="C725" s="299" t="str">
        <f>IF(LEN(A725)=0,"",INDEX('Smelter Reference List'!$C:$C,MATCH($A725,'Smelter Reference List'!$E:$E,0)))</f>
        <v/>
      </c>
      <c r="D725" s="293" t="str">
        <f ca="1">IF(ISERROR($S725),"",OFFSET('Smelter Reference List'!$C$4,$S725-4,0)&amp;"")</f>
        <v/>
      </c>
      <c r="E725" s="293" t="str">
        <f ca="1">IF(ISERROR($S725),"",OFFSET('Smelter Reference List'!$D$4,$S725-4,0)&amp;"")</f>
        <v/>
      </c>
      <c r="F725" s="293" t="str">
        <f ca="1">IF(ISERROR($S725),"",OFFSET('Smelter Reference List'!$E$4,$S725-4,0))</f>
        <v/>
      </c>
      <c r="G725" s="293" t="str">
        <f ca="1">IF(C725=$U$4,"Enter smelter details", IF(ISERROR($S725),"",OFFSET('Smelter Reference List'!$F$4,$S725-4,0)))</f>
        <v/>
      </c>
      <c r="H725" s="294" t="str">
        <f ca="1">IF(ISERROR($S725),"",OFFSET('Smelter Reference List'!$G$4,$S725-4,0))</f>
        <v/>
      </c>
      <c r="I725" s="295" t="str">
        <f ca="1">IF(ISERROR($S725),"",OFFSET('Smelter Reference List'!$H$4,$S725-4,0))</f>
        <v/>
      </c>
      <c r="J725" s="295" t="str">
        <f ca="1">IF(ISERROR($S725),"",OFFSET('Smelter Reference List'!$I$4,$S725-4,0))</f>
        <v/>
      </c>
      <c r="K725" s="296"/>
      <c r="L725" s="296"/>
      <c r="M725" s="296"/>
      <c r="N725" s="296"/>
      <c r="O725" s="296"/>
      <c r="P725" s="296"/>
      <c r="Q725" s="297"/>
      <c r="R725" s="227"/>
      <c r="S725" s="228" t="e">
        <f>IF(C725="",NA(),MATCH($B725&amp;$C725,'Smelter Reference List'!$J:$J,0))</f>
        <v>#N/A</v>
      </c>
      <c r="T725" s="229"/>
      <c r="U725" s="229">
        <f t="shared" ca="1" si="24"/>
        <v>0</v>
      </c>
      <c r="V725" s="229"/>
      <c r="W725" s="229"/>
      <c r="Y725" s="223" t="str">
        <f t="shared" si="25"/>
        <v/>
      </c>
    </row>
    <row r="726" spans="1:25" s="223" customFormat="1" ht="20.25">
      <c r="A726" s="292"/>
      <c r="B726" s="293" t="str">
        <f>IF(LEN(A726)=0,"",INDEX('Smelter Reference List'!$A:$A,MATCH($A726,'Smelter Reference List'!$E:$E,0)))</f>
        <v/>
      </c>
      <c r="C726" s="299" t="str">
        <f>IF(LEN(A726)=0,"",INDEX('Smelter Reference List'!$C:$C,MATCH($A726,'Smelter Reference List'!$E:$E,0)))</f>
        <v/>
      </c>
      <c r="D726" s="293" t="str">
        <f ca="1">IF(ISERROR($S726),"",OFFSET('Smelter Reference List'!$C$4,$S726-4,0)&amp;"")</f>
        <v/>
      </c>
      <c r="E726" s="293" t="str">
        <f ca="1">IF(ISERROR($S726),"",OFFSET('Smelter Reference List'!$D$4,$S726-4,0)&amp;"")</f>
        <v/>
      </c>
      <c r="F726" s="293" t="str">
        <f ca="1">IF(ISERROR($S726),"",OFFSET('Smelter Reference List'!$E$4,$S726-4,0))</f>
        <v/>
      </c>
      <c r="G726" s="293" t="str">
        <f ca="1">IF(C726=$U$4,"Enter smelter details", IF(ISERROR($S726),"",OFFSET('Smelter Reference List'!$F$4,$S726-4,0)))</f>
        <v/>
      </c>
      <c r="H726" s="294" t="str">
        <f ca="1">IF(ISERROR($S726),"",OFFSET('Smelter Reference List'!$G$4,$S726-4,0))</f>
        <v/>
      </c>
      <c r="I726" s="295" t="str">
        <f ca="1">IF(ISERROR($S726),"",OFFSET('Smelter Reference List'!$H$4,$S726-4,0))</f>
        <v/>
      </c>
      <c r="J726" s="295" t="str">
        <f ca="1">IF(ISERROR($S726),"",OFFSET('Smelter Reference List'!$I$4,$S726-4,0))</f>
        <v/>
      </c>
      <c r="K726" s="296"/>
      <c r="L726" s="296"/>
      <c r="M726" s="296"/>
      <c r="N726" s="296"/>
      <c r="O726" s="296"/>
      <c r="P726" s="296"/>
      <c r="Q726" s="297"/>
      <c r="R726" s="227"/>
      <c r="S726" s="228" t="e">
        <f>IF(C726="",NA(),MATCH($B726&amp;$C726,'Smelter Reference List'!$J:$J,0))</f>
        <v>#N/A</v>
      </c>
      <c r="T726" s="229"/>
      <c r="U726" s="229">
        <f t="shared" ca="1" si="24"/>
        <v>0</v>
      </c>
      <c r="V726" s="229"/>
      <c r="W726" s="229"/>
      <c r="Y726" s="223" t="str">
        <f t="shared" si="25"/>
        <v/>
      </c>
    </row>
    <row r="727" spans="1:25" s="223" customFormat="1" ht="20.25">
      <c r="A727" s="292"/>
      <c r="B727" s="293" t="str">
        <f>IF(LEN(A727)=0,"",INDEX('Smelter Reference List'!$A:$A,MATCH($A727,'Smelter Reference List'!$E:$E,0)))</f>
        <v/>
      </c>
      <c r="C727" s="299" t="str">
        <f>IF(LEN(A727)=0,"",INDEX('Smelter Reference List'!$C:$C,MATCH($A727,'Smelter Reference List'!$E:$E,0)))</f>
        <v/>
      </c>
      <c r="D727" s="293" t="str">
        <f ca="1">IF(ISERROR($S727),"",OFFSET('Smelter Reference List'!$C$4,$S727-4,0)&amp;"")</f>
        <v/>
      </c>
      <c r="E727" s="293" t="str">
        <f ca="1">IF(ISERROR($S727),"",OFFSET('Smelter Reference List'!$D$4,$S727-4,0)&amp;"")</f>
        <v/>
      </c>
      <c r="F727" s="293" t="str">
        <f ca="1">IF(ISERROR($S727),"",OFFSET('Smelter Reference List'!$E$4,$S727-4,0))</f>
        <v/>
      </c>
      <c r="G727" s="293" t="str">
        <f ca="1">IF(C727=$U$4,"Enter smelter details", IF(ISERROR($S727),"",OFFSET('Smelter Reference List'!$F$4,$S727-4,0)))</f>
        <v/>
      </c>
      <c r="H727" s="294" t="str">
        <f ca="1">IF(ISERROR($S727),"",OFFSET('Smelter Reference List'!$G$4,$S727-4,0))</f>
        <v/>
      </c>
      <c r="I727" s="295" t="str">
        <f ca="1">IF(ISERROR($S727),"",OFFSET('Smelter Reference List'!$H$4,$S727-4,0))</f>
        <v/>
      </c>
      <c r="J727" s="295" t="str">
        <f ca="1">IF(ISERROR($S727),"",OFFSET('Smelter Reference List'!$I$4,$S727-4,0))</f>
        <v/>
      </c>
      <c r="K727" s="296"/>
      <c r="L727" s="296"/>
      <c r="M727" s="296"/>
      <c r="N727" s="296"/>
      <c r="O727" s="296"/>
      <c r="P727" s="296"/>
      <c r="Q727" s="297"/>
      <c r="R727" s="227"/>
      <c r="S727" s="228" t="e">
        <f>IF(C727="",NA(),MATCH($B727&amp;$C727,'Smelter Reference List'!$J:$J,0))</f>
        <v>#N/A</v>
      </c>
      <c r="T727" s="229"/>
      <c r="U727" s="229">
        <f t="shared" ca="1" si="24"/>
        <v>0</v>
      </c>
      <c r="V727" s="229"/>
      <c r="W727" s="229"/>
      <c r="Y727" s="223" t="str">
        <f t="shared" si="25"/>
        <v/>
      </c>
    </row>
    <row r="728" spans="1:25" s="223" customFormat="1" ht="20.25">
      <c r="A728" s="292"/>
      <c r="B728" s="293" t="str">
        <f>IF(LEN(A728)=0,"",INDEX('Smelter Reference List'!$A:$A,MATCH($A728,'Smelter Reference List'!$E:$E,0)))</f>
        <v/>
      </c>
      <c r="C728" s="299" t="str">
        <f>IF(LEN(A728)=0,"",INDEX('Smelter Reference List'!$C:$C,MATCH($A728,'Smelter Reference List'!$E:$E,0)))</f>
        <v/>
      </c>
      <c r="D728" s="293" t="str">
        <f ca="1">IF(ISERROR($S728),"",OFFSET('Smelter Reference List'!$C$4,$S728-4,0)&amp;"")</f>
        <v/>
      </c>
      <c r="E728" s="293" t="str">
        <f ca="1">IF(ISERROR($S728),"",OFFSET('Smelter Reference List'!$D$4,$S728-4,0)&amp;"")</f>
        <v/>
      </c>
      <c r="F728" s="293" t="str">
        <f ca="1">IF(ISERROR($S728),"",OFFSET('Smelter Reference List'!$E$4,$S728-4,0))</f>
        <v/>
      </c>
      <c r="G728" s="293" t="str">
        <f ca="1">IF(C728=$U$4,"Enter smelter details", IF(ISERROR($S728),"",OFFSET('Smelter Reference List'!$F$4,$S728-4,0)))</f>
        <v/>
      </c>
      <c r="H728" s="294" t="str">
        <f ca="1">IF(ISERROR($S728),"",OFFSET('Smelter Reference List'!$G$4,$S728-4,0))</f>
        <v/>
      </c>
      <c r="I728" s="295" t="str">
        <f ca="1">IF(ISERROR($S728),"",OFFSET('Smelter Reference List'!$H$4,$S728-4,0))</f>
        <v/>
      </c>
      <c r="J728" s="295" t="str">
        <f ca="1">IF(ISERROR($S728),"",OFFSET('Smelter Reference List'!$I$4,$S728-4,0))</f>
        <v/>
      </c>
      <c r="K728" s="296"/>
      <c r="L728" s="296"/>
      <c r="M728" s="296"/>
      <c r="N728" s="296"/>
      <c r="O728" s="296"/>
      <c r="P728" s="296"/>
      <c r="Q728" s="297"/>
      <c r="R728" s="227"/>
      <c r="S728" s="228" t="e">
        <f>IF(C728="",NA(),MATCH($B728&amp;$C728,'Smelter Reference List'!$J:$J,0))</f>
        <v>#N/A</v>
      </c>
      <c r="T728" s="229"/>
      <c r="U728" s="229">
        <f t="shared" ca="1" si="24"/>
        <v>0</v>
      </c>
      <c r="V728" s="229"/>
      <c r="W728" s="229"/>
      <c r="Y728" s="223" t="str">
        <f t="shared" si="25"/>
        <v/>
      </c>
    </row>
    <row r="729" spans="1:25" s="223" customFormat="1" ht="20.25">
      <c r="A729" s="292"/>
      <c r="B729" s="293" t="str">
        <f>IF(LEN(A729)=0,"",INDEX('Smelter Reference List'!$A:$A,MATCH($A729,'Smelter Reference List'!$E:$E,0)))</f>
        <v/>
      </c>
      <c r="C729" s="299" t="str">
        <f>IF(LEN(A729)=0,"",INDEX('Smelter Reference List'!$C:$C,MATCH($A729,'Smelter Reference List'!$E:$E,0)))</f>
        <v/>
      </c>
      <c r="D729" s="293" t="str">
        <f ca="1">IF(ISERROR($S729),"",OFFSET('Smelter Reference List'!$C$4,$S729-4,0)&amp;"")</f>
        <v/>
      </c>
      <c r="E729" s="293" t="str">
        <f ca="1">IF(ISERROR($S729),"",OFFSET('Smelter Reference List'!$D$4,$S729-4,0)&amp;"")</f>
        <v/>
      </c>
      <c r="F729" s="293" t="str">
        <f ca="1">IF(ISERROR($S729),"",OFFSET('Smelter Reference List'!$E$4,$S729-4,0))</f>
        <v/>
      </c>
      <c r="G729" s="293" t="str">
        <f ca="1">IF(C729=$U$4,"Enter smelter details", IF(ISERROR($S729),"",OFFSET('Smelter Reference List'!$F$4,$S729-4,0)))</f>
        <v/>
      </c>
      <c r="H729" s="294" t="str">
        <f ca="1">IF(ISERROR($S729),"",OFFSET('Smelter Reference List'!$G$4,$S729-4,0))</f>
        <v/>
      </c>
      <c r="I729" s="295" t="str">
        <f ca="1">IF(ISERROR($S729),"",OFFSET('Smelter Reference List'!$H$4,$S729-4,0))</f>
        <v/>
      </c>
      <c r="J729" s="295" t="str">
        <f ca="1">IF(ISERROR($S729),"",OFFSET('Smelter Reference List'!$I$4,$S729-4,0))</f>
        <v/>
      </c>
      <c r="K729" s="296"/>
      <c r="L729" s="296"/>
      <c r="M729" s="296"/>
      <c r="N729" s="296"/>
      <c r="O729" s="296"/>
      <c r="P729" s="296"/>
      <c r="Q729" s="297"/>
      <c r="R729" s="227"/>
      <c r="S729" s="228" t="e">
        <f>IF(C729="",NA(),MATCH($B729&amp;$C729,'Smelter Reference List'!$J:$J,0))</f>
        <v>#N/A</v>
      </c>
      <c r="T729" s="229"/>
      <c r="U729" s="229">
        <f t="shared" ca="1" si="24"/>
        <v>0</v>
      </c>
      <c r="V729" s="229"/>
      <c r="W729" s="229"/>
      <c r="Y729" s="223" t="str">
        <f t="shared" si="25"/>
        <v/>
      </c>
    </row>
    <row r="730" spans="1:25" s="223" customFormat="1" ht="20.25">
      <c r="A730" s="292"/>
      <c r="B730" s="293" t="str">
        <f>IF(LEN(A730)=0,"",INDEX('Smelter Reference List'!$A:$A,MATCH($A730,'Smelter Reference List'!$E:$E,0)))</f>
        <v/>
      </c>
      <c r="C730" s="299" t="str">
        <f>IF(LEN(A730)=0,"",INDEX('Smelter Reference List'!$C:$C,MATCH($A730,'Smelter Reference List'!$E:$E,0)))</f>
        <v/>
      </c>
      <c r="D730" s="293" t="str">
        <f ca="1">IF(ISERROR($S730),"",OFFSET('Smelter Reference List'!$C$4,$S730-4,0)&amp;"")</f>
        <v/>
      </c>
      <c r="E730" s="293" t="str">
        <f ca="1">IF(ISERROR($S730),"",OFFSET('Smelter Reference List'!$D$4,$S730-4,0)&amp;"")</f>
        <v/>
      </c>
      <c r="F730" s="293" t="str">
        <f ca="1">IF(ISERROR($S730),"",OFFSET('Smelter Reference List'!$E$4,$S730-4,0))</f>
        <v/>
      </c>
      <c r="G730" s="293" t="str">
        <f ca="1">IF(C730=$U$4,"Enter smelter details", IF(ISERROR($S730),"",OFFSET('Smelter Reference List'!$F$4,$S730-4,0)))</f>
        <v/>
      </c>
      <c r="H730" s="294" t="str">
        <f ca="1">IF(ISERROR($S730),"",OFFSET('Smelter Reference List'!$G$4,$S730-4,0))</f>
        <v/>
      </c>
      <c r="I730" s="295" t="str">
        <f ca="1">IF(ISERROR($S730),"",OFFSET('Smelter Reference List'!$H$4,$S730-4,0))</f>
        <v/>
      </c>
      <c r="J730" s="295" t="str">
        <f ca="1">IF(ISERROR($S730),"",OFFSET('Smelter Reference List'!$I$4,$S730-4,0))</f>
        <v/>
      </c>
      <c r="K730" s="296"/>
      <c r="L730" s="296"/>
      <c r="M730" s="296"/>
      <c r="N730" s="296"/>
      <c r="O730" s="296"/>
      <c r="P730" s="296"/>
      <c r="Q730" s="297"/>
      <c r="R730" s="227"/>
      <c r="S730" s="228" t="e">
        <f>IF(C730="",NA(),MATCH($B730&amp;$C730,'Smelter Reference List'!$J:$J,0))</f>
        <v>#N/A</v>
      </c>
      <c r="T730" s="229"/>
      <c r="U730" s="229">
        <f t="shared" ca="1" si="24"/>
        <v>0</v>
      </c>
      <c r="V730" s="229"/>
      <c r="W730" s="229"/>
      <c r="Y730" s="223" t="str">
        <f t="shared" si="25"/>
        <v/>
      </c>
    </row>
    <row r="731" spans="1:25" s="223" customFormat="1" ht="20.25">
      <c r="A731" s="292"/>
      <c r="B731" s="293" t="str">
        <f>IF(LEN(A731)=0,"",INDEX('Smelter Reference List'!$A:$A,MATCH($A731,'Smelter Reference List'!$E:$E,0)))</f>
        <v/>
      </c>
      <c r="C731" s="299" t="str">
        <f>IF(LEN(A731)=0,"",INDEX('Smelter Reference List'!$C:$C,MATCH($A731,'Smelter Reference List'!$E:$E,0)))</f>
        <v/>
      </c>
      <c r="D731" s="293" t="str">
        <f ca="1">IF(ISERROR($S731),"",OFFSET('Smelter Reference List'!$C$4,$S731-4,0)&amp;"")</f>
        <v/>
      </c>
      <c r="E731" s="293" t="str">
        <f ca="1">IF(ISERROR($S731),"",OFFSET('Smelter Reference List'!$D$4,$S731-4,0)&amp;"")</f>
        <v/>
      </c>
      <c r="F731" s="293" t="str">
        <f ca="1">IF(ISERROR($S731),"",OFFSET('Smelter Reference List'!$E$4,$S731-4,0))</f>
        <v/>
      </c>
      <c r="G731" s="293" t="str">
        <f ca="1">IF(C731=$U$4,"Enter smelter details", IF(ISERROR($S731),"",OFFSET('Smelter Reference List'!$F$4,$S731-4,0)))</f>
        <v/>
      </c>
      <c r="H731" s="294" t="str">
        <f ca="1">IF(ISERROR($S731),"",OFFSET('Smelter Reference List'!$G$4,$S731-4,0))</f>
        <v/>
      </c>
      <c r="I731" s="295" t="str">
        <f ca="1">IF(ISERROR($S731),"",OFFSET('Smelter Reference List'!$H$4,$S731-4,0))</f>
        <v/>
      </c>
      <c r="J731" s="295" t="str">
        <f ca="1">IF(ISERROR($S731),"",OFFSET('Smelter Reference List'!$I$4,$S731-4,0))</f>
        <v/>
      </c>
      <c r="K731" s="296"/>
      <c r="L731" s="296"/>
      <c r="M731" s="296"/>
      <c r="N731" s="296"/>
      <c r="O731" s="296"/>
      <c r="P731" s="296"/>
      <c r="Q731" s="297"/>
      <c r="R731" s="227"/>
      <c r="S731" s="228" t="e">
        <f>IF(C731="",NA(),MATCH($B731&amp;$C731,'Smelter Reference List'!$J:$J,0))</f>
        <v>#N/A</v>
      </c>
      <c r="T731" s="229"/>
      <c r="U731" s="229">
        <f t="shared" ca="1" si="24"/>
        <v>0</v>
      </c>
      <c r="V731" s="229"/>
      <c r="W731" s="229"/>
      <c r="Y731" s="223" t="str">
        <f t="shared" si="25"/>
        <v/>
      </c>
    </row>
    <row r="732" spans="1:25" s="223" customFormat="1" ht="20.25">
      <c r="A732" s="292"/>
      <c r="B732" s="293" t="str">
        <f>IF(LEN(A732)=0,"",INDEX('Smelter Reference List'!$A:$A,MATCH($A732,'Smelter Reference List'!$E:$E,0)))</f>
        <v/>
      </c>
      <c r="C732" s="299" t="str">
        <f>IF(LEN(A732)=0,"",INDEX('Smelter Reference List'!$C:$C,MATCH($A732,'Smelter Reference List'!$E:$E,0)))</f>
        <v/>
      </c>
      <c r="D732" s="293" t="str">
        <f ca="1">IF(ISERROR($S732),"",OFFSET('Smelter Reference List'!$C$4,$S732-4,0)&amp;"")</f>
        <v/>
      </c>
      <c r="E732" s="293" t="str">
        <f ca="1">IF(ISERROR($S732),"",OFFSET('Smelter Reference List'!$D$4,$S732-4,0)&amp;"")</f>
        <v/>
      </c>
      <c r="F732" s="293" t="str">
        <f ca="1">IF(ISERROR($S732),"",OFFSET('Smelter Reference List'!$E$4,$S732-4,0))</f>
        <v/>
      </c>
      <c r="G732" s="293" t="str">
        <f ca="1">IF(C732=$U$4,"Enter smelter details", IF(ISERROR($S732),"",OFFSET('Smelter Reference List'!$F$4,$S732-4,0)))</f>
        <v/>
      </c>
      <c r="H732" s="294" t="str">
        <f ca="1">IF(ISERROR($S732),"",OFFSET('Smelter Reference List'!$G$4,$S732-4,0))</f>
        <v/>
      </c>
      <c r="I732" s="295" t="str">
        <f ca="1">IF(ISERROR($S732),"",OFFSET('Smelter Reference List'!$H$4,$S732-4,0))</f>
        <v/>
      </c>
      <c r="J732" s="295" t="str">
        <f ca="1">IF(ISERROR($S732),"",OFFSET('Smelter Reference List'!$I$4,$S732-4,0))</f>
        <v/>
      </c>
      <c r="K732" s="296"/>
      <c r="L732" s="296"/>
      <c r="M732" s="296"/>
      <c r="N732" s="296"/>
      <c r="O732" s="296"/>
      <c r="P732" s="296"/>
      <c r="Q732" s="297"/>
      <c r="R732" s="227"/>
      <c r="S732" s="228" t="e">
        <f>IF(C732="",NA(),MATCH($B732&amp;$C732,'Smelter Reference List'!$J:$J,0))</f>
        <v>#N/A</v>
      </c>
      <c r="T732" s="229"/>
      <c r="U732" s="229">
        <f t="shared" ca="1" si="24"/>
        <v>0</v>
      </c>
      <c r="V732" s="229"/>
      <c r="W732" s="229"/>
      <c r="Y732" s="223" t="str">
        <f t="shared" si="25"/>
        <v/>
      </c>
    </row>
    <row r="733" spans="1:25" s="223" customFormat="1" ht="20.25">
      <c r="A733" s="292"/>
      <c r="B733" s="293" t="str">
        <f>IF(LEN(A733)=0,"",INDEX('Smelter Reference List'!$A:$A,MATCH($A733,'Smelter Reference List'!$E:$E,0)))</f>
        <v/>
      </c>
      <c r="C733" s="299" t="str">
        <f>IF(LEN(A733)=0,"",INDEX('Smelter Reference List'!$C:$C,MATCH($A733,'Smelter Reference List'!$E:$E,0)))</f>
        <v/>
      </c>
      <c r="D733" s="293" t="str">
        <f ca="1">IF(ISERROR($S733),"",OFFSET('Smelter Reference List'!$C$4,$S733-4,0)&amp;"")</f>
        <v/>
      </c>
      <c r="E733" s="293" t="str">
        <f ca="1">IF(ISERROR($S733),"",OFFSET('Smelter Reference List'!$D$4,$S733-4,0)&amp;"")</f>
        <v/>
      </c>
      <c r="F733" s="293" t="str">
        <f ca="1">IF(ISERROR($S733),"",OFFSET('Smelter Reference List'!$E$4,$S733-4,0))</f>
        <v/>
      </c>
      <c r="G733" s="293" t="str">
        <f ca="1">IF(C733=$U$4,"Enter smelter details", IF(ISERROR($S733),"",OFFSET('Smelter Reference List'!$F$4,$S733-4,0)))</f>
        <v/>
      </c>
      <c r="H733" s="294" t="str">
        <f ca="1">IF(ISERROR($S733),"",OFFSET('Smelter Reference List'!$G$4,$S733-4,0))</f>
        <v/>
      </c>
      <c r="I733" s="295" t="str">
        <f ca="1">IF(ISERROR($S733),"",OFFSET('Smelter Reference List'!$H$4,$S733-4,0))</f>
        <v/>
      </c>
      <c r="J733" s="295" t="str">
        <f ca="1">IF(ISERROR($S733),"",OFFSET('Smelter Reference List'!$I$4,$S733-4,0))</f>
        <v/>
      </c>
      <c r="K733" s="296"/>
      <c r="L733" s="296"/>
      <c r="M733" s="296"/>
      <c r="N733" s="296"/>
      <c r="O733" s="296"/>
      <c r="P733" s="296"/>
      <c r="Q733" s="297"/>
      <c r="R733" s="227"/>
      <c r="S733" s="228" t="e">
        <f>IF(C733="",NA(),MATCH($B733&amp;$C733,'Smelter Reference List'!$J:$J,0))</f>
        <v>#N/A</v>
      </c>
      <c r="T733" s="229"/>
      <c r="U733" s="229">
        <f t="shared" ca="1" si="24"/>
        <v>0</v>
      </c>
      <c r="V733" s="229"/>
      <c r="W733" s="229"/>
      <c r="Y733" s="223" t="str">
        <f t="shared" si="25"/>
        <v/>
      </c>
    </row>
    <row r="734" spans="1:25" s="223" customFormat="1" ht="20.25">
      <c r="A734" s="292"/>
      <c r="B734" s="293" t="str">
        <f>IF(LEN(A734)=0,"",INDEX('Smelter Reference List'!$A:$A,MATCH($A734,'Smelter Reference List'!$E:$E,0)))</f>
        <v/>
      </c>
      <c r="C734" s="299" t="str">
        <f>IF(LEN(A734)=0,"",INDEX('Smelter Reference List'!$C:$C,MATCH($A734,'Smelter Reference List'!$E:$E,0)))</f>
        <v/>
      </c>
      <c r="D734" s="293" t="str">
        <f ca="1">IF(ISERROR($S734),"",OFFSET('Smelter Reference List'!$C$4,$S734-4,0)&amp;"")</f>
        <v/>
      </c>
      <c r="E734" s="293" t="str">
        <f ca="1">IF(ISERROR($S734),"",OFFSET('Smelter Reference List'!$D$4,$S734-4,0)&amp;"")</f>
        <v/>
      </c>
      <c r="F734" s="293" t="str">
        <f ca="1">IF(ISERROR($S734),"",OFFSET('Smelter Reference List'!$E$4,$S734-4,0))</f>
        <v/>
      </c>
      <c r="G734" s="293" t="str">
        <f ca="1">IF(C734=$U$4,"Enter smelter details", IF(ISERROR($S734),"",OFFSET('Smelter Reference List'!$F$4,$S734-4,0)))</f>
        <v/>
      </c>
      <c r="H734" s="294" t="str">
        <f ca="1">IF(ISERROR($S734),"",OFFSET('Smelter Reference List'!$G$4,$S734-4,0))</f>
        <v/>
      </c>
      <c r="I734" s="295" t="str">
        <f ca="1">IF(ISERROR($S734),"",OFFSET('Smelter Reference List'!$H$4,$S734-4,0))</f>
        <v/>
      </c>
      <c r="J734" s="295" t="str">
        <f ca="1">IF(ISERROR($S734),"",OFFSET('Smelter Reference List'!$I$4,$S734-4,0))</f>
        <v/>
      </c>
      <c r="K734" s="296"/>
      <c r="L734" s="296"/>
      <c r="M734" s="296"/>
      <c r="N734" s="296"/>
      <c r="O734" s="296"/>
      <c r="P734" s="296"/>
      <c r="Q734" s="297"/>
      <c r="R734" s="227"/>
      <c r="S734" s="228" t="e">
        <f>IF(C734="",NA(),MATCH($B734&amp;$C734,'Smelter Reference List'!$J:$J,0))</f>
        <v>#N/A</v>
      </c>
      <c r="T734" s="229"/>
      <c r="U734" s="229">
        <f t="shared" ca="1" si="24"/>
        <v>0</v>
      </c>
      <c r="V734" s="229"/>
      <c r="W734" s="229"/>
      <c r="Y734" s="223" t="str">
        <f t="shared" si="25"/>
        <v/>
      </c>
    </row>
    <row r="735" spans="1:25" s="223" customFormat="1" ht="20.25">
      <c r="A735" s="292"/>
      <c r="B735" s="293" t="str">
        <f>IF(LEN(A735)=0,"",INDEX('Smelter Reference List'!$A:$A,MATCH($A735,'Smelter Reference List'!$E:$E,0)))</f>
        <v/>
      </c>
      <c r="C735" s="299" t="str">
        <f>IF(LEN(A735)=0,"",INDEX('Smelter Reference List'!$C:$C,MATCH($A735,'Smelter Reference List'!$E:$E,0)))</f>
        <v/>
      </c>
      <c r="D735" s="293" t="str">
        <f ca="1">IF(ISERROR($S735),"",OFFSET('Smelter Reference List'!$C$4,$S735-4,0)&amp;"")</f>
        <v/>
      </c>
      <c r="E735" s="293" t="str">
        <f ca="1">IF(ISERROR($S735),"",OFFSET('Smelter Reference List'!$D$4,$S735-4,0)&amp;"")</f>
        <v/>
      </c>
      <c r="F735" s="293" t="str">
        <f ca="1">IF(ISERROR($S735),"",OFFSET('Smelter Reference List'!$E$4,$S735-4,0))</f>
        <v/>
      </c>
      <c r="G735" s="293" t="str">
        <f ca="1">IF(C735=$U$4,"Enter smelter details", IF(ISERROR($S735),"",OFFSET('Smelter Reference List'!$F$4,$S735-4,0)))</f>
        <v/>
      </c>
      <c r="H735" s="294" t="str">
        <f ca="1">IF(ISERROR($S735),"",OFFSET('Smelter Reference List'!$G$4,$S735-4,0))</f>
        <v/>
      </c>
      <c r="I735" s="295" t="str">
        <f ca="1">IF(ISERROR($S735),"",OFFSET('Smelter Reference List'!$H$4,$S735-4,0))</f>
        <v/>
      </c>
      <c r="J735" s="295" t="str">
        <f ca="1">IF(ISERROR($S735),"",OFFSET('Smelter Reference List'!$I$4,$S735-4,0))</f>
        <v/>
      </c>
      <c r="K735" s="296"/>
      <c r="L735" s="296"/>
      <c r="M735" s="296"/>
      <c r="N735" s="296"/>
      <c r="O735" s="296"/>
      <c r="P735" s="296"/>
      <c r="Q735" s="297"/>
      <c r="R735" s="227"/>
      <c r="S735" s="228" t="e">
        <f>IF(C735="",NA(),MATCH($B735&amp;$C735,'Smelter Reference List'!$J:$J,0))</f>
        <v>#N/A</v>
      </c>
      <c r="T735" s="229"/>
      <c r="U735" s="229">
        <f t="shared" ca="1" si="24"/>
        <v>0</v>
      </c>
      <c r="V735" s="229"/>
      <c r="W735" s="229"/>
      <c r="Y735" s="223" t="str">
        <f t="shared" si="25"/>
        <v/>
      </c>
    </row>
    <row r="736" spans="1:25" s="223" customFormat="1" ht="20.25">
      <c r="A736" s="292"/>
      <c r="B736" s="293" t="str">
        <f>IF(LEN(A736)=0,"",INDEX('Smelter Reference List'!$A:$A,MATCH($A736,'Smelter Reference List'!$E:$E,0)))</f>
        <v/>
      </c>
      <c r="C736" s="299" t="str">
        <f>IF(LEN(A736)=0,"",INDEX('Smelter Reference List'!$C:$C,MATCH($A736,'Smelter Reference List'!$E:$E,0)))</f>
        <v/>
      </c>
      <c r="D736" s="293" t="str">
        <f ca="1">IF(ISERROR($S736),"",OFFSET('Smelter Reference List'!$C$4,$S736-4,0)&amp;"")</f>
        <v/>
      </c>
      <c r="E736" s="293" t="str">
        <f ca="1">IF(ISERROR($S736),"",OFFSET('Smelter Reference List'!$D$4,$S736-4,0)&amp;"")</f>
        <v/>
      </c>
      <c r="F736" s="293" t="str">
        <f ca="1">IF(ISERROR($S736),"",OFFSET('Smelter Reference List'!$E$4,$S736-4,0))</f>
        <v/>
      </c>
      <c r="G736" s="293" t="str">
        <f ca="1">IF(C736=$U$4,"Enter smelter details", IF(ISERROR($S736),"",OFFSET('Smelter Reference List'!$F$4,$S736-4,0)))</f>
        <v/>
      </c>
      <c r="H736" s="294" t="str">
        <f ca="1">IF(ISERROR($S736),"",OFFSET('Smelter Reference List'!$G$4,$S736-4,0))</f>
        <v/>
      </c>
      <c r="I736" s="295" t="str">
        <f ca="1">IF(ISERROR($S736),"",OFFSET('Smelter Reference List'!$H$4,$S736-4,0))</f>
        <v/>
      </c>
      <c r="J736" s="295" t="str">
        <f ca="1">IF(ISERROR($S736),"",OFFSET('Smelter Reference List'!$I$4,$S736-4,0))</f>
        <v/>
      </c>
      <c r="K736" s="296"/>
      <c r="L736" s="296"/>
      <c r="M736" s="296"/>
      <c r="N736" s="296"/>
      <c r="O736" s="296"/>
      <c r="P736" s="296"/>
      <c r="Q736" s="297"/>
      <c r="R736" s="227"/>
      <c r="S736" s="228" t="e">
        <f>IF(C736="",NA(),MATCH($B736&amp;$C736,'Smelter Reference List'!$J:$J,0))</f>
        <v>#N/A</v>
      </c>
      <c r="T736" s="229"/>
      <c r="U736" s="229">
        <f t="shared" ca="1" si="24"/>
        <v>0</v>
      </c>
      <c r="V736" s="229"/>
      <c r="W736" s="229"/>
      <c r="Y736" s="223" t="str">
        <f t="shared" si="25"/>
        <v/>
      </c>
    </row>
    <row r="737" spans="1:25" s="223" customFormat="1" ht="20.25">
      <c r="A737" s="292"/>
      <c r="B737" s="293" t="str">
        <f>IF(LEN(A737)=0,"",INDEX('Smelter Reference List'!$A:$A,MATCH($A737,'Smelter Reference List'!$E:$E,0)))</f>
        <v/>
      </c>
      <c r="C737" s="299" t="str">
        <f>IF(LEN(A737)=0,"",INDEX('Smelter Reference List'!$C:$C,MATCH($A737,'Smelter Reference List'!$E:$E,0)))</f>
        <v/>
      </c>
      <c r="D737" s="293" t="str">
        <f ca="1">IF(ISERROR($S737),"",OFFSET('Smelter Reference List'!$C$4,$S737-4,0)&amp;"")</f>
        <v/>
      </c>
      <c r="E737" s="293" t="str">
        <f ca="1">IF(ISERROR($S737),"",OFFSET('Smelter Reference List'!$D$4,$S737-4,0)&amp;"")</f>
        <v/>
      </c>
      <c r="F737" s="293" t="str">
        <f ca="1">IF(ISERROR($S737),"",OFFSET('Smelter Reference List'!$E$4,$S737-4,0))</f>
        <v/>
      </c>
      <c r="G737" s="293" t="str">
        <f ca="1">IF(C737=$U$4,"Enter smelter details", IF(ISERROR($S737),"",OFFSET('Smelter Reference List'!$F$4,$S737-4,0)))</f>
        <v/>
      </c>
      <c r="H737" s="294" t="str">
        <f ca="1">IF(ISERROR($S737),"",OFFSET('Smelter Reference List'!$G$4,$S737-4,0))</f>
        <v/>
      </c>
      <c r="I737" s="295" t="str">
        <f ca="1">IF(ISERROR($S737),"",OFFSET('Smelter Reference List'!$H$4,$S737-4,0))</f>
        <v/>
      </c>
      <c r="J737" s="295" t="str">
        <f ca="1">IF(ISERROR($S737),"",OFFSET('Smelter Reference List'!$I$4,$S737-4,0))</f>
        <v/>
      </c>
      <c r="K737" s="296"/>
      <c r="L737" s="296"/>
      <c r="M737" s="296"/>
      <c r="N737" s="296"/>
      <c r="O737" s="296"/>
      <c r="P737" s="296"/>
      <c r="Q737" s="297"/>
      <c r="R737" s="227"/>
      <c r="S737" s="228" t="e">
        <f>IF(C737="",NA(),MATCH($B737&amp;$C737,'Smelter Reference List'!$J:$J,0))</f>
        <v>#N/A</v>
      </c>
      <c r="T737" s="229"/>
      <c r="U737" s="229">
        <f t="shared" ca="1" si="24"/>
        <v>0</v>
      </c>
      <c r="V737" s="229"/>
      <c r="W737" s="229"/>
      <c r="Y737" s="223" t="str">
        <f t="shared" si="25"/>
        <v/>
      </c>
    </row>
    <row r="738" spans="1:25" s="223" customFormat="1" ht="20.25">
      <c r="A738" s="292"/>
      <c r="B738" s="293" t="str">
        <f>IF(LEN(A738)=0,"",INDEX('Smelter Reference List'!$A:$A,MATCH($A738,'Smelter Reference List'!$E:$E,0)))</f>
        <v/>
      </c>
      <c r="C738" s="299" t="str">
        <f>IF(LEN(A738)=0,"",INDEX('Smelter Reference List'!$C:$C,MATCH($A738,'Smelter Reference List'!$E:$E,0)))</f>
        <v/>
      </c>
      <c r="D738" s="293" t="str">
        <f ca="1">IF(ISERROR($S738),"",OFFSET('Smelter Reference List'!$C$4,$S738-4,0)&amp;"")</f>
        <v/>
      </c>
      <c r="E738" s="293" t="str">
        <f ca="1">IF(ISERROR($S738),"",OFFSET('Smelter Reference List'!$D$4,$S738-4,0)&amp;"")</f>
        <v/>
      </c>
      <c r="F738" s="293" t="str">
        <f ca="1">IF(ISERROR($S738),"",OFFSET('Smelter Reference List'!$E$4,$S738-4,0))</f>
        <v/>
      </c>
      <c r="G738" s="293" t="str">
        <f ca="1">IF(C738=$U$4,"Enter smelter details", IF(ISERROR($S738),"",OFFSET('Smelter Reference List'!$F$4,$S738-4,0)))</f>
        <v/>
      </c>
      <c r="H738" s="294" t="str">
        <f ca="1">IF(ISERROR($S738),"",OFFSET('Smelter Reference List'!$G$4,$S738-4,0))</f>
        <v/>
      </c>
      <c r="I738" s="295" t="str">
        <f ca="1">IF(ISERROR($S738),"",OFFSET('Smelter Reference List'!$H$4,$S738-4,0))</f>
        <v/>
      </c>
      <c r="J738" s="295" t="str">
        <f ca="1">IF(ISERROR($S738),"",OFFSET('Smelter Reference List'!$I$4,$S738-4,0))</f>
        <v/>
      </c>
      <c r="K738" s="296"/>
      <c r="L738" s="296"/>
      <c r="M738" s="296"/>
      <c r="N738" s="296"/>
      <c r="O738" s="296"/>
      <c r="P738" s="296"/>
      <c r="Q738" s="297"/>
      <c r="R738" s="227"/>
      <c r="S738" s="228" t="e">
        <f>IF(C738="",NA(),MATCH($B738&amp;$C738,'Smelter Reference List'!$J:$J,0))</f>
        <v>#N/A</v>
      </c>
      <c r="T738" s="229"/>
      <c r="U738" s="229">
        <f t="shared" ca="1" si="24"/>
        <v>0</v>
      </c>
      <c r="V738" s="229"/>
      <c r="W738" s="229"/>
      <c r="Y738" s="223" t="str">
        <f t="shared" si="25"/>
        <v/>
      </c>
    </row>
    <row r="739" spans="1:25" s="223" customFormat="1" ht="20.25">
      <c r="A739" s="292"/>
      <c r="B739" s="293" t="str">
        <f>IF(LEN(A739)=0,"",INDEX('Smelter Reference List'!$A:$A,MATCH($A739,'Smelter Reference List'!$E:$E,0)))</f>
        <v/>
      </c>
      <c r="C739" s="299" t="str">
        <f>IF(LEN(A739)=0,"",INDEX('Smelter Reference List'!$C:$C,MATCH($A739,'Smelter Reference List'!$E:$E,0)))</f>
        <v/>
      </c>
      <c r="D739" s="293" t="str">
        <f ca="1">IF(ISERROR($S739),"",OFFSET('Smelter Reference List'!$C$4,$S739-4,0)&amp;"")</f>
        <v/>
      </c>
      <c r="E739" s="293" t="str">
        <f ca="1">IF(ISERROR($S739),"",OFFSET('Smelter Reference List'!$D$4,$S739-4,0)&amp;"")</f>
        <v/>
      </c>
      <c r="F739" s="293" t="str">
        <f ca="1">IF(ISERROR($S739),"",OFFSET('Smelter Reference List'!$E$4,$S739-4,0))</f>
        <v/>
      </c>
      <c r="G739" s="293" t="str">
        <f ca="1">IF(C739=$U$4,"Enter smelter details", IF(ISERROR($S739),"",OFFSET('Smelter Reference List'!$F$4,$S739-4,0)))</f>
        <v/>
      </c>
      <c r="H739" s="294" t="str">
        <f ca="1">IF(ISERROR($S739),"",OFFSET('Smelter Reference List'!$G$4,$S739-4,0))</f>
        <v/>
      </c>
      <c r="I739" s="295" t="str">
        <f ca="1">IF(ISERROR($S739),"",OFFSET('Smelter Reference List'!$H$4,$S739-4,0))</f>
        <v/>
      </c>
      <c r="J739" s="295" t="str">
        <f ca="1">IF(ISERROR($S739),"",OFFSET('Smelter Reference List'!$I$4,$S739-4,0))</f>
        <v/>
      </c>
      <c r="K739" s="296"/>
      <c r="L739" s="296"/>
      <c r="M739" s="296"/>
      <c r="N739" s="296"/>
      <c r="O739" s="296"/>
      <c r="P739" s="296"/>
      <c r="Q739" s="297"/>
      <c r="R739" s="227"/>
      <c r="S739" s="228" t="e">
        <f>IF(C739="",NA(),MATCH($B739&amp;$C739,'Smelter Reference List'!$J:$J,0))</f>
        <v>#N/A</v>
      </c>
      <c r="T739" s="229"/>
      <c r="U739" s="229">
        <f t="shared" ca="1" si="24"/>
        <v>0</v>
      </c>
      <c r="V739" s="229"/>
      <c r="W739" s="229"/>
      <c r="Y739" s="223" t="str">
        <f t="shared" si="25"/>
        <v/>
      </c>
    </row>
    <row r="740" spans="1:25" s="223" customFormat="1" ht="20.25">
      <c r="A740" s="292"/>
      <c r="B740" s="293" t="str">
        <f>IF(LEN(A740)=0,"",INDEX('Smelter Reference List'!$A:$A,MATCH($A740,'Smelter Reference List'!$E:$E,0)))</f>
        <v/>
      </c>
      <c r="C740" s="299" t="str">
        <f>IF(LEN(A740)=0,"",INDEX('Smelter Reference List'!$C:$C,MATCH($A740,'Smelter Reference List'!$E:$E,0)))</f>
        <v/>
      </c>
      <c r="D740" s="293" t="str">
        <f ca="1">IF(ISERROR($S740),"",OFFSET('Smelter Reference List'!$C$4,$S740-4,0)&amp;"")</f>
        <v/>
      </c>
      <c r="E740" s="293" t="str">
        <f ca="1">IF(ISERROR($S740),"",OFFSET('Smelter Reference List'!$D$4,$S740-4,0)&amp;"")</f>
        <v/>
      </c>
      <c r="F740" s="293" t="str">
        <f ca="1">IF(ISERROR($S740),"",OFFSET('Smelter Reference List'!$E$4,$S740-4,0))</f>
        <v/>
      </c>
      <c r="G740" s="293" t="str">
        <f ca="1">IF(C740=$U$4,"Enter smelter details", IF(ISERROR($S740),"",OFFSET('Smelter Reference List'!$F$4,$S740-4,0)))</f>
        <v/>
      </c>
      <c r="H740" s="294" t="str">
        <f ca="1">IF(ISERROR($S740),"",OFFSET('Smelter Reference List'!$G$4,$S740-4,0))</f>
        <v/>
      </c>
      <c r="I740" s="295" t="str">
        <f ca="1">IF(ISERROR($S740),"",OFFSET('Smelter Reference List'!$H$4,$S740-4,0))</f>
        <v/>
      </c>
      <c r="J740" s="295" t="str">
        <f ca="1">IF(ISERROR($S740),"",OFFSET('Smelter Reference List'!$I$4,$S740-4,0))</f>
        <v/>
      </c>
      <c r="K740" s="296"/>
      <c r="L740" s="296"/>
      <c r="M740" s="296"/>
      <c r="N740" s="296"/>
      <c r="O740" s="296"/>
      <c r="P740" s="296"/>
      <c r="Q740" s="297"/>
      <c r="R740" s="227"/>
      <c r="S740" s="228" t="e">
        <f>IF(C740="",NA(),MATCH($B740&amp;$C740,'Smelter Reference List'!$J:$J,0))</f>
        <v>#N/A</v>
      </c>
      <c r="T740" s="229"/>
      <c r="U740" s="229">
        <f t="shared" ca="1" si="24"/>
        <v>0</v>
      </c>
      <c r="V740" s="229"/>
      <c r="W740" s="229"/>
      <c r="Y740" s="223" t="str">
        <f t="shared" si="25"/>
        <v/>
      </c>
    </row>
    <row r="741" spans="1:25" s="223" customFormat="1" ht="20.25">
      <c r="A741" s="292"/>
      <c r="B741" s="293" t="str">
        <f>IF(LEN(A741)=0,"",INDEX('Smelter Reference List'!$A:$A,MATCH($A741,'Smelter Reference List'!$E:$E,0)))</f>
        <v/>
      </c>
      <c r="C741" s="299" t="str">
        <f>IF(LEN(A741)=0,"",INDEX('Smelter Reference List'!$C:$C,MATCH($A741,'Smelter Reference List'!$E:$E,0)))</f>
        <v/>
      </c>
      <c r="D741" s="293" t="str">
        <f ca="1">IF(ISERROR($S741),"",OFFSET('Smelter Reference List'!$C$4,$S741-4,0)&amp;"")</f>
        <v/>
      </c>
      <c r="E741" s="293" t="str">
        <f ca="1">IF(ISERROR($S741),"",OFFSET('Smelter Reference List'!$D$4,$S741-4,0)&amp;"")</f>
        <v/>
      </c>
      <c r="F741" s="293" t="str">
        <f ca="1">IF(ISERROR($S741),"",OFFSET('Smelter Reference List'!$E$4,$S741-4,0))</f>
        <v/>
      </c>
      <c r="G741" s="293" t="str">
        <f ca="1">IF(C741=$U$4,"Enter smelter details", IF(ISERROR($S741),"",OFFSET('Smelter Reference List'!$F$4,$S741-4,0)))</f>
        <v/>
      </c>
      <c r="H741" s="294" t="str">
        <f ca="1">IF(ISERROR($S741),"",OFFSET('Smelter Reference List'!$G$4,$S741-4,0))</f>
        <v/>
      </c>
      <c r="I741" s="295" t="str">
        <f ca="1">IF(ISERROR($S741),"",OFFSET('Smelter Reference List'!$H$4,$S741-4,0))</f>
        <v/>
      </c>
      <c r="J741" s="295" t="str">
        <f ca="1">IF(ISERROR($S741),"",OFFSET('Smelter Reference List'!$I$4,$S741-4,0))</f>
        <v/>
      </c>
      <c r="K741" s="296"/>
      <c r="L741" s="296"/>
      <c r="M741" s="296"/>
      <c r="N741" s="296"/>
      <c r="O741" s="296"/>
      <c r="P741" s="296"/>
      <c r="Q741" s="297"/>
      <c r="R741" s="227"/>
      <c r="S741" s="228" t="e">
        <f>IF(C741="",NA(),MATCH($B741&amp;$C741,'Smelter Reference List'!$J:$J,0))</f>
        <v>#N/A</v>
      </c>
      <c r="T741" s="229"/>
      <c r="U741" s="229">
        <f t="shared" ca="1" si="24"/>
        <v>0</v>
      </c>
      <c r="V741" s="229"/>
      <c r="W741" s="229"/>
      <c r="Y741" s="223" t="str">
        <f t="shared" si="25"/>
        <v/>
      </c>
    </row>
    <row r="742" spans="1:25" s="223" customFormat="1" ht="20.25">
      <c r="A742" s="292"/>
      <c r="B742" s="293" t="str">
        <f>IF(LEN(A742)=0,"",INDEX('Smelter Reference List'!$A:$A,MATCH($A742,'Smelter Reference List'!$E:$E,0)))</f>
        <v/>
      </c>
      <c r="C742" s="299" t="str">
        <f>IF(LEN(A742)=0,"",INDEX('Smelter Reference List'!$C:$C,MATCH($A742,'Smelter Reference List'!$E:$E,0)))</f>
        <v/>
      </c>
      <c r="D742" s="293" t="str">
        <f ca="1">IF(ISERROR($S742),"",OFFSET('Smelter Reference List'!$C$4,$S742-4,0)&amp;"")</f>
        <v/>
      </c>
      <c r="E742" s="293" t="str">
        <f ca="1">IF(ISERROR($S742),"",OFFSET('Smelter Reference List'!$D$4,$S742-4,0)&amp;"")</f>
        <v/>
      </c>
      <c r="F742" s="293" t="str">
        <f ca="1">IF(ISERROR($S742),"",OFFSET('Smelter Reference List'!$E$4,$S742-4,0))</f>
        <v/>
      </c>
      <c r="G742" s="293" t="str">
        <f ca="1">IF(C742=$U$4,"Enter smelter details", IF(ISERROR($S742),"",OFFSET('Smelter Reference List'!$F$4,$S742-4,0)))</f>
        <v/>
      </c>
      <c r="H742" s="294" t="str">
        <f ca="1">IF(ISERROR($S742),"",OFFSET('Smelter Reference List'!$G$4,$S742-4,0))</f>
        <v/>
      </c>
      <c r="I742" s="295" t="str">
        <f ca="1">IF(ISERROR($S742),"",OFFSET('Smelter Reference List'!$H$4,$S742-4,0))</f>
        <v/>
      </c>
      <c r="J742" s="295" t="str">
        <f ca="1">IF(ISERROR($S742),"",OFFSET('Smelter Reference List'!$I$4,$S742-4,0))</f>
        <v/>
      </c>
      <c r="K742" s="296"/>
      <c r="L742" s="296"/>
      <c r="M742" s="296"/>
      <c r="N742" s="296"/>
      <c r="O742" s="296"/>
      <c r="P742" s="296"/>
      <c r="Q742" s="297"/>
      <c r="R742" s="227"/>
      <c r="S742" s="228" t="e">
        <f>IF(C742="",NA(),MATCH($B742&amp;$C742,'Smelter Reference List'!$J:$J,0))</f>
        <v>#N/A</v>
      </c>
      <c r="T742" s="229"/>
      <c r="U742" s="229">
        <f t="shared" ca="1" si="24"/>
        <v>0</v>
      </c>
      <c r="V742" s="229"/>
      <c r="W742" s="229"/>
      <c r="Y742" s="223" t="str">
        <f t="shared" si="25"/>
        <v/>
      </c>
    </row>
    <row r="743" spans="1:25" s="223" customFormat="1" ht="20.25">
      <c r="A743" s="292"/>
      <c r="B743" s="293" t="str">
        <f>IF(LEN(A743)=0,"",INDEX('Smelter Reference List'!$A:$A,MATCH($A743,'Smelter Reference List'!$E:$E,0)))</f>
        <v/>
      </c>
      <c r="C743" s="299" t="str">
        <f>IF(LEN(A743)=0,"",INDEX('Smelter Reference List'!$C:$C,MATCH($A743,'Smelter Reference List'!$E:$E,0)))</f>
        <v/>
      </c>
      <c r="D743" s="293" t="str">
        <f ca="1">IF(ISERROR($S743),"",OFFSET('Smelter Reference List'!$C$4,$S743-4,0)&amp;"")</f>
        <v/>
      </c>
      <c r="E743" s="293" t="str">
        <f ca="1">IF(ISERROR($S743),"",OFFSET('Smelter Reference List'!$D$4,$S743-4,0)&amp;"")</f>
        <v/>
      </c>
      <c r="F743" s="293" t="str">
        <f ca="1">IF(ISERROR($S743),"",OFFSET('Smelter Reference List'!$E$4,$S743-4,0))</f>
        <v/>
      </c>
      <c r="G743" s="293" t="str">
        <f ca="1">IF(C743=$U$4,"Enter smelter details", IF(ISERROR($S743),"",OFFSET('Smelter Reference List'!$F$4,$S743-4,0)))</f>
        <v/>
      </c>
      <c r="H743" s="294" t="str">
        <f ca="1">IF(ISERROR($S743),"",OFFSET('Smelter Reference List'!$G$4,$S743-4,0))</f>
        <v/>
      </c>
      <c r="I743" s="295" t="str">
        <f ca="1">IF(ISERROR($S743),"",OFFSET('Smelter Reference List'!$H$4,$S743-4,0))</f>
        <v/>
      </c>
      <c r="J743" s="295" t="str">
        <f ca="1">IF(ISERROR($S743),"",OFFSET('Smelter Reference List'!$I$4,$S743-4,0))</f>
        <v/>
      </c>
      <c r="K743" s="296"/>
      <c r="L743" s="296"/>
      <c r="M743" s="296"/>
      <c r="N743" s="296"/>
      <c r="O743" s="296"/>
      <c r="P743" s="296"/>
      <c r="Q743" s="297"/>
      <c r="R743" s="227"/>
      <c r="S743" s="228" t="e">
        <f>IF(C743="",NA(),MATCH($B743&amp;$C743,'Smelter Reference List'!$J:$J,0))</f>
        <v>#N/A</v>
      </c>
      <c r="T743" s="229"/>
      <c r="U743" s="229">
        <f t="shared" ca="1" si="24"/>
        <v>0</v>
      </c>
      <c r="V743" s="229"/>
      <c r="W743" s="229"/>
      <c r="Y743" s="223" t="str">
        <f t="shared" si="25"/>
        <v/>
      </c>
    </row>
    <row r="744" spans="1:25" s="223" customFormat="1" ht="20.25">
      <c r="A744" s="292"/>
      <c r="B744" s="293" t="str">
        <f>IF(LEN(A744)=0,"",INDEX('Smelter Reference List'!$A:$A,MATCH($A744,'Smelter Reference List'!$E:$E,0)))</f>
        <v/>
      </c>
      <c r="C744" s="299" t="str">
        <f>IF(LEN(A744)=0,"",INDEX('Smelter Reference List'!$C:$C,MATCH($A744,'Smelter Reference List'!$E:$E,0)))</f>
        <v/>
      </c>
      <c r="D744" s="293" t="str">
        <f ca="1">IF(ISERROR($S744),"",OFFSET('Smelter Reference List'!$C$4,$S744-4,0)&amp;"")</f>
        <v/>
      </c>
      <c r="E744" s="293" t="str">
        <f ca="1">IF(ISERROR($S744),"",OFFSET('Smelter Reference List'!$D$4,$S744-4,0)&amp;"")</f>
        <v/>
      </c>
      <c r="F744" s="293" t="str">
        <f ca="1">IF(ISERROR($S744),"",OFFSET('Smelter Reference List'!$E$4,$S744-4,0))</f>
        <v/>
      </c>
      <c r="G744" s="293" t="str">
        <f ca="1">IF(C744=$U$4,"Enter smelter details", IF(ISERROR($S744),"",OFFSET('Smelter Reference List'!$F$4,$S744-4,0)))</f>
        <v/>
      </c>
      <c r="H744" s="294" t="str">
        <f ca="1">IF(ISERROR($S744),"",OFFSET('Smelter Reference List'!$G$4,$S744-4,0))</f>
        <v/>
      </c>
      <c r="I744" s="295" t="str">
        <f ca="1">IF(ISERROR($S744),"",OFFSET('Smelter Reference List'!$H$4,$S744-4,0))</f>
        <v/>
      </c>
      <c r="J744" s="295" t="str">
        <f ca="1">IF(ISERROR($S744),"",OFFSET('Smelter Reference List'!$I$4,$S744-4,0))</f>
        <v/>
      </c>
      <c r="K744" s="296"/>
      <c r="L744" s="296"/>
      <c r="M744" s="296"/>
      <c r="N744" s="296"/>
      <c r="O744" s="296"/>
      <c r="P744" s="296"/>
      <c r="Q744" s="297"/>
      <c r="R744" s="227"/>
      <c r="S744" s="228" t="e">
        <f>IF(C744="",NA(),MATCH($B744&amp;$C744,'Smelter Reference List'!$J:$J,0))</f>
        <v>#N/A</v>
      </c>
      <c r="T744" s="229"/>
      <c r="U744" s="229">
        <f t="shared" ca="1" si="24"/>
        <v>0</v>
      </c>
      <c r="V744" s="229"/>
      <c r="W744" s="229"/>
      <c r="Y744" s="223" t="str">
        <f t="shared" si="25"/>
        <v/>
      </c>
    </row>
    <row r="745" spans="1:25" s="223" customFormat="1" ht="20.25">
      <c r="A745" s="292"/>
      <c r="B745" s="293" t="str">
        <f>IF(LEN(A745)=0,"",INDEX('Smelter Reference List'!$A:$A,MATCH($A745,'Smelter Reference List'!$E:$E,0)))</f>
        <v/>
      </c>
      <c r="C745" s="299" t="str">
        <f>IF(LEN(A745)=0,"",INDEX('Smelter Reference List'!$C:$C,MATCH($A745,'Smelter Reference List'!$E:$E,0)))</f>
        <v/>
      </c>
      <c r="D745" s="293" t="str">
        <f ca="1">IF(ISERROR($S745),"",OFFSET('Smelter Reference List'!$C$4,$S745-4,0)&amp;"")</f>
        <v/>
      </c>
      <c r="E745" s="293" t="str">
        <f ca="1">IF(ISERROR($S745),"",OFFSET('Smelter Reference List'!$D$4,$S745-4,0)&amp;"")</f>
        <v/>
      </c>
      <c r="F745" s="293" t="str">
        <f ca="1">IF(ISERROR($S745),"",OFFSET('Smelter Reference List'!$E$4,$S745-4,0))</f>
        <v/>
      </c>
      <c r="G745" s="293" t="str">
        <f ca="1">IF(C745=$U$4,"Enter smelter details", IF(ISERROR($S745),"",OFFSET('Smelter Reference List'!$F$4,$S745-4,0)))</f>
        <v/>
      </c>
      <c r="H745" s="294" t="str">
        <f ca="1">IF(ISERROR($S745),"",OFFSET('Smelter Reference List'!$G$4,$S745-4,0))</f>
        <v/>
      </c>
      <c r="I745" s="295" t="str">
        <f ca="1">IF(ISERROR($S745),"",OFFSET('Smelter Reference List'!$H$4,$S745-4,0))</f>
        <v/>
      </c>
      <c r="J745" s="295" t="str">
        <f ca="1">IF(ISERROR($S745),"",OFFSET('Smelter Reference List'!$I$4,$S745-4,0))</f>
        <v/>
      </c>
      <c r="K745" s="296"/>
      <c r="L745" s="296"/>
      <c r="M745" s="296"/>
      <c r="N745" s="296"/>
      <c r="O745" s="296"/>
      <c r="P745" s="296"/>
      <c r="Q745" s="297"/>
      <c r="R745" s="227"/>
      <c r="S745" s="228" t="e">
        <f>IF(C745="",NA(),MATCH($B745&amp;$C745,'Smelter Reference List'!$J:$J,0))</f>
        <v>#N/A</v>
      </c>
      <c r="T745" s="229"/>
      <c r="U745" s="229">
        <f t="shared" ca="1" si="24"/>
        <v>0</v>
      </c>
      <c r="V745" s="229"/>
      <c r="W745" s="229"/>
      <c r="Y745" s="223" t="str">
        <f t="shared" si="25"/>
        <v/>
      </c>
    </row>
    <row r="746" spans="1:25" s="223" customFormat="1" ht="20.25">
      <c r="A746" s="292"/>
      <c r="B746" s="293" t="str">
        <f>IF(LEN(A746)=0,"",INDEX('Smelter Reference List'!$A:$A,MATCH($A746,'Smelter Reference List'!$E:$E,0)))</f>
        <v/>
      </c>
      <c r="C746" s="299" t="str">
        <f>IF(LEN(A746)=0,"",INDEX('Smelter Reference List'!$C:$C,MATCH($A746,'Smelter Reference List'!$E:$E,0)))</f>
        <v/>
      </c>
      <c r="D746" s="293" t="str">
        <f ca="1">IF(ISERROR($S746),"",OFFSET('Smelter Reference List'!$C$4,$S746-4,0)&amp;"")</f>
        <v/>
      </c>
      <c r="E746" s="293" t="str">
        <f ca="1">IF(ISERROR($S746),"",OFFSET('Smelter Reference List'!$D$4,$S746-4,0)&amp;"")</f>
        <v/>
      </c>
      <c r="F746" s="293" t="str">
        <f ca="1">IF(ISERROR($S746),"",OFFSET('Smelter Reference List'!$E$4,$S746-4,0))</f>
        <v/>
      </c>
      <c r="G746" s="293" t="str">
        <f ca="1">IF(C746=$U$4,"Enter smelter details", IF(ISERROR($S746),"",OFFSET('Smelter Reference List'!$F$4,$S746-4,0)))</f>
        <v/>
      </c>
      <c r="H746" s="294" t="str">
        <f ca="1">IF(ISERROR($S746),"",OFFSET('Smelter Reference List'!$G$4,$S746-4,0))</f>
        <v/>
      </c>
      <c r="I746" s="295" t="str">
        <f ca="1">IF(ISERROR($S746),"",OFFSET('Smelter Reference List'!$H$4,$S746-4,0))</f>
        <v/>
      </c>
      <c r="J746" s="295" t="str">
        <f ca="1">IF(ISERROR($S746),"",OFFSET('Smelter Reference List'!$I$4,$S746-4,0))</f>
        <v/>
      </c>
      <c r="K746" s="296"/>
      <c r="L746" s="296"/>
      <c r="M746" s="296"/>
      <c r="N746" s="296"/>
      <c r="O746" s="296"/>
      <c r="P746" s="296"/>
      <c r="Q746" s="297"/>
      <c r="R746" s="227"/>
      <c r="S746" s="228" t="e">
        <f>IF(C746="",NA(),MATCH($B746&amp;$C746,'Smelter Reference List'!$J:$J,0))</f>
        <v>#N/A</v>
      </c>
      <c r="T746" s="229"/>
      <c r="U746" s="229">
        <f t="shared" ca="1" si="24"/>
        <v>0</v>
      </c>
      <c r="V746" s="229"/>
      <c r="W746" s="229"/>
      <c r="Y746" s="223" t="str">
        <f t="shared" si="25"/>
        <v/>
      </c>
    </row>
    <row r="747" spans="1:25" s="223" customFormat="1" ht="20.25">
      <c r="A747" s="292"/>
      <c r="B747" s="293" t="str">
        <f>IF(LEN(A747)=0,"",INDEX('Smelter Reference List'!$A:$A,MATCH($A747,'Smelter Reference List'!$E:$E,0)))</f>
        <v/>
      </c>
      <c r="C747" s="299" t="str">
        <f>IF(LEN(A747)=0,"",INDEX('Smelter Reference List'!$C:$C,MATCH($A747,'Smelter Reference List'!$E:$E,0)))</f>
        <v/>
      </c>
      <c r="D747" s="293" t="str">
        <f ca="1">IF(ISERROR($S747),"",OFFSET('Smelter Reference List'!$C$4,$S747-4,0)&amp;"")</f>
        <v/>
      </c>
      <c r="E747" s="293" t="str">
        <f ca="1">IF(ISERROR($S747),"",OFFSET('Smelter Reference List'!$D$4,$S747-4,0)&amp;"")</f>
        <v/>
      </c>
      <c r="F747" s="293" t="str">
        <f ca="1">IF(ISERROR($S747),"",OFFSET('Smelter Reference List'!$E$4,$S747-4,0))</f>
        <v/>
      </c>
      <c r="G747" s="293" t="str">
        <f ca="1">IF(C747=$U$4,"Enter smelter details", IF(ISERROR($S747),"",OFFSET('Smelter Reference List'!$F$4,$S747-4,0)))</f>
        <v/>
      </c>
      <c r="H747" s="294" t="str">
        <f ca="1">IF(ISERROR($S747),"",OFFSET('Smelter Reference List'!$G$4,$S747-4,0))</f>
        <v/>
      </c>
      <c r="I747" s="295" t="str">
        <f ca="1">IF(ISERROR($S747),"",OFFSET('Smelter Reference List'!$H$4,$S747-4,0))</f>
        <v/>
      </c>
      <c r="J747" s="295" t="str">
        <f ca="1">IF(ISERROR($S747),"",OFFSET('Smelter Reference List'!$I$4,$S747-4,0))</f>
        <v/>
      </c>
      <c r="K747" s="296"/>
      <c r="L747" s="296"/>
      <c r="M747" s="296"/>
      <c r="N747" s="296"/>
      <c r="O747" s="296"/>
      <c r="P747" s="296"/>
      <c r="Q747" s="297"/>
      <c r="R747" s="227"/>
      <c r="S747" s="228" t="e">
        <f>IF(C747="",NA(),MATCH($B747&amp;$C747,'Smelter Reference List'!$J:$J,0))</f>
        <v>#N/A</v>
      </c>
      <c r="T747" s="229"/>
      <c r="U747" s="229">
        <f t="shared" ca="1" si="24"/>
        <v>0</v>
      </c>
      <c r="V747" s="229"/>
      <c r="W747" s="229"/>
      <c r="Y747" s="223" t="str">
        <f t="shared" si="25"/>
        <v/>
      </c>
    </row>
    <row r="748" spans="1:25" s="223" customFormat="1" ht="20.25">
      <c r="A748" s="292"/>
      <c r="B748" s="293" t="str">
        <f>IF(LEN(A748)=0,"",INDEX('Smelter Reference List'!$A:$A,MATCH($A748,'Smelter Reference List'!$E:$E,0)))</f>
        <v/>
      </c>
      <c r="C748" s="299" t="str">
        <f>IF(LEN(A748)=0,"",INDEX('Smelter Reference List'!$C:$C,MATCH($A748,'Smelter Reference List'!$E:$E,0)))</f>
        <v/>
      </c>
      <c r="D748" s="293" t="str">
        <f ca="1">IF(ISERROR($S748),"",OFFSET('Smelter Reference List'!$C$4,$S748-4,0)&amp;"")</f>
        <v/>
      </c>
      <c r="E748" s="293" t="str">
        <f ca="1">IF(ISERROR($S748),"",OFFSET('Smelter Reference List'!$D$4,$S748-4,0)&amp;"")</f>
        <v/>
      </c>
      <c r="F748" s="293" t="str">
        <f ca="1">IF(ISERROR($S748),"",OFFSET('Smelter Reference List'!$E$4,$S748-4,0))</f>
        <v/>
      </c>
      <c r="G748" s="293" t="str">
        <f ca="1">IF(C748=$U$4,"Enter smelter details", IF(ISERROR($S748),"",OFFSET('Smelter Reference List'!$F$4,$S748-4,0)))</f>
        <v/>
      </c>
      <c r="H748" s="294" t="str">
        <f ca="1">IF(ISERROR($S748),"",OFFSET('Smelter Reference List'!$G$4,$S748-4,0))</f>
        <v/>
      </c>
      <c r="I748" s="295" t="str">
        <f ca="1">IF(ISERROR($S748),"",OFFSET('Smelter Reference List'!$H$4,$S748-4,0))</f>
        <v/>
      </c>
      <c r="J748" s="295" t="str">
        <f ca="1">IF(ISERROR($S748),"",OFFSET('Smelter Reference List'!$I$4,$S748-4,0))</f>
        <v/>
      </c>
      <c r="K748" s="296"/>
      <c r="L748" s="296"/>
      <c r="M748" s="296"/>
      <c r="N748" s="296"/>
      <c r="O748" s="296"/>
      <c r="P748" s="296"/>
      <c r="Q748" s="297"/>
      <c r="R748" s="227"/>
      <c r="S748" s="228" t="e">
        <f>IF(C748="",NA(),MATCH($B748&amp;$C748,'Smelter Reference List'!$J:$J,0))</f>
        <v>#N/A</v>
      </c>
      <c r="T748" s="229"/>
      <c r="U748" s="229">
        <f t="shared" ca="1" si="24"/>
        <v>0</v>
      </c>
      <c r="V748" s="229"/>
      <c r="W748" s="229"/>
      <c r="Y748" s="223" t="str">
        <f t="shared" si="25"/>
        <v/>
      </c>
    </row>
    <row r="749" spans="1:25" s="223" customFormat="1" ht="20.25">
      <c r="A749" s="292"/>
      <c r="B749" s="293" t="str">
        <f>IF(LEN(A749)=0,"",INDEX('Smelter Reference List'!$A:$A,MATCH($A749,'Smelter Reference List'!$E:$E,0)))</f>
        <v/>
      </c>
      <c r="C749" s="299" t="str">
        <f>IF(LEN(A749)=0,"",INDEX('Smelter Reference List'!$C:$C,MATCH($A749,'Smelter Reference List'!$E:$E,0)))</f>
        <v/>
      </c>
      <c r="D749" s="293" t="str">
        <f ca="1">IF(ISERROR($S749),"",OFFSET('Smelter Reference List'!$C$4,$S749-4,0)&amp;"")</f>
        <v/>
      </c>
      <c r="E749" s="293" t="str">
        <f ca="1">IF(ISERROR($S749),"",OFFSET('Smelter Reference List'!$D$4,$S749-4,0)&amp;"")</f>
        <v/>
      </c>
      <c r="F749" s="293" t="str">
        <f ca="1">IF(ISERROR($S749),"",OFFSET('Smelter Reference List'!$E$4,$S749-4,0))</f>
        <v/>
      </c>
      <c r="G749" s="293" t="str">
        <f ca="1">IF(C749=$U$4,"Enter smelter details", IF(ISERROR($S749),"",OFFSET('Smelter Reference List'!$F$4,$S749-4,0)))</f>
        <v/>
      </c>
      <c r="H749" s="294" t="str">
        <f ca="1">IF(ISERROR($S749),"",OFFSET('Smelter Reference List'!$G$4,$S749-4,0))</f>
        <v/>
      </c>
      <c r="I749" s="295" t="str">
        <f ca="1">IF(ISERROR($S749),"",OFFSET('Smelter Reference List'!$H$4,$S749-4,0))</f>
        <v/>
      </c>
      <c r="J749" s="295" t="str">
        <f ca="1">IF(ISERROR($S749),"",OFFSET('Smelter Reference List'!$I$4,$S749-4,0))</f>
        <v/>
      </c>
      <c r="K749" s="296"/>
      <c r="L749" s="296"/>
      <c r="M749" s="296"/>
      <c r="N749" s="296"/>
      <c r="O749" s="296"/>
      <c r="P749" s="296"/>
      <c r="Q749" s="297"/>
      <c r="R749" s="227"/>
      <c r="S749" s="228" t="e">
        <f>IF(C749="",NA(),MATCH($B749&amp;$C749,'Smelter Reference List'!$J:$J,0))</f>
        <v>#N/A</v>
      </c>
      <c r="T749" s="229"/>
      <c r="U749" s="229">
        <f t="shared" ca="1" si="24"/>
        <v>0</v>
      </c>
      <c r="V749" s="229"/>
      <c r="W749" s="229"/>
      <c r="Y749" s="223" t="str">
        <f t="shared" si="25"/>
        <v/>
      </c>
    </row>
    <row r="750" spans="1:25" s="223" customFormat="1" ht="20.25">
      <c r="A750" s="292"/>
      <c r="B750" s="293" t="str">
        <f>IF(LEN(A750)=0,"",INDEX('Smelter Reference List'!$A:$A,MATCH($A750,'Smelter Reference List'!$E:$E,0)))</f>
        <v/>
      </c>
      <c r="C750" s="299" t="str">
        <f>IF(LEN(A750)=0,"",INDEX('Smelter Reference List'!$C:$C,MATCH($A750,'Smelter Reference List'!$E:$E,0)))</f>
        <v/>
      </c>
      <c r="D750" s="293" t="str">
        <f ca="1">IF(ISERROR($S750),"",OFFSET('Smelter Reference List'!$C$4,$S750-4,0)&amp;"")</f>
        <v/>
      </c>
      <c r="E750" s="293" t="str">
        <f ca="1">IF(ISERROR($S750),"",OFFSET('Smelter Reference List'!$D$4,$S750-4,0)&amp;"")</f>
        <v/>
      </c>
      <c r="F750" s="293" t="str">
        <f ca="1">IF(ISERROR($S750),"",OFFSET('Smelter Reference List'!$E$4,$S750-4,0))</f>
        <v/>
      </c>
      <c r="G750" s="293" t="str">
        <f ca="1">IF(C750=$U$4,"Enter smelter details", IF(ISERROR($S750),"",OFFSET('Smelter Reference List'!$F$4,$S750-4,0)))</f>
        <v/>
      </c>
      <c r="H750" s="294" t="str">
        <f ca="1">IF(ISERROR($S750),"",OFFSET('Smelter Reference List'!$G$4,$S750-4,0))</f>
        <v/>
      </c>
      <c r="I750" s="295" t="str">
        <f ca="1">IF(ISERROR($S750),"",OFFSET('Smelter Reference List'!$H$4,$S750-4,0))</f>
        <v/>
      </c>
      <c r="J750" s="295" t="str">
        <f ca="1">IF(ISERROR($S750),"",OFFSET('Smelter Reference List'!$I$4,$S750-4,0))</f>
        <v/>
      </c>
      <c r="K750" s="296"/>
      <c r="L750" s="296"/>
      <c r="M750" s="296"/>
      <c r="N750" s="296"/>
      <c r="O750" s="296"/>
      <c r="P750" s="296"/>
      <c r="Q750" s="297"/>
      <c r="R750" s="227"/>
      <c r="S750" s="228" t="e">
        <f>IF(C750="",NA(),MATCH($B750&amp;$C750,'Smelter Reference List'!$J:$J,0))</f>
        <v>#N/A</v>
      </c>
      <c r="T750" s="229"/>
      <c r="U750" s="229">
        <f t="shared" ca="1" si="24"/>
        <v>0</v>
      </c>
      <c r="V750" s="229"/>
      <c r="W750" s="229"/>
      <c r="Y750" s="223" t="str">
        <f t="shared" si="25"/>
        <v/>
      </c>
    </row>
    <row r="751" spans="1:25" s="223" customFormat="1" ht="20.25">
      <c r="A751" s="292"/>
      <c r="B751" s="293" t="str">
        <f>IF(LEN(A751)=0,"",INDEX('Smelter Reference List'!$A:$A,MATCH($A751,'Smelter Reference List'!$E:$E,0)))</f>
        <v/>
      </c>
      <c r="C751" s="299" t="str">
        <f>IF(LEN(A751)=0,"",INDEX('Smelter Reference List'!$C:$C,MATCH($A751,'Smelter Reference List'!$E:$E,0)))</f>
        <v/>
      </c>
      <c r="D751" s="293" t="str">
        <f ca="1">IF(ISERROR($S751),"",OFFSET('Smelter Reference List'!$C$4,$S751-4,0)&amp;"")</f>
        <v/>
      </c>
      <c r="E751" s="293" t="str">
        <f ca="1">IF(ISERROR($S751),"",OFFSET('Smelter Reference List'!$D$4,$S751-4,0)&amp;"")</f>
        <v/>
      </c>
      <c r="F751" s="293" t="str">
        <f ca="1">IF(ISERROR($S751),"",OFFSET('Smelter Reference List'!$E$4,$S751-4,0))</f>
        <v/>
      </c>
      <c r="G751" s="293" t="str">
        <f ca="1">IF(C751=$U$4,"Enter smelter details", IF(ISERROR($S751),"",OFFSET('Smelter Reference List'!$F$4,$S751-4,0)))</f>
        <v/>
      </c>
      <c r="H751" s="294" t="str">
        <f ca="1">IF(ISERROR($S751),"",OFFSET('Smelter Reference List'!$G$4,$S751-4,0))</f>
        <v/>
      </c>
      <c r="I751" s="295" t="str">
        <f ca="1">IF(ISERROR($S751),"",OFFSET('Smelter Reference List'!$H$4,$S751-4,0))</f>
        <v/>
      </c>
      <c r="J751" s="295" t="str">
        <f ca="1">IF(ISERROR($S751),"",OFFSET('Smelter Reference List'!$I$4,$S751-4,0))</f>
        <v/>
      </c>
      <c r="K751" s="296"/>
      <c r="L751" s="296"/>
      <c r="M751" s="296"/>
      <c r="N751" s="296"/>
      <c r="O751" s="296"/>
      <c r="P751" s="296"/>
      <c r="Q751" s="297"/>
      <c r="R751" s="227"/>
      <c r="S751" s="228" t="e">
        <f>IF(C751="",NA(),MATCH($B751&amp;$C751,'Smelter Reference List'!$J:$J,0))</f>
        <v>#N/A</v>
      </c>
      <c r="T751" s="229"/>
      <c r="U751" s="229">
        <f t="shared" ca="1" si="24"/>
        <v>0</v>
      </c>
      <c r="V751" s="229"/>
      <c r="W751" s="229"/>
      <c r="Y751" s="223" t="str">
        <f t="shared" si="25"/>
        <v/>
      </c>
    </row>
    <row r="752" spans="1:25" s="223" customFormat="1" ht="20.25">
      <c r="A752" s="292"/>
      <c r="B752" s="293" t="str">
        <f>IF(LEN(A752)=0,"",INDEX('Smelter Reference List'!$A:$A,MATCH($A752,'Smelter Reference List'!$E:$E,0)))</f>
        <v/>
      </c>
      <c r="C752" s="299" t="str">
        <f>IF(LEN(A752)=0,"",INDEX('Smelter Reference List'!$C:$C,MATCH($A752,'Smelter Reference List'!$E:$E,0)))</f>
        <v/>
      </c>
      <c r="D752" s="293" t="str">
        <f ca="1">IF(ISERROR($S752),"",OFFSET('Smelter Reference List'!$C$4,$S752-4,0)&amp;"")</f>
        <v/>
      </c>
      <c r="E752" s="293" t="str">
        <f ca="1">IF(ISERROR($S752),"",OFFSET('Smelter Reference List'!$D$4,$S752-4,0)&amp;"")</f>
        <v/>
      </c>
      <c r="F752" s="293" t="str">
        <f ca="1">IF(ISERROR($S752),"",OFFSET('Smelter Reference List'!$E$4,$S752-4,0))</f>
        <v/>
      </c>
      <c r="G752" s="293" t="str">
        <f ca="1">IF(C752=$U$4,"Enter smelter details", IF(ISERROR($S752),"",OFFSET('Smelter Reference List'!$F$4,$S752-4,0)))</f>
        <v/>
      </c>
      <c r="H752" s="294" t="str">
        <f ca="1">IF(ISERROR($S752),"",OFFSET('Smelter Reference List'!$G$4,$S752-4,0))</f>
        <v/>
      </c>
      <c r="I752" s="295" t="str">
        <f ca="1">IF(ISERROR($S752),"",OFFSET('Smelter Reference List'!$H$4,$S752-4,0))</f>
        <v/>
      </c>
      <c r="J752" s="295" t="str">
        <f ca="1">IF(ISERROR($S752),"",OFFSET('Smelter Reference List'!$I$4,$S752-4,0))</f>
        <v/>
      </c>
      <c r="K752" s="296"/>
      <c r="L752" s="296"/>
      <c r="M752" s="296"/>
      <c r="N752" s="296"/>
      <c r="O752" s="296"/>
      <c r="P752" s="296"/>
      <c r="Q752" s="297"/>
      <c r="R752" s="227"/>
      <c r="S752" s="228" t="e">
        <f>IF(C752="",NA(),MATCH($B752&amp;$C752,'Smelter Reference List'!$J:$J,0))</f>
        <v>#N/A</v>
      </c>
      <c r="T752" s="229"/>
      <c r="U752" s="229">
        <f t="shared" ca="1" si="24"/>
        <v>0</v>
      </c>
      <c r="V752" s="229"/>
      <c r="W752" s="229"/>
      <c r="Y752" s="223" t="str">
        <f t="shared" si="25"/>
        <v/>
      </c>
    </row>
    <row r="753" spans="1:25" s="223" customFormat="1" ht="20.25">
      <c r="A753" s="292"/>
      <c r="B753" s="293" t="str">
        <f>IF(LEN(A753)=0,"",INDEX('Smelter Reference List'!$A:$A,MATCH($A753,'Smelter Reference List'!$E:$E,0)))</f>
        <v/>
      </c>
      <c r="C753" s="299" t="str">
        <f>IF(LEN(A753)=0,"",INDEX('Smelter Reference List'!$C:$C,MATCH($A753,'Smelter Reference List'!$E:$E,0)))</f>
        <v/>
      </c>
      <c r="D753" s="293" t="str">
        <f ca="1">IF(ISERROR($S753),"",OFFSET('Smelter Reference List'!$C$4,$S753-4,0)&amp;"")</f>
        <v/>
      </c>
      <c r="E753" s="293" t="str">
        <f ca="1">IF(ISERROR($S753),"",OFFSET('Smelter Reference List'!$D$4,$S753-4,0)&amp;"")</f>
        <v/>
      </c>
      <c r="F753" s="293" t="str">
        <f ca="1">IF(ISERROR($S753),"",OFFSET('Smelter Reference List'!$E$4,$S753-4,0))</f>
        <v/>
      </c>
      <c r="G753" s="293" t="str">
        <f ca="1">IF(C753=$U$4,"Enter smelter details", IF(ISERROR($S753),"",OFFSET('Smelter Reference List'!$F$4,$S753-4,0)))</f>
        <v/>
      </c>
      <c r="H753" s="294" t="str">
        <f ca="1">IF(ISERROR($S753),"",OFFSET('Smelter Reference List'!$G$4,$S753-4,0))</f>
        <v/>
      </c>
      <c r="I753" s="295" t="str">
        <f ca="1">IF(ISERROR($S753),"",OFFSET('Smelter Reference List'!$H$4,$S753-4,0))</f>
        <v/>
      </c>
      <c r="J753" s="295" t="str">
        <f ca="1">IF(ISERROR($S753),"",OFFSET('Smelter Reference List'!$I$4,$S753-4,0))</f>
        <v/>
      </c>
      <c r="K753" s="296"/>
      <c r="L753" s="296"/>
      <c r="M753" s="296"/>
      <c r="N753" s="296"/>
      <c r="O753" s="296"/>
      <c r="P753" s="296"/>
      <c r="Q753" s="297"/>
      <c r="R753" s="227"/>
      <c r="S753" s="228" t="e">
        <f>IF(C753="",NA(),MATCH($B753&amp;$C753,'Smelter Reference List'!$J:$J,0))</f>
        <v>#N/A</v>
      </c>
      <c r="T753" s="229"/>
      <c r="U753" s="229">
        <f t="shared" ca="1" si="24"/>
        <v>0</v>
      </c>
      <c r="V753" s="229"/>
      <c r="W753" s="229"/>
      <c r="Y753" s="223" t="str">
        <f t="shared" si="25"/>
        <v/>
      </c>
    </row>
    <row r="754" spans="1:25" s="223" customFormat="1" ht="20.25">
      <c r="A754" s="292"/>
      <c r="B754" s="293" t="str">
        <f>IF(LEN(A754)=0,"",INDEX('Smelter Reference List'!$A:$A,MATCH($A754,'Smelter Reference List'!$E:$E,0)))</f>
        <v/>
      </c>
      <c r="C754" s="299" t="str">
        <f>IF(LEN(A754)=0,"",INDEX('Smelter Reference List'!$C:$C,MATCH($A754,'Smelter Reference List'!$E:$E,0)))</f>
        <v/>
      </c>
      <c r="D754" s="293" t="str">
        <f ca="1">IF(ISERROR($S754),"",OFFSET('Smelter Reference List'!$C$4,$S754-4,0)&amp;"")</f>
        <v/>
      </c>
      <c r="E754" s="293" t="str">
        <f ca="1">IF(ISERROR($S754),"",OFFSET('Smelter Reference List'!$D$4,$S754-4,0)&amp;"")</f>
        <v/>
      </c>
      <c r="F754" s="293" t="str">
        <f ca="1">IF(ISERROR($S754),"",OFFSET('Smelter Reference List'!$E$4,$S754-4,0))</f>
        <v/>
      </c>
      <c r="G754" s="293" t="str">
        <f ca="1">IF(C754=$U$4,"Enter smelter details", IF(ISERROR($S754),"",OFFSET('Smelter Reference List'!$F$4,$S754-4,0)))</f>
        <v/>
      </c>
      <c r="H754" s="294" t="str">
        <f ca="1">IF(ISERROR($S754),"",OFFSET('Smelter Reference List'!$G$4,$S754-4,0))</f>
        <v/>
      </c>
      <c r="I754" s="295" t="str">
        <f ca="1">IF(ISERROR($S754),"",OFFSET('Smelter Reference List'!$H$4,$S754-4,0))</f>
        <v/>
      </c>
      <c r="J754" s="295" t="str">
        <f ca="1">IF(ISERROR($S754),"",OFFSET('Smelter Reference List'!$I$4,$S754-4,0))</f>
        <v/>
      </c>
      <c r="K754" s="296"/>
      <c r="L754" s="296"/>
      <c r="M754" s="296"/>
      <c r="N754" s="296"/>
      <c r="O754" s="296"/>
      <c r="P754" s="296"/>
      <c r="Q754" s="297"/>
      <c r="R754" s="227"/>
      <c r="S754" s="228" t="e">
        <f>IF(C754="",NA(),MATCH($B754&amp;$C754,'Smelter Reference List'!$J:$J,0))</f>
        <v>#N/A</v>
      </c>
      <c r="T754" s="229"/>
      <c r="U754" s="229">
        <f t="shared" ca="1" si="24"/>
        <v>0</v>
      </c>
      <c r="V754" s="229"/>
      <c r="W754" s="229"/>
      <c r="Y754" s="223" t="str">
        <f t="shared" si="25"/>
        <v/>
      </c>
    </row>
    <row r="755" spans="1:25" s="223" customFormat="1" ht="20.25">
      <c r="A755" s="292"/>
      <c r="B755" s="293" t="str">
        <f>IF(LEN(A755)=0,"",INDEX('Smelter Reference List'!$A:$A,MATCH($A755,'Smelter Reference List'!$E:$E,0)))</f>
        <v/>
      </c>
      <c r="C755" s="299" t="str">
        <f>IF(LEN(A755)=0,"",INDEX('Smelter Reference List'!$C:$C,MATCH($A755,'Smelter Reference List'!$E:$E,0)))</f>
        <v/>
      </c>
      <c r="D755" s="293" t="str">
        <f ca="1">IF(ISERROR($S755),"",OFFSET('Smelter Reference List'!$C$4,$S755-4,0)&amp;"")</f>
        <v/>
      </c>
      <c r="E755" s="293" t="str">
        <f ca="1">IF(ISERROR($S755),"",OFFSET('Smelter Reference List'!$D$4,$S755-4,0)&amp;"")</f>
        <v/>
      </c>
      <c r="F755" s="293" t="str">
        <f ca="1">IF(ISERROR($S755),"",OFFSET('Smelter Reference List'!$E$4,$S755-4,0))</f>
        <v/>
      </c>
      <c r="G755" s="293" t="str">
        <f ca="1">IF(C755=$U$4,"Enter smelter details", IF(ISERROR($S755),"",OFFSET('Smelter Reference List'!$F$4,$S755-4,0)))</f>
        <v/>
      </c>
      <c r="H755" s="294" t="str">
        <f ca="1">IF(ISERROR($S755),"",OFFSET('Smelter Reference List'!$G$4,$S755-4,0))</f>
        <v/>
      </c>
      <c r="I755" s="295" t="str">
        <f ca="1">IF(ISERROR($S755),"",OFFSET('Smelter Reference List'!$H$4,$S755-4,0))</f>
        <v/>
      </c>
      <c r="J755" s="295" t="str">
        <f ca="1">IF(ISERROR($S755),"",OFFSET('Smelter Reference List'!$I$4,$S755-4,0))</f>
        <v/>
      </c>
      <c r="K755" s="296"/>
      <c r="L755" s="296"/>
      <c r="M755" s="296"/>
      <c r="N755" s="296"/>
      <c r="O755" s="296"/>
      <c r="P755" s="296"/>
      <c r="Q755" s="297"/>
      <c r="R755" s="227"/>
      <c r="S755" s="228" t="e">
        <f>IF(C755="",NA(),MATCH($B755&amp;$C755,'Smelter Reference List'!$J:$J,0))</f>
        <v>#N/A</v>
      </c>
      <c r="T755" s="229"/>
      <c r="U755" s="229">
        <f t="shared" ca="1" si="24"/>
        <v>0</v>
      </c>
      <c r="V755" s="229"/>
      <c r="W755" s="229"/>
      <c r="Y755" s="223" t="str">
        <f t="shared" si="25"/>
        <v/>
      </c>
    </row>
    <row r="756" spans="1:25" s="223" customFormat="1" ht="20.25">
      <c r="A756" s="292"/>
      <c r="B756" s="293" t="str">
        <f>IF(LEN(A756)=0,"",INDEX('Smelter Reference List'!$A:$A,MATCH($A756,'Smelter Reference List'!$E:$E,0)))</f>
        <v/>
      </c>
      <c r="C756" s="299" t="str">
        <f>IF(LEN(A756)=0,"",INDEX('Smelter Reference List'!$C:$C,MATCH($A756,'Smelter Reference List'!$E:$E,0)))</f>
        <v/>
      </c>
      <c r="D756" s="293" t="str">
        <f ca="1">IF(ISERROR($S756),"",OFFSET('Smelter Reference List'!$C$4,$S756-4,0)&amp;"")</f>
        <v/>
      </c>
      <c r="E756" s="293" t="str">
        <f ca="1">IF(ISERROR($S756),"",OFFSET('Smelter Reference List'!$D$4,$S756-4,0)&amp;"")</f>
        <v/>
      </c>
      <c r="F756" s="293" t="str">
        <f ca="1">IF(ISERROR($S756),"",OFFSET('Smelter Reference List'!$E$4,$S756-4,0))</f>
        <v/>
      </c>
      <c r="G756" s="293" t="str">
        <f ca="1">IF(C756=$U$4,"Enter smelter details", IF(ISERROR($S756),"",OFFSET('Smelter Reference List'!$F$4,$S756-4,0)))</f>
        <v/>
      </c>
      <c r="H756" s="294" t="str">
        <f ca="1">IF(ISERROR($S756),"",OFFSET('Smelter Reference List'!$G$4,$S756-4,0))</f>
        <v/>
      </c>
      <c r="I756" s="295" t="str">
        <f ca="1">IF(ISERROR($S756),"",OFFSET('Smelter Reference List'!$H$4,$S756-4,0))</f>
        <v/>
      </c>
      <c r="J756" s="295" t="str">
        <f ca="1">IF(ISERROR($S756),"",OFFSET('Smelter Reference List'!$I$4,$S756-4,0))</f>
        <v/>
      </c>
      <c r="K756" s="296"/>
      <c r="L756" s="296"/>
      <c r="M756" s="296"/>
      <c r="N756" s="296"/>
      <c r="O756" s="296"/>
      <c r="P756" s="296"/>
      <c r="Q756" s="297"/>
      <c r="R756" s="227"/>
      <c r="S756" s="228" t="e">
        <f>IF(C756="",NA(),MATCH($B756&amp;$C756,'Smelter Reference List'!$J:$J,0))</f>
        <v>#N/A</v>
      </c>
      <c r="T756" s="229"/>
      <c r="U756" s="229">
        <f t="shared" ca="1" si="24"/>
        <v>0</v>
      </c>
      <c r="V756" s="229"/>
      <c r="W756" s="229"/>
      <c r="Y756" s="223" t="str">
        <f t="shared" si="25"/>
        <v/>
      </c>
    </row>
    <row r="757" spans="1:25" s="223" customFormat="1" ht="20.25">
      <c r="A757" s="292"/>
      <c r="B757" s="293" t="str">
        <f>IF(LEN(A757)=0,"",INDEX('Smelter Reference List'!$A:$A,MATCH($A757,'Smelter Reference List'!$E:$E,0)))</f>
        <v/>
      </c>
      <c r="C757" s="299" t="str">
        <f>IF(LEN(A757)=0,"",INDEX('Smelter Reference List'!$C:$C,MATCH($A757,'Smelter Reference List'!$E:$E,0)))</f>
        <v/>
      </c>
      <c r="D757" s="293" t="str">
        <f ca="1">IF(ISERROR($S757),"",OFFSET('Smelter Reference List'!$C$4,$S757-4,0)&amp;"")</f>
        <v/>
      </c>
      <c r="E757" s="293" t="str">
        <f ca="1">IF(ISERROR($S757),"",OFFSET('Smelter Reference List'!$D$4,$S757-4,0)&amp;"")</f>
        <v/>
      </c>
      <c r="F757" s="293" t="str">
        <f ca="1">IF(ISERROR($S757),"",OFFSET('Smelter Reference List'!$E$4,$S757-4,0))</f>
        <v/>
      </c>
      <c r="G757" s="293" t="str">
        <f ca="1">IF(C757=$U$4,"Enter smelter details", IF(ISERROR($S757),"",OFFSET('Smelter Reference List'!$F$4,$S757-4,0)))</f>
        <v/>
      </c>
      <c r="H757" s="294" t="str">
        <f ca="1">IF(ISERROR($S757),"",OFFSET('Smelter Reference List'!$G$4,$S757-4,0))</f>
        <v/>
      </c>
      <c r="I757" s="295" t="str">
        <f ca="1">IF(ISERROR($S757),"",OFFSET('Smelter Reference List'!$H$4,$S757-4,0))</f>
        <v/>
      </c>
      <c r="J757" s="295" t="str">
        <f ca="1">IF(ISERROR($S757),"",OFFSET('Smelter Reference List'!$I$4,$S757-4,0))</f>
        <v/>
      </c>
      <c r="K757" s="296"/>
      <c r="L757" s="296"/>
      <c r="M757" s="296"/>
      <c r="N757" s="296"/>
      <c r="O757" s="296"/>
      <c r="P757" s="296"/>
      <c r="Q757" s="297"/>
      <c r="R757" s="227"/>
      <c r="S757" s="228" t="e">
        <f>IF(C757="",NA(),MATCH($B757&amp;$C757,'Smelter Reference List'!$J:$J,0))</f>
        <v>#N/A</v>
      </c>
      <c r="T757" s="229"/>
      <c r="U757" s="229">
        <f t="shared" ca="1" si="24"/>
        <v>0</v>
      </c>
      <c r="V757" s="229"/>
      <c r="W757" s="229"/>
      <c r="Y757" s="223" t="str">
        <f t="shared" si="25"/>
        <v/>
      </c>
    </row>
    <row r="758" spans="1:25" s="223" customFormat="1" ht="20.25">
      <c r="A758" s="292"/>
      <c r="B758" s="293" t="str">
        <f>IF(LEN(A758)=0,"",INDEX('Smelter Reference List'!$A:$A,MATCH($A758,'Smelter Reference List'!$E:$E,0)))</f>
        <v/>
      </c>
      <c r="C758" s="299" t="str">
        <f>IF(LEN(A758)=0,"",INDEX('Smelter Reference List'!$C:$C,MATCH($A758,'Smelter Reference List'!$E:$E,0)))</f>
        <v/>
      </c>
      <c r="D758" s="293" t="str">
        <f ca="1">IF(ISERROR($S758),"",OFFSET('Smelter Reference List'!$C$4,$S758-4,0)&amp;"")</f>
        <v/>
      </c>
      <c r="E758" s="293" t="str">
        <f ca="1">IF(ISERROR($S758),"",OFFSET('Smelter Reference List'!$D$4,$S758-4,0)&amp;"")</f>
        <v/>
      </c>
      <c r="F758" s="293" t="str">
        <f ca="1">IF(ISERROR($S758),"",OFFSET('Smelter Reference List'!$E$4,$S758-4,0))</f>
        <v/>
      </c>
      <c r="G758" s="293" t="str">
        <f ca="1">IF(C758=$U$4,"Enter smelter details", IF(ISERROR($S758),"",OFFSET('Smelter Reference List'!$F$4,$S758-4,0)))</f>
        <v/>
      </c>
      <c r="H758" s="294" t="str">
        <f ca="1">IF(ISERROR($S758),"",OFFSET('Smelter Reference List'!$G$4,$S758-4,0))</f>
        <v/>
      </c>
      <c r="I758" s="295" t="str">
        <f ca="1">IF(ISERROR($S758),"",OFFSET('Smelter Reference List'!$H$4,$S758-4,0))</f>
        <v/>
      </c>
      <c r="J758" s="295" t="str">
        <f ca="1">IF(ISERROR($S758),"",OFFSET('Smelter Reference List'!$I$4,$S758-4,0))</f>
        <v/>
      </c>
      <c r="K758" s="296"/>
      <c r="L758" s="296"/>
      <c r="M758" s="296"/>
      <c r="N758" s="296"/>
      <c r="O758" s="296"/>
      <c r="P758" s="296"/>
      <c r="Q758" s="297"/>
      <c r="R758" s="227"/>
      <c r="S758" s="228" t="e">
        <f>IF(C758="",NA(),MATCH($B758&amp;$C758,'Smelter Reference List'!$J:$J,0))</f>
        <v>#N/A</v>
      </c>
      <c r="T758" s="229"/>
      <c r="U758" s="229">
        <f t="shared" ca="1" si="24"/>
        <v>0</v>
      </c>
      <c r="V758" s="229"/>
      <c r="W758" s="229"/>
      <c r="Y758" s="223" t="str">
        <f t="shared" si="25"/>
        <v/>
      </c>
    </row>
    <row r="759" spans="1:25" s="223" customFormat="1" ht="20.25">
      <c r="A759" s="292"/>
      <c r="B759" s="293" t="str">
        <f>IF(LEN(A759)=0,"",INDEX('Smelter Reference List'!$A:$A,MATCH($A759,'Smelter Reference List'!$E:$E,0)))</f>
        <v/>
      </c>
      <c r="C759" s="299" t="str">
        <f>IF(LEN(A759)=0,"",INDEX('Smelter Reference List'!$C:$C,MATCH($A759,'Smelter Reference List'!$E:$E,0)))</f>
        <v/>
      </c>
      <c r="D759" s="293" t="str">
        <f ca="1">IF(ISERROR($S759),"",OFFSET('Smelter Reference List'!$C$4,$S759-4,0)&amp;"")</f>
        <v/>
      </c>
      <c r="E759" s="293" t="str">
        <f ca="1">IF(ISERROR($S759),"",OFFSET('Smelter Reference List'!$D$4,$S759-4,0)&amp;"")</f>
        <v/>
      </c>
      <c r="F759" s="293" t="str">
        <f ca="1">IF(ISERROR($S759),"",OFFSET('Smelter Reference List'!$E$4,$S759-4,0))</f>
        <v/>
      </c>
      <c r="G759" s="293" t="str">
        <f ca="1">IF(C759=$U$4,"Enter smelter details", IF(ISERROR($S759),"",OFFSET('Smelter Reference List'!$F$4,$S759-4,0)))</f>
        <v/>
      </c>
      <c r="H759" s="294" t="str">
        <f ca="1">IF(ISERROR($S759),"",OFFSET('Smelter Reference List'!$G$4,$S759-4,0))</f>
        <v/>
      </c>
      <c r="I759" s="295" t="str">
        <f ca="1">IF(ISERROR($S759),"",OFFSET('Smelter Reference List'!$H$4,$S759-4,0))</f>
        <v/>
      </c>
      <c r="J759" s="295" t="str">
        <f ca="1">IF(ISERROR($S759),"",OFFSET('Smelter Reference List'!$I$4,$S759-4,0))</f>
        <v/>
      </c>
      <c r="K759" s="296"/>
      <c r="L759" s="296"/>
      <c r="M759" s="296"/>
      <c r="N759" s="296"/>
      <c r="O759" s="296"/>
      <c r="P759" s="296"/>
      <c r="Q759" s="297"/>
      <c r="R759" s="227"/>
      <c r="S759" s="228" t="e">
        <f>IF(C759="",NA(),MATCH($B759&amp;$C759,'Smelter Reference List'!$J:$J,0))</f>
        <v>#N/A</v>
      </c>
      <c r="T759" s="229"/>
      <c r="U759" s="229">
        <f t="shared" ca="1" si="24"/>
        <v>0</v>
      </c>
      <c r="V759" s="229"/>
      <c r="W759" s="229"/>
      <c r="Y759" s="223" t="str">
        <f t="shared" si="25"/>
        <v/>
      </c>
    </row>
    <row r="760" spans="1:25" s="223" customFormat="1" ht="20.25">
      <c r="A760" s="292"/>
      <c r="B760" s="293" t="str">
        <f>IF(LEN(A760)=0,"",INDEX('Smelter Reference List'!$A:$A,MATCH($A760,'Smelter Reference List'!$E:$E,0)))</f>
        <v/>
      </c>
      <c r="C760" s="299" t="str">
        <f>IF(LEN(A760)=0,"",INDEX('Smelter Reference List'!$C:$C,MATCH($A760,'Smelter Reference List'!$E:$E,0)))</f>
        <v/>
      </c>
      <c r="D760" s="293" t="str">
        <f ca="1">IF(ISERROR($S760),"",OFFSET('Smelter Reference List'!$C$4,$S760-4,0)&amp;"")</f>
        <v/>
      </c>
      <c r="E760" s="293" t="str">
        <f ca="1">IF(ISERROR($S760),"",OFFSET('Smelter Reference List'!$D$4,$S760-4,0)&amp;"")</f>
        <v/>
      </c>
      <c r="F760" s="293" t="str">
        <f ca="1">IF(ISERROR($S760),"",OFFSET('Smelter Reference List'!$E$4,$S760-4,0))</f>
        <v/>
      </c>
      <c r="G760" s="293" t="str">
        <f ca="1">IF(C760=$U$4,"Enter smelter details", IF(ISERROR($S760),"",OFFSET('Smelter Reference List'!$F$4,$S760-4,0)))</f>
        <v/>
      </c>
      <c r="H760" s="294" t="str">
        <f ca="1">IF(ISERROR($S760),"",OFFSET('Smelter Reference List'!$G$4,$S760-4,0))</f>
        <v/>
      </c>
      <c r="I760" s="295" t="str">
        <f ca="1">IF(ISERROR($S760),"",OFFSET('Smelter Reference List'!$H$4,$S760-4,0))</f>
        <v/>
      </c>
      <c r="J760" s="295" t="str">
        <f ca="1">IF(ISERROR($S760),"",OFFSET('Smelter Reference List'!$I$4,$S760-4,0))</f>
        <v/>
      </c>
      <c r="K760" s="296"/>
      <c r="L760" s="296"/>
      <c r="M760" s="296"/>
      <c r="N760" s="296"/>
      <c r="O760" s="296"/>
      <c r="P760" s="296"/>
      <c r="Q760" s="297"/>
      <c r="R760" s="227"/>
      <c r="S760" s="228" t="e">
        <f>IF(C760="",NA(),MATCH($B760&amp;$C760,'Smelter Reference List'!$J:$J,0))</f>
        <v>#N/A</v>
      </c>
      <c r="T760" s="229"/>
      <c r="U760" s="229">
        <f t="shared" ca="1" si="24"/>
        <v>0</v>
      </c>
      <c r="V760" s="229"/>
      <c r="W760" s="229"/>
      <c r="Y760" s="223" t="str">
        <f t="shared" si="25"/>
        <v/>
      </c>
    </row>
    <row r="761" spans="1:25" s="223" customFormat="1" ht="20.25">
      <c r="A761" s="292"/>
      <c r="B761" s="293" t="str">
        <f>IF(LEN(A761)=0,"",INDEX('Smelter Reference List'!$A:$A,MATCH($A761,'Smelter Reference List'!$E:$E,0)))</f>
        <v/>
      </c>
      <c r="C761" s="299" t="str">
        <f>IF(LEN(A761)=0,"",INDEX('Smelter Reference List'!$C:$C,MATCH($A761,'Smelter Reference List'!$E:$E,0)))</f>
        <v/>
      </c>
      <c r="D761" s="293" t="str">
        <f ca="1">IF(ISERROR($S761),"",OFFSET('Smelter Reference List'!$C$4,$S761-4,0)&amp;"")</f>
        <v/>
      </c>
      <c r="E761" s="293" t="str">
        <f ca="1">IF(ISERROR($S761),"",OFFSET('Smelter Reference List'!$D$4,$S761-4,0)&amp;"")</f>
        <v/>
      </c>
      <c r="F761" s="293" t="str">
        <f ca="1">IF(ISERROR($S761),"",OFFSET('Smelter Reference List'!$E$4,$S761-4,0))</f>
        <v/>
      </c>
      <c r="G761" s="293" t="str">
        <f ca="1">IF(C761=$U$4,"Enter smelter details", IF(ISERROR($S761),"",OFFSET('Smelter Reference List'!$F$4,$S761-4,0)))</f>
        <v/>
      </c>
      <c r="H761" s="294" t="str">
        <f ca="1">IF(ISERROR($S761),"",OFFSET('Smelter Reference List'!$G$4,$S761-4,0))</f>
        <v/>
      </c>
      <c r="I761" s="295" t="str">
        <f ca="1">IF(ISERROR($S761),"",OFFSET('Smelter Reference List'!$H$4,$S761-4,0))</f>
        <v/>
      </c>
      <c r="J761" s="295" t="str">
        <f ca="1">IF(ISERROR($S761),"",OFFSET('Smelter Reference List'!$I$4,$S761-4,0))</f>
        <v/>
      </c>
      <c r="K761" s="296"/>
      <c r="L761" s="296"/>
      <c r="M761" s="296"/>
      <c r="N761" s="296"/>
      <c r="O761" s="296"/>
      <c r="P761" s="296"/>
      <c r="Q761" s="297"/>
      <c r="R761" s="227"/>
      <c r="S761" s="228" t="e">
        <f>IF(C761="",NA(),MATCH($B761&amp;$C761,'Smelter Reference List'!$J:$J,0))</f>
        <v>#N/A</v>
      </c>
      <c r="T761" s="229"/>
      <c r="U761" s="229">
        <f t="shared" ref="U761:U824" ca="1" si="26">IF(AND(C761="Smelter not listed",OR(LEN(D761)=0,LEN(E761)=0)),1,0)</f>
        <v>0</v>
      </c>
      <c r="V761" s="229"/>
      <c r="W761" s="229"/>
      <c r="Y761" s="223" t="str">
        <f t="shared" ref="Y761:Y824" si="27">B761&amp;C761</f>
        <v/>
      </c>
    </row>
    <row r="762" spans="1:25" s="223" customFormat="1" ht="20.25">
      <c r="A762" s="292"/>
      <c r="B762" s="293" t="str">
        <f>IF(LEN(A762)=0,"",INDEX('Smelter Reference List'!$A:$A,MATCH($A762,'Smelter Reference List'!$E:$E,0)))</f>
        <v/>
      </c>
      <c r="C762" s="299" t="str">
        <f>IF(LEN(A762)=0,"",INDEX('Smelter Reference List'!$C:$C,MATCH($A762,'Smelter Reference List'!$E:$E,0)))</f>
        <v/>
      </c>
      <c r="D762" s="293" t="str">
        <f ca="1">IF(ISERROR($S762),"",OFFSET('Smelter Reference List'!$C$4,$S762-4,0)&amp;"")</f>
        <v/>
      </c>
      <c r="E762" s="293" t="str">
        <f ca="1">IF(ISERROR($S762),"",OFFSET('Smelter Reference List'!$D$4,$S762-4,0)&amp;"")</f>
        <v/>
      </c>
      <c r="F762" s="293" t="str">
        <f ca="1">IF(ISERROR($S762),"",OFFSET('Smelter Reference List'!$E$4,$S762-4,0))</f>
        <v/>
      </c>
      <c r="G762" s="293" t="str">
        <f ca="1">IF(C762=$U$4,"Enter smelter details", IF(ISERROR($S762),"",OFFSET('Smelter Reference List'!$F$4,$S762-4,0)))</f>
        <v/>
      </c>
      <c r="H762" s="294" t="str">
        <f ca="1">IF(ISERROR($S762),"",OFFSET('Smelter Reference List'!$G$4,$S762-4,0))</f>
        <v/>
      </c>
      <c r="I762" s="295" t="str">
        <f ca="1">IF(ISERROR($S762),"",OFFSET('Smelter Reference List'!$H$4,$S762-4,0))</f>
        <v/>
      </c>
      <c r="J762" s="295" t="str">
        <f ca="1">IF(ISERROR($S762),"",OFFSET('Smelter Reference List'!$I$4,$S762-4,0))</f>
        <v/>
      </c>
      <c r="K762" s="296"/>
      <c r="L762" s="296"/>
      <c r="M762" s="296"/>
      <c r="N762" s="296"/>
      <c r="O762" s="296"/>
      <c r="P762" s="296"/>
      <c r="Q762" s="297"/>
      <c r="R762" s="227"/>
      <c r="S762" s="228" t="e">
        <f>IF(C762="",NA(),MATCH($B762&amp;$C762,'Smelter Reference List'!$J:$J,0))</f>
        <v>#N/A</v>
      </c>
      <c r="T762" s="229"/>
      <c r="U762" s="229">
        <f t="shared" ca="1" si="26"/>
        <v>0</v>
      </c>
      <c r="V762" s="229"/>
      <c r="W762" s="229"/>
      <c r="Y762" s="223" t="str">
        <f t="shared" si="27"/>
        <v/>
      </c>
    </row>
    <row r="763" spans="1:25" s="223" customFormat="1" ht="20.25">
      <c r="A763" s="292"/>
      <c r="B763" s="293" t="str">
        <f>IF(LEN(A763)=0,"",INDEX('Smelter Reference List'!$A:$A,MATCH($A763,'Smelter Reference List'!$E:$E,0)))</f>
        <v/>
      </c>
      <c r="C763" s="299" t="str">
        <f>IF(LEN(A763)=0,"",INDEX('Smelter Reference List'!$C:$C,MATCH($A763,'Smelter Reference List'!$E:$E,0)))</f>
        <v/>
      </c>
      <c r="D763" s="293" t="str">
        <f ca="1">IF(ISERROR($S763),"",OFFSET('Smelter Reference List'!$C$4,$S763-4,0)&amp;"")</f>
        <v/>
      </c>
      <c r="E763" s="293" t="str">
        <f ca="1">IF(ISERROR($S763),"",OFFSET('Smelter Reference List'!$D$4,$S763-4,0)&amp;"")</f>
        <v/>
      </c>
      <c r="F763" s="293" t="str">
        <f ca="1">IF(ISERROR($S763),"",OFFSET('Smelter Reference List'!$E$4,$S763-4,0))</f>
        <v/>
      </c>
      <c r="G763" s="293" t="str">
        <f ca="1">IF(C763=$U$4,"Enter smelter details", IF(ISERROR($S763),"",OFFSET('Smelter Reference List'!$F$4,$S763-4,0)))</f>
        <v/>
      </c>
      <c r="H763" s="294" t="str">
        <f ca="1">IF(ISERROR($S763),"",OFFSET('Smelter Reference List'!$G$4,$S763-4,0))</f>
        <v/>
      </c>
      <c r="I763" s="295" t="str">
        <f ca="1">IF(ISERROR($S763),"",OFFSET('Smelter Reference List'!$H$4,$S763-4,0))</f>
        <v/>
      </c>
      <c r="J763" s="295" t="str">
        <f ca="1">IF(ISERROR($S763),"",OFFSET('Smelter Reference List'!$I$4,$S763-4,0))</f>
        <v/>
      </c>
      <c r="K763" s="296"/>
      <c r="L763" s="296"/>
      <c r="M763" s="296"/>
      <c r="N763" s="296"/>
      <c r="O763" s="296"/>
      <c r="P763" s="296"/>
      <c r="Q763" s="297"/>
      <c r="R763" s="227"/>
      <c r="S763" s="228" t="e">
        <f>IF(C763="",NA(),MATCH($B763&amp;$C763,'Smelter Reference List'!$J:$J,0))</f>
        <v>#N/A</v>
      </c>
      <c r="T763" s="229"/>
      <c r="U763" s="229">
        <f t="shared" ca="1" si="26"/>
        <v>0</v>
      </c>
      <c r="V763" s="229"/>
      <c r="W763" s="229"/>
      <c r="Y763" s="223" t="str">
        <f t="shared" si="27"/>
        <v/>
      </c>
    </row>
    <row r="764" spans="1:25" s="223" customFormat="1" ht="20.25">
      <c r="A764" s="292"/>
      <c r="B764" s="293" t="str">
        <f>IF(LEN(A764)=0,"",INDEX('Smelter Reference List'!$A:$A,MATCH($A764,'Smelter Reference List'!$E:$E,0)))</f>
        <v/>
      </c>
      <c r="C764" s="299" t="str">
        <f>IF(LEN(A764)=0,"",INDEX('Smelter Reference List'!$C:$C,MATCH($A764,'Smelter Reference List'!$E:$E,0)))</f>
        <v/>
      </c>
      <c r="D764" s="293" t="str">
        <f ca="1">IF(ISERROR($S764),"",OFFSET('Smelter Reference List'!$C$4,$S764-4,0)&amp;"")</f>
        <v/>
      </c>
      <c r="E764" s="293" t="str">
        <f ca="1">IF(ISERROR($S764),"",OFFSET('Smelter Reference List'!$D$4,$S764-4,0)&amp;"")</f>
        <v/>
      </c>
      <c r="F764" s="293" t="str">
        <f ca="1">IF(ISERROR($S764),"",OFFSET('Smelter Reference List'!$E$4,$S764-4,0))</f>
        <v/>
      </c>
      <c r="G764" s="293" t="str">
        <f ca="1">IF(C764=$U$4,"Enter smelter details", IF(ISERROR($S764),"",OFFSET('Smelter Reference List'!$F$4,$S764-4,0)))</f>
        <v/>
      </c>
      <c r="H764" s="294" t="str">
        <f ca="1">IF(ISERROR($S764),"",OFFSET('Smelter Reference List'!$G$4,$S764-4,0))</f>
        <v/>
      </c>
      <c r="I764" s="295" t="str">
        <f ca="1">IF(ISERROR($S764),"",OFFSET('Smelter Reference List'!$H$4,$S764-4,0))</f>
        <v/>
      </c>
      <c r="J764" s="295" t="str">
        <f ca="1">IF(ISERROR($S764),"",OFFSET('Smelter Reference List'!$I$4,$S764-4,0))</f>
        <v/>
      </c>
      <c r="K764" s="296"/>
      <c r="L764" s="296"/>
      <c r="M764" s="296"/>
      <c r="N764" s="296"/>
      <c r="O764" s="296"/>
      <c r="P764" s="296"/>
      <c r="Q764" s="297"/>
      <c r="R764" s="227"/>
      <c r="S764" s="228" t="e">
        <f>IF(C764="",NA(),MATCH($B764&amp;$C764,'Smelter Reference List'!$J:$J,0))</f>
        <v>#N/A</v>
      </c>
      <c r="T764" s="229"/>
      <c r="U764" s="229">
        <f t="shared" ca="1" si="26"/>
        <v>0</v>
      </c>
      <c r="V764" s="229"/>
      <c r="W764" s="229"/>
      <c r="Y764" s="223" t="str">
        <f t="shared" si="27"/>
        <v/>
      </c>
    </row>
    <row r="765" spans="1:25" s="223" customFormat="1" ht="20.25">
      <c r="A765" s="292"/>
      <c r="B765" s="293" t="str">
        <f>IF(LEN(A765)=0,"",INDEX('Smelter Reference List'!$A:$A,MATCH($A765,'Smelter Reference List'!$E:$E,0)))</f>
        <v/>
      </c>
      <c r="C765" s="299" t="str">
        <f>IF(LEN(A765)=0,"",INDEX('Smelter Reference List'!$C:$C,MATCH($A765,'Smelter Reference List'!$E:$E,0)))</f>
        <v/>
      </c>
      <c r="D765" s="293" t="str">
        <f ca="1">IF(ISERROR($S765),"",OFFSET('Smelter Reference List'!$C$4,$S765-4,0)&amp;"")</f>
        <v/>
      </c>
      <c r="E765" s="293" t="str">
        <f ca="1">IF(ISERROR($S765),"",OFFSET('Smelter Reference List'!$D$4,$S765-4,0)&amp;"")</f>
        <v/>
      </c>
      <c r="F765" s="293" t="str">
        <f ca="1">IF(ISERROR($S765),"",OFFSET('Smelter Reference List'!$E$4,$S765-4,0))</f>
        <v/>
      </c>
      <c r="G765" s="293" t="str">
        <f ca="1">IF(C765=$U$4,"Enter smelter details", IF(ISERROR($S765),"",OFFSET('Smelter Reference List'!$F$4,$S765-4,0)))</f>
        <v/>
      </c>
      <c r="H765" s="294" t="str">
        <f ca="1">IF(ISERROR($S765),"",OFFSET('Smelter Reference List'!$G$4,$S765-4,0))</f>
        <v/>
      </c>
      <c r="I765" s="295" t="str">
        <f ca="1">IF(ISERROR($S765),"",OFFSET('Smelter Reference List'!$H$4,$S765-4,0))</f>
        <v/>
      </c>
      <c r="J765" s="295" t="str">
        <f ca="1">IF(ISERROR($S765),"",OFFSET('Smelter Reference List'!$I$4,$S765-4,0))</f>
        <v/>
      </c>
      <c r="K765" s="296"/>
      <c r="L765" s="296"/>
      <c r="M765" s="296"/>
      <c r="N765" s="296"/>
      <c r="O765" s="296"/>
      <c r="P765" s="296"/>
      <c r="Q765" s="297"/>
      <c r="R765" s="227"/>
      <c r="S765" s="228" t="e">
        <f>IF(C765="",NA(),MATCH($B765&amp;$C765,'Smelter Reference List'!$J:$J,0))</f>
        <v>#N/A</v>
      </c>
      <c r="T765" s="229"/>
      <c r="U765" s="229">
        <f t="shared" ca="1" si="26"/>
        <v>0</v>
      </c>
      <c r="V765" s="229"/>
      <c r="W765" s="229"/>
      <c r="Y765" s="223" t="str">
        <f t="shared" si="27"/>
        <v/>
      </c>
    </row>
    <row r="766" spans="1:25" s="223" customFormat="1" ht="20.25">
      <c r="A766" s="292"/>
      <c r="B766" s="293" t="str">
        <f>IF(LEN(A766)=0,"",INDEX('Smelter Reference List'!$A:$A,MATCH($A766,'Smelter Reference List'!$E:$E,0)))</f>
        <v/>
      </c>
      <c r="C766" s="299" t="str">
        <f>IF(LEN(A766)=0,"",INDEX('Smelter Reference List'!$C:$C,MATCH($A766,'Smelter Reference List'!$E:$E,0)))</f>
        <v/>
      </c>
      <c r="D766" s="293" t="str">
        <f ca="1">IF(ISERROR($S766),"",OFFSET('Smelter Reference List'!$C$4,$S766-4,0)&amp;"")</f>
        <v/>
      </c>
      <c r="E766" s="293" t="str">
        <f ca="1">IF(ISERROR($S766),"",OFFSET('Smelter Reference List'!$D$4,$S766-4,0)&amp;"")</f>
        <v/>
      </c>
      <c r="F766" s="293" t="str">
        <f ca="1">IF(ISERROR($S766),"",OFFSET('Smelter Reference List'!$E$4,$S766-4,0))</f>
        <v/>
      </c>
      <c r="G766" s="293" t="str">
        <f ca="1">IF(C766=$U$4,"Enter smelter details", IF(ISERROR($S766),"",OFFSET('Smelter Reference List'!$F$4,$S766-4,0)))</f>
        <v/>
      </c>
      <c r="H766" s="294" t="str">
        <f ca="1">IF(ISERROR($S766),"",OFFSET('Smelter Reference List'!$G$4,$S766-4,0))</f>
        <v/>
      </c>
      <c r="I766" s="295" t="str">
        <f ca="1">IF(ISERROR($S766),"",OFFSET('Smelter Reference List'!$H$4,$S766-4,0))</f>
        <v/>
      </c>
      <c r="J766" s="295" t="str">
        <f ca="1">IF(ISERROR($S766),"",OFFSET('Smelter Reference List'!$I$4,$S766-4,0))</f>
        <v/>
      </c>
      <c r="K766" s="296"/>
      <c r="L766" s="296"/>
      <c r="M766" s="296"/>
      <c r="N766" s="296"/>
      <c r="O766" s="296"/>
      <c r="P766" s="296"/>
      <c r="Q766" s="297"/>
      <c r="R766" s="227"/>
      <c r="S766" s="228" t="e">
        <f>IF(C766="",NA(),MATCH($B766&amp;$C766,'Smelter Reference List'!$J:$J,0))</f>
        <v>#N/A</v>
      </c>
      <c r="T766" s="229"/>
      <c r="U766" s="229">
        <f t="shared" ca="1" si="26"/>
        <v>0</v>
      </c>
      <c r="V766" s="229"/>
      <c r="W766" s="229"/>
      <c r="Y766" s="223" t="str">
        <f t="shared" si="27"/>
        <v/>
      </c>
    </row>
    <row r="767" spans="1:25" s="223" customFormat="1" ht="20.25">
      <c r="A767" s="292"/>
      <c r="B767" s="293" t="str">
        <f>IF(LEN(A767)=0,"",INDEX('Smelter Reference List'!$A:$A,MATCH($A767,'Smelter Reference List'!$E:$E,0)))</f>
        <v/>
      </c>
      <c r="C767" s="299" t="str">
        <f>IF(LEN(A767)=0,"",INDEX('Smelter Reference List'!$C:$C,MATCH($A767,'Smelter Reference List'!$E:$E,0)))</f>
        <v/>
      </c>
      <c r="D767" s="293" t="str">
        <f ca="1">IF(ISERROR($S767),"",OFFSET('Smelter Reference List'!$C$4,$S767-4,0)&amp;"")</f>
        <v/>
      </c>
      <c r="E767" s="293" t="str">
        <f ca="1">IF(ISERROR($S767),"",OFFSET('Smelter Reference List'!$D$4,$S767-4,0)&amp;"")</f>
        <v/>
      </c>
      <c r="F767" s="293" t="str">
        <f ca="1">IF(ISERROR($S767),"",OFFSET('Smelter Reference List'!$E$4,$S767-4,0))</f>
        <v/>
      </c>
      <c r="G767" s="293" t="str">
        <f ca="1">IF(C767=$U$4,"Enter smelter details", IF(ISERROR($S767),"",OFFSET('Smelter Reference List'!$F$4,$S767-4,0)))</f>
        <v/>
      </c>
      <c r="H767" s="294" t="str">
        <f ca="1">IF(ISERROR($S767),"",OFFSET('Smelter Reference List'!$G$4,$S767-4,0))</f>
        <v/>
      </c>
      <c r="I767" s="295" t="str">
        <f ca="1">IF(ISERROR($S767),"",OFFSET('Smelter Reference List'!$H$4,$S767-4,0))</f>
        <v/>
      </c>
      <c r="J767" s="295" t="str">
        <f ca="1">IF(ISERROR($S767),"",OFFSET('Smelter Reference List'!$I$4,$S767-4,0))</f>
        <v/>
      </c>
      <c r="K767" s="296"/>
      <c r="L767" s="296"/>
      <c r="M767" s="296"/>
      <c r="N767" s="296"/>
      <c r="O767" s="296"/>
      <c r="P767" s="296"/>
      <c r="Q767" s="297"/>
      <c r="R767" s="227"/>
      <c r="S767" s="228" t="e">
        <f>IF(C767="",NA(),MATCH($B767&amp;$C767,'Smelter Reference List'!$J:$J,0))</f>
        <v>#N/A</v>
      </c>
      <c r="T767" s="229"/>
      <c r="U767" s="229">
        <f t="shared" ca="1" si="26"/>
        <v>0</v>
      </c>
      <c r="V767" s="229"/>
      <c r="W767" s="229"/>
      <c r="Y767" s="223" t="str">
        <f t="shared" si="27"/>
        <v/>
      </c>
    </row>
    <row r="768" spans="1:25" s="223" customFormat="1" ht="20.25">
      <c r="A768" s="292"/>
      <c r="B768" s="293" t="str">
        <f>IF(LEN(A768)=0,"",INDEX('Smelter Reference List'!$A:$A,MATCH($A768,'Smelter Reference List'!$E:$E,0)))</f>
        <v/>
      </c>
      <c r="C768" s="299" t="str">
        <f>IF(LEN(A768)=0,"",INDEX('Smelter Reference List'!$C:$C,MATCH($A768,'Smelter Reference List'!$E:$E,0)))</f>
        <v/>
      </c>
      <c r="D768" s="293" t="str">
        <f ca="1">IF(ISERROR($S768),"",OFFSET('Smelter Reference List'!$C$4,$S768-4,0)&amp;"")</f>
        <v/>
      </c>
      <c r="E768" s="293" t="str">
        <f ca="1">IF(ISERROR($S768),"",OFFSET('Smelter Reference List'!$D$4,$S768-4,0)&amp;"")</f>
        <v/>
      </c>
      <c r="F768" s="293" t="str">
        <f ca="1">IF(ISERROR($S768),"",OFFSET('Smelter Reference List'!$E$4,$S768-4,0))</f>
        <v/>
      </c>
      <c r="G768" s="293" t="str">
        <f ca="1">IF(C768=$U$4,"Enter smelter details", IF(ISERROR($S768),"",OFFSET('Smelter Reference List'!$F$4,$S768-4,0)))</f>
        <v/>
      </c>
      <c r="H768" s="294" t="str">
        <f ca="1">IF(ISERROR($S768),"",OFFSET('Smelter Reference List'!$G$4,$S768-4,0))</f>
        <v/>
      </c>
      <c r="I768" s="295" t="str">
        <f ca="1">IF(ISERROR($S768),"",OFFSET('Smelter Reference List'!$H$4,$S768-4,0))</f>
        <v/>
      </c>
      <c r="J768" s="295" t="str">
        <f ca="1">IF(ISERROR($S768),"",OFFSET('Smelter Reference List'!$I$4,$S768-4,0))</f>
        <v/>
      </c>
      <c r="K768" s="296"/>
      <c r="L768" s="296"/>
      <c r="M768" s="296"/>
      <c r="N768" s="296"/>
      <c r="O768" s="296"/>
      <c r="P768" s="296"/>
      <c r="Q768" s="297"/>
      <c r="R768" s="227"/>
      <c r="S768" s="228" t="e">
        <f>IF(C768="",NA(),MATCH($B768&amp;$C768,'Smelter Reference List'!$J:$J,0))</f>
        <v>#N/A</v>
      </c>
      <c r="T768" s="229"/>
      <c r="U768" s="229">
        <f t="shared" ca="1" si="26"/>
        <v>0</v>
      </c>
      <c r="V768" s="229"/>
      <c r="W768" s="229"/>
      <c r="Y768" s="223" t="str">
        <f t="shared" si="27"/>
        <v/>
      </c>
    </row>
    <row r="769" spans="1:25" s="223" customFormat="1" ht="20.25">
      <c r="A769" s="292"/>
      <c r="B769" s="293" t="str">
        <f>IF(LEN(A769)=0,"",INDEX('Smelter Reference List'!$A:$A,MATCH($A769,'Smelter Reference List'!$E:$E,0)))</f>
        <v/>
      </c>
      <c r="C769" s="299" t="str">
        <f>IF(LEN(A769)=0,"",INDEX('Smelter Reference List'!$C:$C,MATCH($A769,'Smelter Reference List'!$E:$E,0)))</f>
        <v/>
      </c>
      <c r="D769" s="293" t="str">
        <f ca="1">IF(ISERROR($S769),"",OFFSET('Smelter Reference List'!$C$4,$S769-4,0)&amp;"")</f>
        <v/>
      </c>
      <c r="E769" s="293" t="str">
        <f ca="1">IF(ISERROR($S769),"",OFFSET('Smelter Reference List'!$D$4,$S769-4,0)&amp;"")</f>
        <v/>
      </c>
      <c r="F769" s="293" t="str">
        <f ca="1">IF(ISERROR($S769),"",OFFSET('Smelter Reference List'!$E$4,$S769-4,0))</f>
        <v/>
      </c>
      <c r="G769" s="293" t="str">
        <f ca="1">IF(C769=$U$4,"Enter smelter details", IF(ISERROR($S769),"",OFFSET('Smelter Reference List'!$F$4,$S769-4,0)))</f>
        <v/>
      </c>
      <c r="H769" s="294" t="str">
        <f ca="1">IF(ISERROR($S769),"",OFFSET('Smelter Reference List'!$G$4,$S769-4,0))</f>
        <v/>
      </c>
      <c r="I769" s="295" t="str">
        <f ca="1">IF(ISERROR($S769),"",OFFSET('Smelter Reference List'!$H$4,$S769-4,0))</f>
        <v/>
      </c>
      <c r="J769" s="295" t="str">
        <f ca="1">IF(ISERROR($S769),"",OFFSET('Smelter Reference List'!$I$4,$S769-4,0))</f>
        <v/>
      </c>
      <c r="K769" s="296"/>
      <c r="L769" s="296"/>
      <c r="M769" s="296"/>
      <c r="N769" s="296"/>
      <c r="O769" s="296"/>
      <c r="P769" s="296"/>
      <c r="Q769" s="297"/>
      <c r="R769" s="227"/>
      <c r="S769" s="228" t="e">
        <f>IF(C769="",NA(),MATCH($B769&amp;$C769,'Smelter Reference List'!$J:$J,0))</f>
        <v>#N/A</v>
      </c>
      <c r="T769" s="229"/>
      <c r="U769" s="229">
        <f t="shared" ca="1" si="26"/>
        <v>0</v>
      </c>
      <c r="V769" s="229"/>
      <c r="W769" s="229"/>
      <c r="Y769" s="223" t="str">
        <f t="shared" si="27"/>
        <v/>
      </c>
    </row>
    <row r="770" spans="1:25" s="223" customFormat="1" ht="20.25">
      <c r="A770" s="292"/>
      <c r="B770" s="293" t="str">
        <f>IF(LEN(A770)=0,"",INDEX('Smelter Reference List'!$A:$A,MATCH($A770,'Smelter Reference List'!$E:$E,0)))</f>
        <v/>
      </c>
      <c r="C770" s="299" t="str">
        <f>IF(LEN(A770)=0,"",INDEX('Smelter Reference List'!$C:$C,MATCH($A770,'Smelter Reference List'!$E:$E,0)))</f>
        <v/>
      </c>
      <c r="D770" s="293" t="str">
        <f ca="1">IF(ISERROR($S770),"",OFFSET('Smelter Reference List'!$C$4,$S770-4,0)&amp;"")</f>
        <v/>
      </c>
      <c r="E770" s="293" t="str">
        <f ca="1">IF(ISERROR($S770),"",OFFSET('Smelter Reference List'!$D$4,$S770-4,0)&amp;"")</f>
        <v/>
      </c>
      <c r="F770" s="293" t="str">
        <f ca="1">IF(ISERROR($S770),"",OFFSET('Smelter Reference List'!$E$4,$S770-4,0))</f>
        <v/>
      </c>
      <c r="G770" s="293" t="str">
        <f ca="1">IF(C770=$U$4,"Enter smelter details", IF(ISERROR($S770),"",OFFSET('Smelter Reference List'!$F$4,$S770-4,0)))</f>
        <v/>
      </c>
      <c r="H770" s="294" t="str">
        <f ca="1">IF(ISERROR($S770),"",OFFSET('Smelter Reference List'!$G$4,$S770-4,0))</f>
        <v/>
      </c>
      <c r="I770" s="295" t="str">
        <f ca="1">IF(ISERROR($S770),"",OFFSET('Smelter Reference List'!$H$4,$S770-4,0))</f>
        <v/>
      </c>
      <c r="J770" s="295" t="str">
        <f ca="1">IF(ISERROR($S770),"",OFFSET('Smelter Reference List'!$I$4,$S770-4,0))</f>
        <v/>
      </c>
      <c r="K770" s="296"/>
      <c r="L770" s="296"/>
      <c r="M770" s="296"/>
      <c r="N770" s="296"/>
      <c r="O770" s="296"/>
      <c r="P770" s="296"/>
      <c r="Q770" s="297"/>
      <c r="R770" s="227"/>
      <c r="S770" s="228" t="e">
        <f>IF(C770="",NA(),MATCH($B770&amp;$C770,'Smelter Reference List'!$J:$J,0))</f>
        <v>#N/A</v>
      </c>
      <c r="T770" s="229"/>
      <c r="U770" s="229">
        <f t="shared" ca="1" si="26"/>
        <v>0</v>
      </c>
      <c r="V770" s="229"/>
      <c r="W770" s="229"/>
      <c r="Y770" s="223" t="str">
        <f t="shared" si="27"/>
        <v/>
      </c>
    </row>
    <row r="771" spans="1:25" s="223" customFormat="1" ht="20.25">
      <c r="A771" s="292"/>
      <c r="B771" s="293" t="str">
        <f>IF(LEN(A771)=0,"",INDEX('Smelter Reference List'!$A:$A,MATCH($A771,'Smelter Reference List'!$E:$E,0)))</f>
        <v/>
      </c>
      <c r="C771" s="299" t="str">
        <f>IF(LEN(A771)=0,"",INDEX('Smelter Reference List'!$C:$C,MATCH($A771,'Smelter Reference List'!$E:$E,0)))</f>
        <v/>
      </c>
      <c r="D771" s="293" t="str">
        <f ca="1">IF(ISERROR($S771),"",OFFSET('Smelter Reference List'!$C$4,$S771-4,0)&amp;"")</f>
        <v/>
      </c>
      <c r="E771" s="293" t="str">
        <f ca="1">IF(ISERROR($S771),"",OFFSET('Smelter Reference List'!$D$4,$S771-4,0)&amp;"")</f>
        <v/>
      </c>
      <c r="F771" s="293" t="str">
        <f ca="1">IF(ISERROR($S771),"",OFFSET('Smelter Reference List'!$E$4,$S771-4,0))</f>
        <v/>
      </c>
      <c r="G771" s="293" t="str">
        <f ca="1">IF(C771=$U$4,"Enter smelter details", IF(ISERROR($S771),"",OFFSET('Smelter Reference List'!$F$4,$S771-4,0)))</f>
        <v/>
      </c>
      <c r="H771" s="294" t="str">
        <f ca="1">IF(ISERROR($S771),"",OFFSET('Smelter Reference List'!$G$4,$S771-4,0))</f>
        <v/>
      </c>
      <c r="I771" s="295" t="str">
        <f ca="1">IF(ISERROR($S771),"",OFFSET('Smelter Reference List'!$H$4,$S771-4,0))</f>
        <v/>
      </c>
      <c r="J771" s="295" t="str">
        <f ca="1">IF(ISERROR($S771),"",OFFSET('Smelter Reference List'!$I$4,$S771-4,0))</f>
        <v/>
      </c>
      <c r="K771" s="296"/>
      <c r="L771" s="296"/>
      <c r="M771" s="296"/>
      <c r="N771" s="296"/>
      <c r="O771" s="296"/>
      <c r="P771" s="296"/>
      <c r="Q771" s="297"/>
      <c r="R771" s="227"/>
      <c r="S771" s="228" t="e">
        <f>IF(C771="",NA(),MATCH($B771&amp;$C771,'Smelter Reference List'!$J:$J,0))</f>
        <v>#N/A</v>
      </c>
      <c r="T771" s="229"/>
      <c r="U771" s="229">
        <f t="shared" ca="1" si="26"/>
        <v>0</v>
      </c>
      <c r="V771" s="229"/>
      <c r="W771" s="229"/>
      <c r="Y771" s="223" t="str">
        <f t="shared" si="27"/>
        <v/>
      </c>
    </row>
    <row r="772" spans="1:25" s="223" customFormat="1" ht="20.25">
      <c r="A772" s="292"/>
      <c r="B772" s="293" t="str">
        <f>IF(LEN(A772)=0,"",INDEX('Smelter Reference List'!$A:$A,MATCH($A772,'Smelter Reference List'!$E:$E,0)))</f>
        <v/>
      </c>
      <c r="C772" s="299" t="str">
        <f>IF(LEN(A772)=0,"",INDEX('Smelter Reference List'!$C:$C,MATCH($A772,'Smelter Reference List'!$E:$E,0)))</f>
        <v/>
      </c>
      <c r="D772" s="293" t="str">
        <f ca="1">IF(ISERROR($S772),"",OFFSET('Smelter Reference List'!$C$4,$S772-4,0)&amp;"")</f>
        <v/>
      </c>
      <c r="E772" s="293" t="str">
        <f ca="1">IF(ISERROR($S772),"",OFFSET('Smelter Reference List'!$D$4,$S772-4,0)&amp;"")</f>
        <v/>
      </c>
      <c r="F772" s="293" t="str">
        <f ca="1">IF(ISERROR($S772),"",OFFSET('Smelter Reference List'!$E$4,$S772-4,0))</f>
        <v/>
      </c>
      <c r="G772" s="293" t="str">
        <f ca="1">IF(C772=$U$4,"Enter smelter details", IF(ISERROR($S772),"",OFFSET('Smelter Reference List'!$F$4,$S772-4,0)))</f>
        <v/>
      </c>
      <c r="H772" s="294" t="str">
        <f ca="1">IF(ISERROR($S772),"",OFFSET('Smelter Reference List'!$G$4,$S772-4,0))</f>
        <v/>
      </c>
      <c r="I772" s="295" t="str">
        <f ca="1">IF(ISERROR($S772),"",OFFSET('Smelter Reference List'!$H$4,$S772-4,0))</f>
        <v/>
      </c>
      <c r="J772" s="295" t="str">
        <f ca="1">IF(ISERROR($S772),"",OFFSET('Smelter Reference List'!$I$4,$S772-4,0))</f>
        <v/>
      </c>
      <c r="K772" s="296"/>
      <c r="L772" s="296"/>
      <c r="M772" s="296"/>
      <c r="N772" s="296"/>
      <c r="O772" s="296"/>
      <c r="P772" s="296"/>
      <c r="Q772" s="297"/>
      <c r="R772" s="227"/>
      <c r="S772" s="228" t="e">
        <f>IF(C772="",NA(),MATCH($B772&amp;$C772,'Smelter Reference List'!$J:$J,0))</f>
        <v>#N/A</v>
      </c>
      <c r="T772" s="229"/>
      <c r="U772" s="229">
        <f t="shared" ca="1" si="26"/>
        <v>0</v>
      </c>
      <c r="V772" s="229"/>
      <c r="W772" s="229"/>
      <c r="Y772" s="223" t="str">
        <f t="shared" si="27"/>
        <v/>
      </c>
    </row>
    <row r="773" spans="1:25" s="223" customFormat="1" ht="20.25">
      <c r="A773" s="292"/>
      <c r="B773" s="293" t="str">
        <f>IF(LEN(A773)=0,"",INDEX('Smelter Reference List'!$A:$A,MATCH($A773,'Smelter Reference List'!$E:$E,0)))</f>
        <v/>
      </c>
      <c r="C773" s="299" t="str">
        <f>IF(LEN(A773)=0,"",INDEX('Smelter Reference List'!$C:$C,MATCH($A773,'Smelter Reference List'!$E:$E,0)))</f>
        <v/>
      </c>
      <c r="D773" s="293" t="str">
        <f ca="1">IF(ISERROR($S773),"",OFFSET('Smelter Reference List'!$C$4,$S773-4,0)&amp;"")</f>
        <v/>
      </c>
      <c r="E773" s="293" t="str">
        <f ca="1">IF(ISERROR($S773),"",OFFSET('Smelter Reference List'!$D$4,$S773-4,0)&amp;"")</f>
        <v/>
      </c>
      <c r="F773" s="293" t="str">
        <f ca="1">IF(ISERROR($S773),"",OFFSET('Smelter Reference List'!$E$4,$S773-4,0))</f>
        <v/>
      </c>
      <c r="G773" s="293" t="str">
        <f ca="1">IF(C773=$U$4,"Enter smelter details", IF(ISERROR($S773),"",OFFSET('Smelter Reference List'!$F$4,$S773-4,0)))</f>
        <v/>
      </c>
      <c r="H773" s="294" t="str">
        <f ca="1">IF(ISERROR($S773),"",OFFSET('Smelter Reference List'!$G$4,$S773-4,0))</f>
        <v/>
      </c>
      <c r="I773" s="295" t="str">
        <f ca="1">IF(ISERROR($S773),"",OFFSET('Smelter Reference List'!$H$4,$S773-4,0))</f>
        <v/>
      </c>
      <c r="J773" s="295" t="str">
        <f ca="1">IF(ISERROR($S773),"",OFFSET('Smelter Reference List'!$I$4,$S773-4,0))</f>
        <v/>
      </c>
      <c r="K773" s="296"/>
      <c r="L773" s="296"/>
      <c r="M773" s="296"/>
      <c r="N773" s="296"/>
      <c r="O773" s="296"/>
      <c r="P773" s="296"/>
      <c r="Q773" s="297"/>
      <c r="R773" s="227"/>
      <c r="S773" s="228" t="e">
        <f>IF(C773="",NA(),MATCH($B773&amp;$C773,'Smelter Reference List'!$J:$J,0))</f>
        <v>#N/A</v>
      </c>
      <c r="T773" s="229"/>
      <c r="U773" s="229">
        <f t="shared" ca="1" si="26"/>
        <v>0</v>
      </c>
      <c r="V773" s="229"/>
      <c r="W773" s="229"/>
      <c r="Y773" s="223" t="str">
        <f t="shared" si="27"/>
        <v/>
      </c>
    </row>
    <row r="774" spans="1:25" s="223" customFormat="1" ht="20.25">
      <c r="A774" s="292"/>
      <c r="B774" s="293" t="str">
        <f>IF(LEN(A774)=0,"",INDEX('Smelter Reference List'!$A:$A,MATCH($A774,'Smelter Reference List'!$E:$E,0)))</f>
        <v/>
      </c>
      <c r="C774" s="299" t="str">
        <f>IF(LEN(A774)=0,"",INDEX('Smelter Reference List'!$C:$C,MATCH($A774,'Smelter Reference List'!$E:$E,0)))</f>
        <v/>
      </c>
      <c r="D774" s="293" t="str">
        <f ca="1">IF(ISERROR($S774),"",OFFSET('Smelter Reference List'!$C$4,$S774-4,0)&amp;"")</f>
        <v/>
      </c>
      <c r="E774" s="293" t="str">
        <f ca="1">IF(ISERROR($S774),"",OFFSET('Smelter Reference List'!$D$4,$S774-4,0)&amp;"")</f>
        <v/>
      </c>
      <c r="F774" s="293" t="str">
        <f ca="1">IF(ISERROR($S774),"",OFFSET('Smelter Reference List'!$E$4,$S774-4,0))</f>
        <v/>
      </c>
      <c r="G774" s="293" t="str">
        <f ca="1">IF(C774=$U$4,"Enter smelter details", IF(ISERROR($S774),"",OFFSET('Smelter Reference List'!$F$4,$S774-4,0)))</f>
        <v/>
      </c>
      <c r="H774" s="294" t="str">
        <f ca="1">IF(ISERROR($S774),"",OFFSET('Smelter Reference List'!$G$4,$S774-4,0))</f>
        <v/>
      </c>
      <c r="I774" s="295" t="str">
        <f ca="1">IF(ISERROR($S774),"",OFFSET('Smelter Reference List'!$H$4,$S774-4,0))</f>
        <v/>
      </c>
      <c r="J774" s="295" t="str">
        <f ca="1">IF(ISERROR($S774),"",OFFSET('Smelter Reference List'!$I$4,$S774-4,0))</f>
        <v/>
      </c>
      <c r="K774" s="296"/>
      <c r="L774" s="296"/>
      <c r="M774" s="296"/>
      <c r="N774" s="296"/>
      <c r="O774" s="296"/>
      <c r="P774" s="296"/>
      <c r="Q774" s="297"/>
      <c r="R774" s="227"/>
      <c r="S774" s="228" t="e">
        <f>IF(C774="",NA(),MATCH($B774&amp;$C774,'Smelter Reference List'!$J:$J,0))</f>
        <v>#N/A</v>
      </c>
      <c r="T774" s="229"/>
      <c r="U774" s="229">
        <f t="shared" ca="1" si="26"/>
        <v>0</v>
      </c>
      <c r="V774" s="229"/>
      <c r="W774" s="229"/>
      <c r="Y774" s="223" t="str">
        <f t="shared" si="27"/>
        <v/>
      </c>
    </row>
    <row r="775" spans="1:25" s="223" customFormat="1" ht="20.25">
      <c r="A775" s="292"/>
      <c r="B775" s="293" t="str">
        <f>IF(LEN(A775)=0,"",INDEX('Smelter Reference List'!$A:$A,MATCH($A775,'Smelter Reference List'!$E:$E,0)))</f>
        <v/>
      </c>
      <c r="C775" s="299" t="str">
        <f>IF(LEN(A775)=0,"",INDEX('Smelter Reference List'!$C:$C,MATCH($A775,'Smelter Reference List'!$E:$E,0)))</f>
        <v/>
      </c>
      <c r="D775" s="293" t="str">
        <f ca="1">IF(ISERROR($S775),"",OFFSET('Smelter Reference List'!$C$4,$S775-4,0)&amp;"")</f>
        <v/>
      </c>
      <c r="E775" s="293" t="str">
        <f ca="1">IF(ISERROR($S775),"",OFFSET('Smelter Reference List'!$D$4,$S775-4,0)&amp;"")</f>
        <v/>
      </c>
      <c r="F775" s="293" t="str">
        <f ca="1">IF(ISERROR($S775),"",OFFSET('Smelter Reference List'!$E$4,$S775-4,0))</f>
        <v/>
      </c>
      <c r="G775" s="293" t="str">
        <f ca="1">IF(C775=$U$4,"Enter smelter details", IF(ISERROR($S775),"",OFFSET('Smelter Reference List'!$F$4,$S775-4,0)))</f>
        <v/>
      </c>
      <c r="H775" s="294" t="str">
        <f ca="1">IF(ISERROR($S775),"",OFFSET('Smelter Reference List'!$G$4,$S775-4,0))</f>
        <v/>
      </c>
      <c r="I775" s="295" t="str">
        <f ca="1">IF(ISERROR($S775),"",OFFSET('Smelter Reference List'!$H$4,$S775-4,0))</f>
        <v/>
      </c>
      <c r="J775" s="295" t="str">
        <f ca="1">IF(ISERROR($S775),"",OFFSET('Smelter Reference List'!$I$4,$S775-4,0))</f>
        <v/>
      </c>
      <c r="K775" s="296"/>
      <c r="L775" s="296"/>
      <c r="M775" s="296"/>
      <c r="N775" s="296"/>
      <c r="O775" s="296"/>
      <c r="P775" s="296"/>
      <c r="Q775" s="297"/>
      <c r="R775" s="227"/>
      <c r="S775" s="228" t="e">
        <f>IF(C775="",NA(),MATCH($B775&amp;$C775,'Smelter Reference List'!$J:$J,0))</f>
        <v>#N/A</v>
      </c>
      <c r="T775" s="229"/>
      <c r="U775" s="229">
        <f t="shared" ca="1" si="26"/>
        <v>0</v>
      </c>
      <c r="V775" s="229"/>
      <c r="W775" s="229"/>
      <c r="Y775" s="223" t="str">
        <f t="shared" si="27"/>
        <v/>
      </c>
    </row>
    <row r="776" spans="1:25" s="223" customFormat="1" ht="20.25">
      <c r="A776" s="292"/>
      <c r="B776" s="293" t="str">
        <f>IF(LEN(A776)=0,"",INDEX('Smelter Reference List'!$A:$A,MATCH($A776,'Smelter Reference List'!$E:$E,0)))</f>
        <v/>
      </c>
      <c r="C776" s="299" t="str">
        <f>IF(LEN(A776)=0,"",INDEX('Smelter Reference List'!$C:$C,MATCH($A776,'Smelter Reference List'!$E:$E,0)))</f>
        <v/>
      </c>
      <c r="D776" s="293" t="str">
        <f ca="1">IF(ISERROR($S776),"",OFFSET('Smelter Reference List'!$C$4,$S776-4,0)&amp;"")</f>
        <v/>
      </c>
      <c r="E776" s="293" t="str">
        <f ca="1">IF(ISERROR($S776),"",OFFSET('Smelter Reference List'!$D$4,$S776-4,0)&amp;"")</f>
        <v/>
      </c>
      <c r="F776" s="293" t="str">
        <f ca="1">IF(ISERROR($S776),"",OFFSET('Smelter Reference List'!$E$4,$S776-4,0))</f>
        <v/>
      </c>
      <c r="G776" s="293" t="str">
        <f ca="1">IF(C776=$U$4,"Enter smelter details", IF(ISERROR($S776),"",OFFSET('Smelter Reference List'!$F$4,$S776-4,0)))</f>
        <v/>
      </c>
      <c r="H776" s="294" t="str">
        <f ca="1">IF(ISERROR($S776),"",OFFSET('Smelter Reference List'!$G$4,$S776-4,0))</f>
        <v/>
      </c>
      <c r="I776" s="295" t="str">
        <f ca="1">IF(ISERROR($S776),"",OFFSET('Smelter Reference List'!$H$4,$S776-4,0))</f>
        <v/>
      </c>
      <c r="J776" s="295" t="str">
        <f ca="1">IF(ISERROR($S776),"",OFFSET('Smelter Reference List'!$I$4,$S776-4,0))</f>
        <v/>
      </c>
      <c r="K776" s="296"/>
      <c r="L776" s="296"/>
      <c r="M776" s="296"/>
      <c r="N776" s="296"/>
      <c r="O776" s="296"/>
      <c r="P776" s="296"/>
      <c r="Q776" s="297"/>
      <c r="R776" s="227"/>
      <c r="S776" s="228" t="e">
        <f>IF(C776="",NA(),MATCH($B776&amp;$C776,'Smelter Reference List'!$J:$J,0))</f>
        <v>#N/A</v>
      </c>
      <c r="T776" s="229"/>
      <c r="U776" s="229">
        <f t="shared" ca="1" si="26"/>
        <v>0</v>
      </c>
      <c r="V776" s="229"/>
      <c r="W776" s="229"/>
      <c r="Y776" s="223" t="str">
        <f t="shared" si="27"/>
        <v/>
      </c>
    </row>
    <row r="777" spans="1:25" s="223" customFormat="1" ht="20.25">
      <c r="A777" s="292"/>
      <c r="B777" s="293" t="str">
        <f>IF(LEN(A777)=0,"",INDEX('Smelter Reference List'!$A:$A,MATCH($A777,'Smelter Reference List'!$E:$E,0)))</f>
        <v/>
      </c>
      <c r="C777" s="299" t="str">
        <f>IF(LEN(A777)=0,"",INDEX('Smelter Reference List'!$C:$C,MATCH($A777,'Smelter Reference List'!$E:$E,0)))</f>
        <v/>
      </c>
      <c r="D777" s="293" t="str">
        <f ca="1">IF(ISERROR($S777),"",OFFSET('Smelter Reference List'!$C$4,$S777-4,0)&amp;"")</f>
        <v/>
      </c>
      <c r="E777" s="293" t="str">
        <f ca="1">IF(ISERROR($S777),"",OFFSET('Smelter Reference List'!$D$4,$S777-4,0)&amp;"")</f>
        <v/>
      </c>
      <c r="F777" s="293" t="str">
        <f ca="1">IF(ISERROR($S777),"",OFFSET('Smelter Reference List'!$E$4,$S777-4,0))</f>
        <v/>
      </c>
      <c r="G777" s="293" t="str">
        <f ca="1">IF(C777=$U$4,"Enter smelter details", IF(ISERROR($S777),"",OFFSET('Smelter Reference List'!$F$4,$S777-4,0)))</f>
        <v/>
      </c>
      <c r="H777" s="294" t="str">
        <f ca="1">IF(ISERROR($S777),"",OFFSET('Smelter Reference List'!$G$4,$S777-4,0))</f>
        <v/>
      </c>
      <c r="I777" s="295" t="str">
        <f ca="1">IF(ISERROR($S777),"",OFFSET('Smelter Reference List'!$H$4,$S777-4,0))</f>
        <v/>
      </c>
      <c r="J777" s="295" t="str">
        <f ca="1">IF(ISERROR($S777),"",OFFSET('Smelter Reference List'!$I$4,$S777-4,0))</f>
        <v/>
      </c>
      <c r="K777" s="296"/>
      <c r="L777" s="296"/>
      <c r="M777" s="296"/>
      <c r="N777" s="296"/>
      <c r="O777" s="296"/>
      <c r="P777" s="296"/>
      <c r="Q777" s="297"/>
      <c r="R777" s="227"/>
      <c r="S777" s="228" t="e">
        <f>IF(C777="",NA(),MATCH($B777&amp;$C777,'Smelter Reference List'!$J:$J,0))</f>
        <v>#N/A</v>
      </c>
      <c r="T777" s="229"/>
      <c r="U777" s="229">
        <f t="shared" ca="1" si="26"/>
        <v>0</v>
      </c>
      <c r="V777" s="229"/>
      <c r="W777" s="229"/>
      <c r="Y777" s="223" t="str">
        <f t="shared" si="27"/>
        <v/>
      </c>
    </row>
    <row r="778" spans="1:25" s="223" customFormat="1" ht="20.25">
      <c r="A778" s="292"/>
      <c r="B778" s="293" t="str">
        <f>IF(LEN(A778)=0,"",INDEX('Smelter Reference List'!$A:$A,MATCH($A778,'Smelter Reference List'!$E:$E,0)))</f>
        <v/>
      </c>
      <c r="C778" s="299" t="str">
        <f>IF(LEN(A778)=0,"",INDEX('Smelter Reference List'!$C:$C,MATCH($A778,'Smelter Reference List'!$E:$E,0)))</f>
        <v/>
      </c>
      <c r="D778" s="293" t="str">
        <f ca="1">IF(ISERROR($S778),"",OFFSET('Smelter Reference List'!$C$4,$S778-4,0)&amp;"")</f>
        <v/>
      </c>
      <c r="E778" s="293" t="str">
        <f ca="1">IF(ISERROR($S778),"",OFFSET('Smelter Reference List'!$D$4,$S778-4,0)&amp;"")</f>
        <v/>
      </c>
      <c r="F778" s="293" t="str">
        <f ca="1">IF(ISERROR($S778),"",OFFSET('Smelter Reference List'!$E$4,$S778-4,0))</f>
        <v/>
      </c>
      <c r="G778" s="293" t="str">
        <f ca="1">IF(C778=$U$4,"Enter smelter details", IF(ISERROR($S778),"",OFFSET('Smelter Reference List'!$F$4,$S778-4,0)))</f>
        <v/>
      </c>
      <c r="H778" s="294" t="str">
        <f ca="1">IF(ISERROR($S778),"",OFFSET('Smelter Reference List'!$G$4,$S778-4,0))</f>
        <v/>
      </c>
      <c r="I778" s="295" t="str">
        <f ca="1">IF(ISERROR($S778),"",OFFSET('Smelter Reference List'!$H$4,$S778-4,0))</f>
        <v/>
      </c>
      <c r="J778" s="295" t="str">
        <f ca="1">IF(ISERROR($S778),"",OFFSET('Smelter Reference List'!$I$4,$S778-4,0))</f>
        <v/>
      </c>
      <c r="K778" s="296"/>
      <c r="L778" s="296"/>
      <c r="M778" s="296"/>
      <c r="N778" s="296"/>
      <c r="O778" s="296"/>
      <c r="P778" s="296"/>
      <c r="Q778" s="297"/>
      <c r="R778" s="227"/>
      <c r="S778" s="228" t="e">
        <f>IF(C778="",NA(),MATCH($B778&amp;$C778,'Smelter Reference List'!$J:$J,0))</f>
        <v>#N/A</v>
      </c>
      <c r="T778" s="229"/>
      <c r="U778" s="229">
        <f t="shared" ca="1" si="26"/>
        <v>0</v>
      </c>
      <c r="V778" s="229"/>
      <c r="W778" s="229"/>
      <c r="Y778" s="223" t="str">
        <f t="shared" si="27"/>
        <v/>
      </c>
    </row>
    <row r="779" spans="1:25" s="223" customFormat="1" ht="20.25">
      <c r="A779" s="292"/>
      <c r="B779" s="293" t="str">
        <f>IF(LEN(A779)=0,"",INDEX('Smelter Reference List'!$A:$A,MATCH($A779,'Smelter Reference List'!$E:$E,0)))</f>
        <v/>
      </c>
      <c r="C779" s="299" t="str">
        <f>IF(LEN(A779)=0,"",INDEX('Smelter Reference List'!$C:$C,MATCH($A779,'Smelter Reference List'!$E:$E,0)))</f>
        <v/>
      </c>
      <c r="D779" s="293" t="str">
        <f ca="1">IF(ISERROR($S779),"",OFFSET('Smelter Reference List'!$C$4,$S779-4,0)&amp;"")</f>
        <v/>
      </c>
      <c r="E779" s="293" t="str">
        <f ca="1">IF(ISERROR($S779),"",OFFSET('Smelter Reference List'!$D$4,$S779-4,0)&amp;"")</f>
        <v/>
      </c>
      <c r="F779" s="293" t="str">
        <f ca="1">IF(ISERROR($S779),"",OFFSET('Smelter Reference List'!$E$4,$S779-4,0))</f>
        <v/>
      </c>
      <c r="G779" s="293" t="str">
        <f ca="1">IF(C779=$U$4,"Enter smelter details", IF(ISERROR($S779),"",OFFSET('Smelter Reference List'!$F$4,$S779-4,0)))</f>
        <v/>
      </c>
      <c r="H779" s="294" t="str">
        <f ca="1">IF(ISERROR($S779),"",OFFSET('Smelter Reference List'!$G$4,$S779-4,0))</f>
        <v/>
      </c>
      <c r="I779" s="295" t="str">
        <f ca="1">IF(ISERROR($S779),"",OFFSET('Smelter Reference List'!$H$4,$S779-4,0))</f>
        <v/>
      </c>
      <c r="J779" s="295" t="str">
        <f ca="1">IF(ISERROR($S779),"",OFFSET('Smelter Reference List'!$I$4,$S779-4,0))</f>
        <v/>
      </c>
      <c r="K779" s="296"/>
      <c r="L779" s="296"/>
      <c r="M779" s="296"/>
      <c r="N779" s="296"/>
      <c r="O779" s="296"/>
      <c r="P779" s="296"/>
      <c r="Q779" s="297"/>
      <c r="R779" s="227"/>
      <c r="S779" s="228" t="e">
        <f>IF(C779="",NA(),MATCH($B779&amp;$C779,'Smelter Reference List'!$J:$J,0))</f>
        <v>#N/A</v>
      </c>
      <c r="T779" s="229"/>
      <c r="U779" s="229">
        <f t="shared" ca="1" si="26"/>
        <v>0</v>
      </c>
      <c r="V779" s="229"/>
      <c r="W779" s="229"/>
      <c r="Y779" s="223" t="str">
        <f t="shared" si="27"/>
        <v/>
      </c>
    </row>
    <row r="780" spans="1:25" s="223" customFormat="1" ht="20.25">
      <c r="A780" s="292"/>
      <c r="B780" s="293" t="str">
        <f>IF(LEN(A780)=0,"",INDEX('Smelter Reference List'!$A:$A,MATCH($A780,'Smelter Reference List'!$E:$E,0)))</f>
        <v/>
      </c>
      <c r="C780" s="299" t="str">
        <f>IF(LEN(A780)=0,"",INDEX('Smelter Reference List'!$C:$C,MATCH($A780,'Smelter Reference List'!$E:$E,0)))</f>
        <v/>
      </c>
      <c r="D780" s="293" t="str">
        <f ca="1">IF(ISERROR($S780),"",OFFSET('Smelter Reference List'!$C$4,$S780-4,0)&amp;"")</f>
        <v/>
      </c>
      <c r="E780" s="293" t="str">
        <f ca="1">IF(ISERROR($S780),"",OFFSET('Smelter Reference List'!$D$4,$S780-4,0)&amp;"")</f>
        <v/>
      </c>
      <c r="F780" s="293" t="str">
        <f ca="1">IF(ISERROR($S780),"",OFFSET('Smelter Reference List'!$E$4,$S780-4,0))</f>
        <v/>
      </c>
      <c r="G780" s="293" t="str">
        <f ca="1">IF(C780=$U$4,"Enter smelter details", IF(ISERROR($S780),"",OFFSET('Smelter Reference List'!$F$4,$S780-4,0)))</f>
        <v/>
      </c>
      <c r="H780" s="294" t="str">
        <f ca="1">IF(ISERROR($S780),"",OFFSET('Smelter Reference List'!$G$4,$S780-4,0))</f>
        <v/>
      </c>
      <c r="I780" s="295" t="str">
        <f ca="1">IF(ISERROR($S780),"",OFFSET('Smelter Reference List'!$H$4,$S780-4,0))</f>
        <v/>
      </c>
      <c r="J780" s="295" t="str">
        <f ca="1">IF(ISERROR($S780),"",OFFSET('Smelter Reference List'!$I$4,$S780-4,0))</f>
        <v/>
      </c>
      <c r="K780" s="296"/>
      <c r="L780" s="296"/>
      <c r="M780" s="296"/>
      <c r="N780" s="296"/>
      <c r="O780" s="296"/>
      <c r="P780" s="296"/>
      <c r="Q780" s="297"/>
      <c r="R780" s="227"/>
      <c r="S780" s="228" t="e">
        <f>IF(C780="",NA(),MATCH($B780&amp;$C780,'Smelter Reference List'!$J:$J,0))</f>
        <v>#N/A</v>
      </c>
      <c r="T780" s="229"/>
      <c r="U780" s="229">
        <f t="shared" ca="1" si="26"/>
        <v>0</v>
      </c>
      <c r="V780" s="229"/>
      <c r="W780" s="229"/>
      <c r="Y780" s="223" t="str">
        <f t="shared" si="27"/>
        <v/>
      </c>
    </row>
    <row r="781" spans="1:25" s="223" customFormat="1" ht="20.25">
      <c r="A781" s="292"/>
      <c r="B781" s="293" t="str">
        <f>IF(LEN(A781)=0,"",INDEX('Smelter Reference List'!$A:$A,MATCH($A781,'Smelter Reference List'!$E:$E,0)))</f>
        <v/>
      </c>
      <c r="C781" s="299" t="str">
        <f>IF(LEN(A781)=0,"",INDEX('Smelter Reference List'!$C:$C,MATCH($A781,'Smelter Reference List'!$E:$E,0)))</f>
        <v/>
      </c>
      <c r="D781" s="293" t="str">
        <f ca="1">IF(ISERROR($S781),"",OFFSET('Smelter Reference List'!$C$4,$S781-4,0)&amp;"")</f>
        <v/>
      </c>
      <c r="E781" s="293" t="str">
        <f ca="1">IF(ISERROR($S781),"",OFFSET('Smelter Reference List'!$D$4,$S781-4,0)&amp;"")</f>
        <v/>
      </c>
      <c r="F781" s="293" t="str">
        <f ca="1">IF(ISERROR($S781),"",OFFSET('Smelter Reference List'!$E$4,$S781-4,0))</f>
        <v/>
      </c>
      <c r="G781" s="293" t="str">
        <f ca="1">IF(C781=$U$4,"Enter smelter details", IF(ISERROR($S781),"",OFFSET('Smelter Reference List'!$F$4,$S781-4,0)))</f>
        <v/>
      </c>
      <c r="H781" s="294" t="str">
        <f ca="1">IF(ISERROR($S781),"",OFFSET('Smelter Reference List'!$G$4,$S781-4,0))</f>
        <v/>
      </c>
      <c r="I781" s="295" t="str">
        <f ca="1">IF(ISERROR($S781),"",OFFSET('Smelter Reference List'!$H$4,$S781-4,0))</f>
        <v/>
      </c>
      <c r="J781" s="295" t="str">
        <f ca="1">IF(ISERROR($S781),"",OFFSET('Smelter Reference List'!$I$4,$S781-4,0))</f>
        <v/>
      </c>
      <c r="K781" s="296"/>
      <c r="L781" s="296"/>
      <c r="M781" s="296"/>
      <c r="N781" s="296"/>
      <c r="O781" s="296"/>
      <c r="P781" s="296"/>
      <c r="Q781" s="297"/>
      <c r="R781" s="227"/>
      <c r="S781" s="228" t="e">
        <f>IF(C781="",NA(),MATCH($B781&amp;$C781,'Smelter Reference List'!$J:$J,0))</f>
        <v>#N/A</v>
      </c>
      <c r="T781" s="229"/>
      <c r="U781" s="229">
        <f t="shared" ca="1" si="26"/>
        <v>0</v>
      </c>
      <c r="V781" s="229"/>
      <c r="W781" s="229"/>
      <c r="Y781" s="223" t="str">
        <f t="shared" si="27"/>
        <v/>
      </c>
    </row>
    <row r="782" spans="1:25" s="223" customFormat="1" ht="20.25">
      <c r="A782" s="292"/>
      <c r="B782" s="293" t="str">
        <f>IF(LEN(A782)=0,"",INDEX('Smelter Reference List'!$A:$A,MATCH($A782,'Smelter Reference List'!$E:$E,0)))</f>
        <v/>
      </c>
      <c r="C782" s="299" t="str">
        <f>IF(LEN(A782)=0,"",INDEX('Smelter Reference List'!$C:$C,MATCH($A782,'Smelter Reference List'!$E:$E,0)))</f>
        <v/>
      </c>
      <c r="D782" s="293" t="str">
        <f ca="1">IF(ISERROR($S782),"",OFFSET('Smelter Reference List'!$C$4,$S782-4,0)&amp;"")</f>
        <v/>
      </c>
      <c r="E782" s="293" t="str">
        <f ca="1">IF(ISERROR($S782),"",OFFSET('Smelter Reference List'!$D$4,$S782-4,0)&amp;"")</f>
        <v/>
      </c>
      <c r="F782" s="293" t="str">
        <f ca="1">IF(ISERROR($S782),"",OFFSET('Smelter Reference List'!$E$4,$S782-4,0))</f>
        <v/>
      </c>
      <c r="G782" s="293" t="str">
        <f ca="1">IF(C782=$U$4,"Enter smelter details", IF(ISERROR($S782),"",OFFSET('Smelter Reference List'!$F$4,$S782-4,0)))</f>
        <v/>
      </c>
      <c r="H782" s="294" t="str">
        <f ca="1">IF(ISERROR($S782),"",OFFSET('Smelter Reference List'!$G$4,$S782-4,0))</f>
        <v/>
      </c>
      <c r="I782" s="295" t="str">
        <f ca="1">IF(ISERROR($S782),"",OFFSET('Smelter Reference List'!$H$4,$S782-4,0))</f>
        <v/>
      </c>
      <c r="J782" s="295" t="str">
        <f ca="1">IF(ISERROR($S782),"",OFFSET('Smelter Reference List'!$I$4,$S782-4,0))</f>
        <v/>
      </c>
      <c r="K782" s="296"/>
      <c r="L782" s="296"/>
      <c r="M782" s="296"/>
      <c r="N782" s="296"/>
      <c r="O782" s="296"/>
      <c r="P782" s="296"/>
      <c r="Q782" s="297"/>
      <c r="R782" s="227"/>
      <c r="S782" s="228" t="e">
        <f>IF(C782="",NA(),MATCH($B782&amp;$C782,'Smelter Reference List'!$J:$J,0))</f>
        <v>#N/A</v>
      </c>
      <c r="T782" s="229"/>
      <c r="U782" s="229">
        <f t="shared" ca="1" si="26"/>
        <v>0</v>
      </c>
      <c r="V782" s="229"/>
      <c r="W782" s="229"/>
      <c r="Y782" s="223" t="str">
        <f t="shared" si="27"/>
        <v/>
      </c>
    </row>
    <row r="783" spans="1:25" s="223" customFormat="1" ht="20.25">
      <c r="A783" s="292"/>
      <c r="B783" s="293" t="str">
        <f>IF(LEN(A783)=0,"",INDEX('Smelter Reference List'!$A:$A,MATCH($A783,'Smelter Reference List'!$E:$E,0)))</f>
        <v/>
      </c>
      <c r="C783" s="299" t="str">
        <f>IF(LEN(A783)=0,"",INDEX('Smelter Reference List'!$C:$C,MATCH($A783,'Smelter Reference List'!$E:$E,0)))</f>
        <v/>
      </c>
      <c r="D783" s="293" t="str">
        <f ca="1">IF(ISERROR($S783),"",OFFSET('Smelter Reference List'!$C$4,$S783-4,0)&amp;"")</f>
        <v/>
      </c>
      <c r="E783" s="293" t="str">
        <f ca="1">IF(ISERROR($S783),"",OFFSET('Smelter Reference List'!$D$4,$S783-4,0)&amp;"")</f>
        <v/>
      </c>
      <c r="F783" s="293" t="str">
        <f ca="1">IF(ISERROR($S783),"",OFFSET('Smelter Reference List'!$E$4,$S783-4,0))</f>
        <v/>
      </c>
      <c r="G783" s="293" t="str">
        <f ca="1">IF(C783=$U$4,"Enter smelter details", IF(ISERROR($S783),"",OFFSET('Smelter Reference List'!$F$4,$S783-4,0)))</f>
        <v/>
      </c>
      <c r="H783" s="294" t="str">
        <f ca="1">IF(ISERROR($S783),"",OFFSET('Smelter Reference List'!$G$4,$S783-4,0))</f>
        <v/>
      </c>
      <c r="I783" s="295" t="str">
        <f ca="1">IF(ISERROR($S783),"",OFFSET('Smelter Reference List'!$H$4,$S783-4,0))</f>
        <v/>
      </c>
      <c r="J783" s="295" t="str">
        <f ca="1">IF(ISERROR($S783),"",OFFSET('Smelter Reference List'!$I$4,$S783-4,0))</f>
        <v/>
      </c>
      <c r="K783" s="296"/>
      <c r="L783" s="296"/>
      <c r="M783" s="296"/>
      <c r="N783" s="296"/>
      <c r="O783" s="296"/>
      <c r="P783" s="296"/>
      <c r="Q783" s="297"/>
      <c r="R783" s="227"/>
      <c r="S783" s="228" t="e">
        <f>IF(C783="",NA(),MATCH($B783&amp;$C783,'Smelter Reference List'!$J:$J,0))</f>
        <v>#N/A</v>
      </c>
      <c r="T783" s="229"/>
      <c r="U783" s="229">
        <f t="shared" ca="1" si="26"/>
        <v>0</v>
      </c>
      <c r="V783" s="229"/>
      <c r="W783" s="229"/>
      <c r="Y783" s="223" t="str">
        <f t="shared" si="27"/>
        <v/>
      </c>
    </row>
    <row r="784" spans="1:25" s="223" customFormat="1" ht="20.25">
      <c r="A784" s="292"/>
      <c r="B784" s="293" t="str">
        <f>IF(LEN(A784)=0,"",INDEX('Smelter Reference List'!$A:$A,MATCH($A784,'Smelter Reference List'!$E:$E,0)))</f>
        <v/>
      </c>
      <c r="C784" s="299" t="str">
        <f>IF(LEN(A784)=0,"",INDEX('Smelter Reference List'!$C:$C,MATCH($A784,'Smelter Reference List'!$E:$E,0)))</f>
        <v/>
      </c>
      <c r="D784" s="293" t="str">
        <f ca="1">IF(ISERROR($S784),"",OFFSET('Smelter Reference List'!$C$4,$S784-4,0)&amp;"")</f>
        <v/>
      </c>
      <c r="E784" s="293" t="str">
        <f ca="1">IF(ISERROR($S784),"",OFFSET('Smelter Reference List'!$D$4,$S784-4,0)&amp;"")</f>
        <v/>
      </c>
      <c r="F784" s="293" t="str">
        <f ca="1">IF(ISERROR($S784),"",OFFSET('Smelter Reference List'!$E$4,$S784-4,0))</f>
        <v/>
      </c>
      <c r="G784" s="293" t="str">
        <f ca="1">IF(C784=$U$4,"Enter smelter details", IF(ISERROR($S784),"",OFFSET('Smelter Reference List'!$F$4,$S784-4,0)))</f>
        <v/>
      </c>
      <c r="H784" s="294" t="str">
        <f ca="1">IF(ISERROR($S784),"",OFFSET('Smelter Reference List'!$G$4,$S784-4,0))</f>
        <v/>
      </c>
      <c r="I784" s="295" t="str">
        <f ca="1">IF(ISERROR($S784),"",OFFSET('Smelter Reference List'!$H$4,$S784-4,0))</f>
        <v/>
      </c>
      <c r="J784" s="295" t="str">
        <f ca="1">IF(ISERROR($S784),"",OFFSET('Smelter Reference List'!$I$4,$S784-4,0))</f>
        <v/>
      </c>
      <c r="K784" s="296"/>
      <c r="L784" s="296"/>
      <c r="M784" s="296"/>
      <c r="N784" s="296"/>
      <c r="O784" s="296"/>
      <c r="P784" s="296"/>
      <c r="Q784" s="297"/>
      <c r="R784" s="227"/>
      <c r="S784" s="228" t="e">
        <f>IF(C784="",NA(),MATCH($B784&amp;$C784,'Smelter Reference List'!$J:$J,0))</f>
        <v>#N/A</v>
      </c>
      <c r="T784" s="229"/>
      <c r="U784" s="229">
        <f t="shared" ca="1" si="26"/>
        <v>0</v>
      </c>
      <c r="V784" s="229"/>
      <c r="W784" s="229"/>
      <c r="Y784" s="223" t="str">
        <f t="shared" si="27"/>
        <v/>
      </c>
    </row>
    <row r="785" spans="1:25" s="223" customFormat="1" ht="20.25">
      <c r="A785" s="292"/>
      <c r="B785" s="293" t="str">
        <f>IF(LEN(A785)=0,"",INDEX('Smelter Reference List'!$A:$A,MATCH($A785,'Smelter Reference List'!$E:$E,0)))</f>
        <v/>
      </c>
      <c r="C785" s="299" t="str">
        <f>IF(LEN(A785)=0,"",INDEX('Smelter Reference List'!$C:$C,MATCH($A785,'Smelter Reference List'!$E:$E,0)))</f>
        <v/>
      </c>
      <c r="D785" s="293" t="str">
        <f ca="1">IF(ISERROR($S785),"",OFFSET('Smelter Reference List'!$C$4,$S785-4,0)&amp;"")</f>
        <v/>
      </c>
      <c r="E785" s="293" t="str">
        <f ca="1">IF(ISERROR($S785),"",OFFSET('Smelter Reference List'!$D$4,$S785-4,0)&amp;"")</f>
        <v/>
      </c>
      <c r="F785" s="293" t="str">
        <f ca="1">IF(ISERROR($S785),"",OFFSET('Smelter Reference List'!$E$4,$S785-4,0))</f>
        <v/>
      </c>
      <c r="G785" s="293" t="str">
        <f ca="1">IF(C785=$U$4,"Enter smelter details", IF(ISERROR($S785),"",OFFSET('Smelter Reference List'!$F$4,$S785-4,0)))</f>
        <v/>
      </c>
      <c r="H785" s="294" t="str">
        <f ca="1">IF(ISERROR($S785),"",OFFSET('Smelter Reference List'!$G$4,$S785-4,0))</f>
        <v/>
      </c>
      <c r="I785" s="295" t="str">
        <f ca="1">IF(ISERROR($S785),"",OFFSET('Smelter Reference List'!$H$4,$S785-4,0))</f>
        <v/>
      </c>
      <c r="J785" s="295" t="str">
        <f ca="1">IF(ISERROR($S785),"",OFFSET('Smelter Reference List'!$I$4,$S785-4,0))</f>
        <v/>
      </c>
      <c r="K785" s="296"/>
      <c r="L785" s="296"/>
      <c r="M785" s="296"/>
      <c r="N785" s="296"/>
      <c r="O785" s="296"/>
      <c r="P785" s="296"/>
      <c r="Q785" s="297"/>
      <c r="R785" s="227"/>
      <c r="S785" s="228" t="e">
        <f>IF(C785="",NA(),MATCH($B785&amp;$C785,'Smelter Reference List'!$J:$J,0))</f>
        <v>#N/A</v>
      </c>
      <c r="T785" s="229"/>
      <c r="U785" s="229">
        <f t="shared" ca="1" si="26"/>
        <v>0</v>
      </c>
      <c r="V785" s="229"/>
      <c r="W785" s="229"/>
      <c r="Y785" s="223" t="str">
        <f t="shared" si="27"/>
        <v/>
      </c>
    </row>
    <row r="786" spans="1:25" s="223" customFormat="1" ht="20.25">
      <c r="A786" s="292"/>
      <c r="B786" s="293" t="str">
        <f>IF(LEN(A786)=0,"",INDEX('Smelter Reference List'!$A:$A,MATCH($A786,'Smelter Reference List'!$E:$E,0)))</f>
        <v/>
      </c>
      <c r="C786" s="299" t="str">
        <f>IF(LEN(A786)=0,"",INDEX('Smelter Reference List'!$C:$C,MATCH($A786,'Smelter Reference List'!$E:$E,0)))</f>
        <v/>
      </c>
      <c r="D786" s="293" t="str">
        <f ca="1">IF(ISERROR($S786),"",OFFSET('Smelter Reference List'!$C$4,$S786-4,0)&amp;"")</f>
        <v/>
      </c>
      <c r="E786" s="293" t="str">
        <f ca="1">IF(ISERROR($S786),"",OFFSET('Smelter Reference List'!$D$4,$S786-4,0)&amp;"")</f>
        <v/>
      </c>
      <c r="F786" s="293" t="str">
        <f ca="1">IF(ISERROR($S786),"",OFFSET('Smelter Reference List'!$E$4,$S786-4,0))</f>
        <v/>
      </c>
      <c r="G786" s="293" t="str">
        <f ca="1">IF(C786=$U$4,"Enter smelter details", IF(ISERROR($S786),"",OFFSET('Smelter Reference List'!$F$4,$S786-4,0)))</f>
        <v/>
      </c>
      <c r="H786" s="294" t="str">
        <f ca="1">IF(ISERROR($S786),"",OFFSET('Smelter Reference List'!$G$4,$S786-4,0))</f>
        <v/>
      </c>
      <c r="I786" s="295" t="str">
        <f ca="1">IF(ISERROR($S786),"",OFFSET('Smelter Reference List'!$H$4,$S786-4,0))</f>
        <v/>
      </c>
      <c r="J786" s="295" t="str">
        <f ca="1">IF(ISERROR($S786),"",OFFSET('Smelter Reference List'!$I$4,$S786-4,0))</f>
        <v/>
      </c>
      <c r="K786" s="296"/>
      <c r="L786" s="296"/>
      <c r="M786" s="296"/>
      <c r="N786" s="296"/>
      <c r="O786" s="296"/>
      <c r="P786" s="296"/>
      <c r="Q786" s="297"/>
      <c r="R786" s="227"/>
      <c r="S786" s="228" t="e">
        <f>IF(C786="",NA(),MATCH($B786&amp;$C786,'Smelter Reference List'!$J:$J,0))</f>
        <v>#N/A</v>
      </c>
      <c r="T786" s="229"/>
      <c r="U786" s="229">
        <f t="shared" ca="1" si="26"/>
        <v>0</v>
      </c>
      <c r="V786" s="229"/>
      <c r="W786" s="229"/>
      <c r="Y786" s="223" t="str">
        <f t="shared" si="27"/>
        <v/>
      </c>
    </row>
    <row r="787" spans="1:25" s="223" customFormat="1" ht="20.25">
      <c r="A787" s="292"/>
      <c r="B787" s="293" t="str">
        <f>IF(LEN(A787)=0,"",INDEX('Smelter Reference List'!$A:$A,MATCH($A787,'Smelter Reference List'!$E:$E,0)))</f>
        <v/>
      </c>
      <c r="C787" s="299" t="str">
        <f>IF(LEN(A787)=0,"",INDEX('Smelter Reference List'!$C:$C,MATCH($A787,'Smelter Reference List'!$E:$E,0)))</f>
        <v/>
      </c>
      <c r="D787" s="293" t="str">
        <f ca="1">IF(ISERROR($S787),"",OFFSET('Smelter Reference List'!$C$4,$S787-4,0)&amp;"")</f>
        <v/>
      </c>
      <c r="E787" s="293" t="str">
        <f ca="1">IF(ISERROR($S787),"",OFFSET('Smelter Reference List'!$D$4,$S787-4,0)&amp;"")</f>
        <v/>
      </c>
      <c r="F787" s="293" t="str">
        <f ca="1">IF(ISERROR($S787),"",OFFSET('Smelter Reference List'!$E$4,$S787-4,0))</f>
        <v/>
      </c>
      <c r="G787" s="293" t="str">
        <f ca="1">IF(C787=$U$4,"Enter smelter details", IF(ISERROR($S787),"",OFFSET('Smelter Reference List'!$F$4,$S787-4,0)))</f>
        <v/>
      </c>
      <c r="H787" s="294" t="str">
        <f ca="1">IF(ISERROR($S787),"",OFFSET('Smelter Reference List'!$G$4,$S787-4,0))</f>
        <v/>
      </c>
      <c r="I787" s="295" t="str">
        <f ca="1">IF(ISERROR($S787),"",OFFSET('Smelter Reference List'!$H$4,$S787-4,0))</f>
        <v/>
      </c>
      <c r="J787" s="295" t="str">
        <f ca="1">IF(ISERROR($S787),"",OFFSET('Smelter Reference List'!$I$4,$S787-4,0))</f>
        <v/>
      </c>
      <c r="K787" s="296"/>
      <c r="L787" s="296"/>
      <c r="M787" s="296"/>
      <c r="N787" s="296"/>
      <c r="O787" s="296"/>
      <c r="P787" s="296"/>
      <c r="Q787" s="297"/>
      <c r="R787" s="227"/>
      <c r="S787" s="228" t="e">
        <f>IF(C787="",NA(),MATCH($B787&amp;$C787,'Smelter Reference List'!$J:$J,0))</f>
        <v>#N/A</v>
      </c>
      <c r="T787" s="229"/>
      <c r="U787" s="229">
        <f t="shared" ca="1" si="26"/>
        <v>0</v>
      </c>
      <c r="V787" s="229"/>
      <c r="W787" s="229"/>
      <c r="Y787" s="223" t="str">
        <f t="shared" si="27"/>
        <v/>
      </c>
    </row>
    <row r="788" spans="1:25" s="223" customFormat="1" ht="20.25">
      <c r="A788" s="292"/>
      <c r="B788" s="293" t="str">
        <f>IF(LEN(A788)=0,"",INDEX('Smelter Reference List'!$A:$A,MATCH($A788,'Smelter Reference List'!$E:$E,0)))</f>
        <v/>
      </c>
      <c r="C788" s="299" t="str">
        <f>IF(LEN(A788)=0,"",INDEX('Smelter Reference List'!$C:$C,MATCH($A788,'Smelter Reference List'!$E:$E,0)))</f>
        <v/>
      </c>
      <c r="D788" s="293" t="str">
        <f ca="1">IF(ISERROR($S788),"",OFFSET('Smelter Reference List'!$C$4,$S788-4,0)&amp;"")</f>
        <v/>
      </c>
      <c r="E788" s="293" t="str">
        <f ca="1">IF(ISERROR($S788),"",OFFSET('Smelter Reference List'!$D$4,$S788-4,0)&amp;"")</f>
        <v/>
      </c>
      <c r="F788" s="293" t="str">
        <f ca="1">IF(ISERROR($S788),"",OFFSET('Smelter Reference List'!$E$4,$S788-4,0))</f>
        <v/>
      </c>
      <c r="G788" s="293" t="str">
        <f ca="1">IF(C788=$U$4,"Enter smelter details", IF(ISERROR($S788),"",OFFSET('Smelter Reference List'!$F$4,$S788-4,0)))</f>
        <v/>
      </c>
      <c r="H788" s="294" t="str">
        <f ca="1">IF(ISERROR($S788),"",OFFSET('Smelter Reference List'!$G$4,$S788-4,0))</f>
        <v/>
      </c>
      <c r="I788" s="295" t="str">
        <f ca="1">IF(ISERROR($S788),"",OFFSET('Smelter Reference List'!$H$4,$S788-4,0))</f>
        <v/>
      </c>
      <c r="J788" s="295" t="str">
        <f ca="1">IF(ISERROR($S788),"",OFFSET('Smelter Reference List'!$I$4,$S788-4,0))</f>
        <v/>
      </c>
      <c r="K788" s="296"/>
      <c r="L788" s="296"/>
      <c r="M788" s="296"/>
      <c r="N788" s="296"/>
      <c r="O788" s="296"/>
      <c r="P788" s="296"/>
      <c r="Q788" s="297"/>
      <c r="R788" s="227"/>
      <c r="S788" s="228" t="e">
        <f>IF(C788="",NA(),MATCH($B788&amp;$C788,'Smelter Reference List'!$J:$J,0))</f>
        <v>#N/A</v>
      </c>
      <c r="T788" s="229"/>
      <c r="U788" s="229">
        <f t="shared" ca="1" si="26"/>
        <v>0</v>
      </c>
      <c r="V788" s="229"/>
      <c r="W788" s="229"/>
      <c r="Y788" s="223" t="str">
        <f t="shared" si="27"/>
        <v/>
      </c>
    </row>
    <row r="789" spans="1:25" s="223" customFormat="1" ht="20.25">
      <c r="A789" s="292"/>
      <c r="B789" s="293" t="str">
        <f>IF(LEN(A789)=0,"",INDEX('Smelter Reference List'!$A:$A,MATCH($A789,'Smelter Reference List'!$E:$E,0)))</f>
        <v/>
      </c>
      <c r="C789" s="299" t="str">
        <f>IF(LEN(A789)=0,"",INDEX('Smelter Reference List'!$C:$C,MATCH($A789,'Smelter Reference List'!$E:$E,0)))</f>
        <v/>
      </c>
      <c r="D789" s="293" t="str">
        <f ca="1">IF(ISERROR($S789),"",OFFSET('Smelter Reference List'!$C$4,$S789-4,0)&amp;"")</f>
        <v/>
      </c>
      <c r="E789" s="293" t="str">
        <f ca="1">IF(ISERROR($S789),"",OFFSET('Smelter Reference List'!$D$4,$S789-4,0)&amp;"")</f>
        <v/>
      </c>
      <c r="F789" s="293" t="str">
        <f ca="1">IF(ISERROR($S789),"",OFFSET('Smelter Reference List'!$E$4,$S789-4,0))</f>
        <v/>
      </c>
      <c r="G789" s="293" t="str">
        <f ca="1">IF(C789=$U$4,"Enter smelter details", IF(ISERROR($S789),"",OFFSET('Smelter Reference List'!$F$4,$S789-4,0)))</f>
        <v/>
      </c>
      <c r="H789" s="294" t="str">
        <f ca="1">IF(ISERROR($S789),"",OFFSET('Smelter Reference List'!$G$4,$S789-4,0))</f>
        <v/>
      </c>
      <c r="I789" s="295" t="str">
        <f ca="1">IF(ISERROR($S789),"",OFFSET('Smelter Reference List'!$H$4,$S789-4,0))</f>
        <v/>
      </c>
      <c r="J789" s="295" t="str">
        <f ca="1">IF(ISERROR($S789),"",OFFSET('Smelter Reference List'!$I$4,$S789-4,0))</f>
        <v/>
      </c>
      <c r="K789" s="296"/>
      <c r="L789" s="296"/>
      <c r="M789" s="296"/>
      <c r="N789" s="296"/>
      <c r="O789" s="296"/>
      <c r="P789" s="296"/>
      <c r="Q789" s="297"/>
      <c r="R789" s="227"/>
      <c r="S789" s="228" t="e">
        <f>IF(C789="",NA(),MATCH($B789&amp;$C789,'Smelter Reference List'!$J:$J,0))</f>
        <v>#N/A</v>
      </c>
      <c r="T789" s="229"/>
      <c r="U789" s="229">
        <f t="shared" ca="1" si="26"/>
        <v>0</v>
      </c>
      <c r="V789" s="229"/>
      <c r="W789" s="229"/>
      <c r="Y789" s="223" t="str">
        <f t="shared" si="27"/>
        <v/>
      </c>
    </row>
    <row r="790" spans="1:25" s="223" customFormat="1" ht="20.25">
      <c r="A790" s="292"/>
      <c r="B790" s="293" t="str">
        <f>IF(LEN(A790)=0,"",INDEX('Smelter Reference List'!$A:$A,MATCH($A790,'Smelter Reference List'!$E:$E,0)))</f>
        <v/>
      </c>
      <c r="C790" s="299" t="str">
        <f>IF(LEN(A790)=0,"",INDEX('Smelter Reference List'!$C:$C,MATCH($A790,'Smelter Reference List'!$E:$E,0)))</f>
        <v/>
      </c>
      <c r="D790" s="293" t="str">
        <f ca="1">IF(ISERROR($S790),"",OFFSET('Smelter Reference List'!$C$4,$S790-4,0)&amp;"")</f>
        <v/>
      </c>
      <c r="E790" s="293" t="str">
        <f ca="1">IF(ISERROR($S790),"",OFFSET('Smelter Reference List'!$D$4,$S790-4,0)&amp;"")</f>
        <v/>
      </c>
      <c r="F790" s="293" t="str">
        <f ca="1">IF(ISERROR($S790),"",OFFSET('Smelter Reference List'!$E$4,$S790-4,0))</f>
        <v/>
      </c>
      <c r="G790" s="293" t="str">
        <f ca="1">IF(C790=$U$4,"Enter smelter details", IF(ISERROR($S790),"",OFFSET('Smelter Reference List'!$F$4,$S790-4,0)))</f>
        <v/>
      </c>
      <c r="H790" s="294" t="str">
        <f ca="1">IF(ISERROR($S790),"",OFFSET('Smelter Reference List'!$G$4,$S790-4,0))</f>
        <v/>
      </c>
      <c r="I790" s="295" t="str">
        <f ca="1">IF(ISERROR($S790),"",OFFSET('Smelter Reference List'!$H$4,$S790-4,0))</f>
        <v/>
      </c>
      <c r="J790" s="295" t="str">
        <f ca="1">IF(ISERROR($S790),"",OFFSET('Smelter Reference List'!$I$4,$S790-4,0))</f>
        <v/>
      </c>
      <c r="K790" s="296"/>
      <c r="L790" s="296"/>
      <c r="M790" s="296"/>
      <c r="N790" s="296"/>
      <c r="O790" s="296"/>
      <c r="P790" s="296"/>
      <c r="Q790" s="297"/>
      <c r="R790" s="227"/>
      <c r="S790" s="228" t="e">
        <f>IF(C790="",NA(),MATCH($B790&amp;$C790,'Smelter Reference List'!$J:$J,0))</f>
        <v>#N/A</v>
      </c>
      <c r="T790" s="229"/>
      <c r="U790" s="229">
        <f t="shared" ca="1" si="26"/>
        <v>0</v>
      </c>
      <c r="V790" s="229"/>
      <c r="W790" s="229"/>
      <c r="Y790" s="223" t="str">
        <f t="shared" si="27"/>
        <v/>
      </c>
    </row>
    <row r="791" spans="1:25" s="223" customFormat="1" ht="20.25">
      <c r="A791" s="292"/>
      <c r="B791" s="293" t="str">
        <f>IF(LEN(A791)=0,"",INDEX('Smelter Reference List'!$A:$A,MATCH($A791,'Smelter Reference List'!$E:$E,0)))</f>
        <v/>
      </c>
      <c r="C791" s="299" t="str">
        <f>IF(LEN(A791)=0,"",INDEX('Smelter Reference List'!$C:$C,MATCH($A791,'Smelter Reference List'!$E:$E,0)))</f>
        <v/>
      </c>
      <c r="D791" s="293" t="str">
        <f ca="1">IF(ISERROR($S791),"",OFFSET('Smelter Reference List'!$C$4,$S791-4,0)&amp;"")</f>
        <v/>
      </c>
      <c r="E791" s="293" t="str">
        <f ca="1">IF(ISERROR($S791),"",OFFSET('Smelter Reference List'!$D$4,$S791-4,0)&amp;"")</f>
        <v/>
      </c>
      <c r="F791" s="293" t="str">
        <f ca="1">IF(ISERROR($S791),"",OFFSET('Smelter Reference List'!$E$4,$S791-4,0))</f>
        <v/>
      </c>
      <c r="G791" s="293" t="str">
        <f ca="1">IF(C791=$U$4,"Enter smelter details", IF(ISERROR($S791),"",OFFSET('Smelter Reference List'!$F$4,$S791-4,0)))</f>
        <v/>
      </c>
      <c r="H791" s="294" t="str">
        <f ca="1">IF(ISERROR($S791),"",OFFSET('Smelter Reference List'!$G$4,$S791-4,0))</f>
        <v/>
      </c>
      <c r="I791" s="295" t="str">
        <f ca="1">IF(ISERROR($S791),"",OFFSET('Smelter Reference List'!$H$4,$S791-4,0))</f>
        <v/>
      </c>
      <c r="J791" s="295" t="str">
        <f ca="1">IF(ISERROR($S791),"",OFFSET('Smelter Reference List'!$I$4,$S791-4,0))</f>
        <v/>
      </c>
      <c r="K791" s="296"/>
      <c r="L791" s="296"/>
      <c r="M791" s="296"/>
      <c r="N791" s="296"/>
      <c r="O791" s="296"/>
      <c r="P791" s="296"/>
      <c r="Q791" s="297"/>
      <c r="R791" s="227"/>
      <c r="S791" s="228" t="e">
        <f>IF(C791="",NA(),MATCH($B791&amp;$C791,'Smelter Reference List'!$J:$J,0))</f>
        <v>#N/A</v>
      </c>
      <c r="T791" s="229"/>
      <c r="U791" s="229">
        <f t="shared" ca="1" si="26"/>
        <v>0</v>
      </c>
      <c r="V791" s="229"/>
      <c r="W791" s="229"/>
      <c r="Y791" s="223" t="str">
        <f t="shared" si="27"/>
        <v/>
      </c>
    </row>
    <row r="792" spans="1:25" s="223" customFormat="1" ht="20.25">
      <c r="A792" s="292"/>
      <c r="B792" s="293" t="str">
        <f>IF(LEN(A792)=0,"",INDEX('Smelter Reference List'!$A:$A,MATCH($A792,'Smelter Reference List'!$E:$E,0)))</f>
        <v/>
      </c>
      <c r="C792" s="299" t="str">
        <f>IF(LEN(A792)=0,"",INDEX('Smelter Reference List'!$C:$C,MATCH($A792,'Smelter Reference List'!$E:$E,0)))</f>
        <v/>
      </c>
      <c r="D792" s="293" t="str">
        <f ca="1">IF(ISERROR($S792),"",OFFSET('Smelter Reference List'!$C$4,$S792-4,0)&amp;"")</f>
        <v/>
      </c>
      <c r="E792" s="293" t="str">
        <f ca="1">IF(ISERROR($S792),"",OFFSET('Smelter Reference List'!$D$4,$S792-4,0)&amp;"")</f>
        <v/>
      </c>
      <c r="F792" s="293" t="str">
        <f ca="1">IF(ISERROR($S792),"",OFFSET('Smelter Reference List'!$E$4,$S792-4,0))</f>
        <v/>
      </c>
      <c r="G792" s="293" t="str">
        <f ca="1">IF(C792=$U$4,"Enter smelter details", IF(ISERROR($S792),"",OFFSET('Smelter Reference List'!$F$4,$S792-4,0)))</f>
        <v/>
      </c>
      <c r="H792" s="294" t="str">
        <f ca="1">IF(ISERROR($S792),"",OFFSET('Smelter Reference List'!$G$4,$S792-4,0))</f>
        <v/>
      </c>
      <c r="I792" s="295" t="str">
        <f ca="1">IF(ISERROR($S792),"",OFFSET('Smelter Reference List'!$H$4,$S792-4,0))</f>
        <v/>
      </c>
      <c r="J792" s="295" t="str">
        <f ca="1">IF(ISERROR($S792),"",OFFSET('Smelter Reference List'!$I$4,$S792-4,0))</f>
        <v/>
      </c>
      <c r="K792" s="296"/>
      <c r="L792" s="296"/>
      <c r="M792" s="296"/>
      <c r="N792" s="296"/>
      <c r="O792" s="296"/>
      <c r="P792" s="296"/>
      <c r="Q792" s="297"/>
      <c r="R792" s="227"/>
      <c r="S792" s="228" t="e">
        <f>IF(C792="",NA(),MATCH($B792&amp;$C792,'Smelter Reference List'!$J:$J,0))</f>
        <v>#N/A</v>
      </c>
      <c r="T792" s="229"/>
      <c r="U792" s="229">
        <f t="shared" ca="1" si="26"/>
        <v>0</v>
      </c>
      <c r="V792" s="229"/>
      <c r="W792" s="229"/>
      <c r="Y792" s="223" t="str">
        <f t="shared" si="27"/>
        <v/>
      </c>
    </row>
    <row r="793" spans="1:25" s="223" customFormat="1" ht="20.25">
      <c r="A793" s="292"/>
      <c r="B793" s="293" t="str">
        <f>IF(LEN(A793)=0,"",INDEX('Smelter Reference List'!$A:$A,MATCH($A793,'Smelter Reference List'!$E:$E,0)))</f>
        <v/>
      </c>
      <c r="C793" s="299" t="str">
        <f>IF(LEN(A793)=0,"",INDEX('Smelter Reference List'!$C:$C,MATCH($A793,'Smelter Reference List'!$E:$E,0)))</f>
        <v/>
      </c>
      <c r="D793" s="293" t="str">
        <f ca="1">IF(ISERROR($S793),"",OFFSET('Smelter Reference List'!$C$4,$S793-4,0)&amp;"")</f>
        <v/>
      </c>
      <c r="E793" s="293" t="str">
        <f ca="1">IF(ISERROR($S793),"",OFFSET('Smelter Reference List'!$D$4,$S793-4,0)&amp;"")</f>
        <v/>
      </c>
      <c r="F793" s="293" t="str">
        <f ca="1">IF(ISERROR($S793),"",OFFSET('Smelter Reference List'!$E$4,$S793-4,0))</f>
        <v/>
      </c>
      <c r="G793" s="293" t="str">
        <f ca="1">IF(C793=$U$4,"Enter smelter details", IF(ISERROR($S793),"",OFFSET('Smelter Reference List'!$F$4,$S793-4,0)))</f>
        <v/>
      </c>
      <c r="H793" s="294" t="str">
        <f ca="1">IF(ISERROR($S793),"",OFFSET('Smelter Reference List'!$G$4,$S793-4,0))</f>
        <v/>
      </c>
      <c r="I793" s="295" t="str">
        <f ca="1">IF(ISERROR($S793),"",OFFSET('Smelter Reference List'!$H$4,$S793-4,0))</f>
        <v/>
      </c>
      <c r="J793" s="295" t="str">
        <f ca="1">IF(ISERROR($S793),"",OFFSET('Smelter Reference List'!$I$4,$S793-4,0))</f>
        <v/>
      </c>
      <c r="K793" s="296"/>
      <c r="L793" s="296"/>
      <c r="M793" s="296"/>
      <c r="N793" s="296"/>
      <c r="O793" s="296"/>
      <c r="P793" s="296"/>
      <c r="Q793" s="297"/>
      <c r="R793" s="227"/>
      <c r="S793" s="228" t="e">
        <f>IF(C793="",NA(),MATCH($B793&amp;$C793,'Smelter Reference List'!$J:$J,0))</f>
        <v>#N/A</v>
      </c>
      <c r="T793" s="229"/>
      <c r="U793" s="229">
        <f t="shared" ca="1" si="26"/>
        <v>0</v>
      </c>
      <c r="V793" s="229"/>
      <c r="W793" s="229"/>
      <c r="Y793" s="223" t="str">
        <f t="shared" si="27"/>
        <v/>
      </c>
    </row>
    <row r="794" spans="1:25" s="223" customFormat="1" ht="20.25">
      <c r="A794" s="292"/>
      <c r="B794" s="293" t="str">
        <f>IF(LEN(A794)=0,"",INDEX('Smelter Reference List'!$A:$A,MATCH($A794,'Smelter Reference List'!$E:$E,0)))</f>
        <v/>
      </c>
      <c r="C794" s="299" t="str">
        <f>IF(LEN(A794)=0,"",INDEX('Smelter Reference List'!$C:$C,MATCH($A794,'Smelter Reference List'!$E:$E,0)))</f>
        <v/>
      </c>
      <c r="D794" s="293" t="str">
        <f ca="1">IF(ISERROR($S794),"",OFFSET('Smelter Reference List'!$C$4,$S794-4,0)&amp;"")</f>
        <v/>
      </c>
      <c r="E794" s="293" t="str">
        <f ca="1">IF(ISERROR($S794),"",OFFSET('Smelter Reference List'!$D$4,$S794-4,0)&amp;"")</f>
        <v/>
      </c>
      <c r="F794" s="293" t="str">
        <f ca="1">IF(ISERROR($S794),"",OFFSET('Smelter Reference List'!$E$4,$S794-4,0))</f>
        <v/>
      </c>
      <c r="G794" s="293" t="str">
        <f ca="1">IF(C794=$U$4,"Enter smelter details", IF(ISERROR($S794),"",OFFSET('Smelter Reference List'!$F$4,$S794-4,0)))</f>
        <v/>
      </c>
      <c r="H794" s="294" t="str">
        <f ca="1">IF(ISERROR($S794),"",OFFSET('Smelter Reference List'!$G$4,$S794-4,0))</f>
        <v/>
      </c>
      <c r="I794" s="295" t="str">
        <f ca="1">IF(ISERROR($S794),"",OFFSET('Smelter Reference List'!$H$4,$S794-4,0))</f>
        <v/>
      </c>
      <c r="J794" s="295" t="str">
        <f ca="1">IF(ISERROR($S794),"",OFFSET('Smelter Reference List'!$I$4,$S794-4,0))</f>
        <v/>
      </c>
      <c r="K794" s="296"/>
      <c r="L794" s="296"/>
      <c r="M794" s="296"/>
      <c r="N794" s="296"/>
      <c r="O794" s="296"/>
      <c r="P794" s="296"/>
      <c r="Q794" s="297"/>
      <c r="R794" s="227"/>
      <c r="S794" s="228" t="e">
        <f>IF(C794="",NA(),MATCH($B794&amp;$C794,'Smelter Reference List'!$J:$J,0))</f>
        <v>#N/A</v>
      </c>
      <c r="T794" s="229"/>
      <c r="U794" s="229">
        <f t="shared" ca="1" si="26"/>
        <v>0</v>
      </c>
      <c r="V794" s="229"/>
      <c r="W794" s="229"/>
      <c r="Y794" s="223" t="str">
        <f t="shared" si="27"/>
        <v/>
      </c>
    </row>
    <row r="795" spans="1:25" s="223" customFormat="1" ht="20.25">
      <c r="A795" s="292"/>
      <c r="B795" s="293" t="str">
        <f>IF(LEN(A795)=0,"",INDEX('Smelter Reference List'!$A:$A,MATCH($A795,'Smelter Reference List'!$E:$E,0)))</f>
        <v/>
      </c>
      <c r="C795" s="299" t="str">
        <f>IF(LEN(A795)=0,"",INDEX('Smelter Reference List'!$C:$C,MATCH($A795,'Smelter Reference List'!$E:$E,0)))</f>
        <v/>
      </c>
      <c r="D795" s="293" t="str">
        <f ca="1">IF(ISERROR($S795),"",OFFSET('Smelter Reference List'!$C$4,$S795-4,0)&amp;"")</f>
        <v/>
      </c>
      <c r="E795" s="293" t="str">
        <f ca="1">IF(ISERROR($S795),"",OFFSET('Smelter Reference List'!$D$4,$S795-4,0)&amp;"")</f>
        <v/>
      </c>
      <c r="F795" s="293" t="str">
        <f ca="1">IF(ISERROR($S795),"",OFFSET('Smelter Reference List'!$E$4,$S795-4,0))</f>
        <v/>
      </c>
      <c r="G795" s="293" t="str">
        <f ca="1">IF(C795=$U$4,"Enter smelter details", IF(ISERROR($S795),"",OFFSET('Smelter Reference List'!$F$4,$S795-4,0)))</f>
        <v/>
      </c>
      <c r="H795" s="294" t="str">
        <f ca="1">IF(ISERROR($S795),"",OFFSET('Smelter Reference List'!$G$4,$S795-4,0))</f>
        <v/>
      </c>
      <c r="I795" s="295" t="str">
        <f ca="1">IF(ISERROR($S795),"",OFFSET('Smelter Reference List'!$H$4,$S795-4,0))</f>
        <v/>
      </c>
      <c r="J795" s="295" t="str">
        <f ca="1">IF(ISERROR($S795),"",OFFSET('Smelter Reference List'!$I$4,$S795-4,0))</f>
        <v/>
      </c>
      <c r="K795" s="296"/>
      <c r="L795" s="296"/>
      <c r="M795" s="296"/>
      <c r="N795" s="296"/>
      <c r="O795" s="296"/>
      <c r="P795" s="296"/>
      <c r="Q795" s="297"/>
      <c r="R795" s="227"/>
      <c r="S795" s="228" t="e">
        <f>IF(C795="",NA(),MATCH($B795&amp;$C795,'Smelter Reference List'!$J:$J,0))</f>
        <v>#N/A</v>
      </c>
      <c r="T795" s="229"/>
      <c r="U795" s="229">
        <f t="shared" ca="1" si="26"/>
        <v>0</v>
      </c>
      <c r="V795" s="229"/>
      <c r="W795" s="229"/>
      <c r="Y795" s="223" t="str">
        <f t="shared" si="27"/>
        <v/>
      </c>
    </row>
    <row r="796" spans="1:25" s="223" customFormat="1" ht="20.25">
      <c r="A796" s="292"/>
      <c r="B796" s="293" t="str">
        <f>IF(LEN(A796)=0,"",INDEX('Smelter Reference List'!$A:$A,MATCH($A796,'Smelter Reference List'!$E:$E,0)))</f>
        <v/>
      </c>
      <c r="C796" s="299" t="str">
        <f>IF(LEN(A796)=0,"",INDEX('Smelter Reference List'!$C:$C,MATCH($A796,'Smelter Reference List'!$E:$E,0)))</f>
        <v/>
      </c>
      <c r="D796" s="293" t="str">
        <f ca="1">IF(ISERROR($S796),"",OFFSET('Smelter Reference List'!$C$4,$S796-4,0)&amp;"")</f>
        <v/>
      </c>
      <c r="E796" s="293" t="str">
        <f ca="1">IF(ISERROR($S796),"",OFFSET('Smelter Reference List'!$D$4,$S796-4,0)&amp;"")</f>
        <v/>
      </c>
      <c r="F796" s="293" t="str">
        <f ca="1">IF(ISERROR($S796),"",OFFSET('Smelter Reference List'!$E$4,$S796-4,0))</f>
        <v/>
      </c>
      <c r="G796" s="293" t="str">
        <f ca="1">IF(C796=$U$4,"Enter smelter details", IF(ISERROR($S796),"",OFFSET('Smelter Reference List'!$F$4,$S796-4,0)))</f>
        <v/>
      </c>
      <c r="H796" s="294" t="str">
        <f ca="1">IF(ISERROR($S796),"",OFFSET('Smelter Reference List'!$G$4,$S796-4,0))</f>
        <v/>
      </c>
      <c r="I796" s="295" t="str">
        <f ca="1">IF(ISERROR($S796),"",OFFSET('Smelter Reference List'!$H$4,$S796-4,0))</f>
        <v/>
      </c>
      <c r="J796" s="295" t="str">
        <f ca="1">IF(ISERROR($S796),"",OFFSET('Smelter Reference List'!$I$4,$S796-4,0))</f>
        <v/>
      </c>
      <c r="K796" s="296"/>
      <c r="L796" s="296"/>
      <c r="M796" s="296"/>
      <c r="N796" s="296"/>
      <c r="O796" s="296"/>
      <c r="P796" s="296"/>
      <c r="Q796" s="297"/>
      <c r="R796" s="227"/>
      <c r="S796" s="228" t="e">
        <f>IF(C796="",NA(),MATCH($B796&amp;$C796,'Smelter Reference List'!$J:$J,0))</f>
        <v>#N/A</v>
      </c>
      <c r="T796" s="229"/>
      <c r="U796" s="229">
        <f t="shared" ca="1" si="26"/>
        <v>0</v>
      </c>
      <c r="V796" s="229"/>
      <c r="W796" s="229"/>
      <c r="Y796" s="223" t="str">
        <f t="shared" si="27"/>
        <v/>
      </c>
    </row>
    <row r="797" spans="1:25" s="223" customFormat="1" ht="20.25">
      <c r="A797" s="292"/>
      <c r="B797" s="293" t="str">
        <f>IF(LEN(A797)=0,"",INDEX('Smelter Reference List'!$A:$A,MATCH($A797,'Smelter Reference List'!$E:$E,0)))</f>
        <v/>
      </c>
      <c r="C797" s="299" t="str">
        <f>IF(LEN(A797)=0,"",INDEX('Smelter Reference List'!$C:$C,MATCH($A797,'Smelter Reference List'!$E:$E,0)))</f>
        <v/>
      </c>
      <c r="D797" s="293" t="str">
        <f ca="1">IF(ISERROR($S797),"",OFFSET('Smelter Reference List'!$C$4,$S797-4,0)&amp;"")</f>
        <v/>
      </c>
      <c r="E797" s="293" t="str">
        <f ca="1">IF(ISERROR($S797),"",OFFSET('Smelter Reference List'!$D$4,$S797-4,0)&amp;"")</f>
        <v/>
      </c>
      <c r="F797" s="293" t="str">
        <f ca="1">IF(ISERROR($S797),"",OFFSET('Smelter Reference List'!$E$4,$S797-4,0))</f>
        <v/>
      </c>
      <c r="G797" s="293" t="str">
        <f ca="1">IF(C797=$U$4,"Enter smelter details", IF(ISERROR($S797),"",OFFSET('Smelter Reference List'!$F$4,$S797-4,0)))</f>
        <v/>
      </c>
      <c r="H797" s="294" t="str">
        <f ca="1">IF(ISERROR($S797),"",OFFSET('Smelter Reference List'!$G$4,$S797-4,0))</f>
        <v/>
      </c>
      <c r="I797" s="295" t="str">
        <f ca="1">IF(ISERROR($S797),"",OFFSET('Smelter Reference List'!$H$4,$S797-4,0))</f>
        <v/>
      </c>
      <c r="J797" s="295" t="str">
        <f ca="1">IF(ISERROR($S797),"",OFFSET('Smelter Reference List'!$I$4,$S797-4,0))</f>
        <v/>
      </c>
      <c r="K797" s="296"/>
      <c r="L797" s="296"/>
      <c r="M797" s="296"/>
      <c r="N797" s="296"/>
      <c r="O797" s="296"/>
      <c r="P797" s="296"/>
      <c r="Q797" s="297"/>
      <c r="R797" s="227"/>
      <c r="S797" s="228" t="e">
        <f>IF(C797="",NA(),MATCH($B797&amp;$C797,'Smelter Reference List'!$J:$J,0))</f>
        <v>#N/A</v>
      </c>
      <c r="T797" s="229"/>
      <c r="U797" s="229">
        <f t="shared" ca="1" si="26"/>
        <v>0</v>
      </c>
      <c r="V797" s="229"/>
      <c r="W797" s="229"/>
      <c r="Y797" s="223" t="str">
        <f t="shared" si="27"/>
        <v/>
      </c>
    </row>
    <row r="798" spans="1:25" s="223" customFormat="1" ht="20.25">
      <c r="A798" s="292"/>
      <c r="B798" s="293" t="str">
        <f>IF(LEN(A798)=0,"",INDEX('Smelter Reference List'!$A:$A,MATCH($A798,'Smelter Reference List'!$E:$E,0)))</f>
        <v/>
      </c>
      <c r="C798" s="299" t="str">
        <f>IF(LEN(A798)=0,"",INDEX('Smelter Reference List'!$C:$C,MATCH($A798,'Smelter Reference List'!$E:$E,0)))</f>
        <v/>
      </c>
      <c r="D798" s="293" t="str">
        <f ca="1">IF(ISERROR($S798),"",OFFSET('Smelter Reference List'!$C$4,$S798-4,0)&amp;"")</f>
        <v/>
      </c>
      <c r="E798" s="293" t="str">
        <f ca="1">IF(ISERROR($S798),"",OFFSET('Smelter Reference List'!$D$4,$S798-4,0)&amp;"")</f>
        <v/>
      </c>
      <c r="F798" s="293" t="str">
        <f ca="1">IF(ISERROR($S798),"",OFFSET('Smelter Reference List'!$E$4,$S798-4,0))</f>
        <v/>
      </c>
      <c r="G798" s="293" t="str">
        <f ca="1">IF(C798=$U$4,"Enter smelter details", IF(ISERROR($S798),"",OFFSET('Smelter Reference List'!$F$4,$S798-4,0)))</f>
        <v/>
      </c>
      <c r="H798" s="294" t="str">
        <f ca="1">IF(ISERROR($S798),"",OFFSET('Smelter Reference List'!$G$4,$S798-4,0))</f>
        <v/>
      </c>
      <c r="I798" s="295" t="str">
        <f ca="1">IF(ISERROR($S798),"",OFFSET('Smelter Reference List'!$H$4,$S798-4,0))</f>
        <v/>
      </c>
      <c r="J798" s="295" t="str">
        <f ca="1">IF(ISERROR($S798),"",OFFSET('Smelter Reference List'!$I$4,$S798-4,0))</f>
        <v/>
      </c>
      <c r="K798" s="296"/>
      <c r="L798" s="296"/>
      <c r="M798" s="296"/>
      <c r="N798" s="296"/>
      <c r="O798" s="296"/>
      <c r="P798" s="296"/>
      <c r="Q798" s="297"/>
      <c r="R798" s="227"/>
      <c r="S798" s="228" t="e">
        <f>IF(C798="",NA(),MATCH($B798&amp;$C798,'Smelter Reference List'!$J:$J,0))</f>
        <v>#N/A</v>
      </c>
      <c r="T798" s="229"/>
      <c r="U798" s="229">
        <f t="shared" ca="1" si="26"/>
        <v>0</v>
      </c>
      <c r="V798" s="229"/>
      <c r="W798" s="229"/>
      <c r="Y798" s="223" t="str">
        <f t="shared" si="27"/>
        <v/>
      </c>
    </row>
    <row r="799" spans="1:25" s="223" customFormat="1" ht="20.25">
      <c r="A799" s="292"/>
      <c r="B799" s="293" t="str">
        <f>IF(LEN(A799)=0,"",INDEX('Smelter Reference List'!$A:$A,MATCH($A799,'Smelter Reference List'!$E:$E,0)))</f>
        <v/>
      </c>
      <c r="C799" s="299" t="str">
        <f>IF(LEN(A799)=0,"",INDEX('Smelter Reference List'!$C:$C,MATCH($A799,'Smelter Reference List'!$E:$E,0)))</f>
        <v/>
      </c>
      <c r="D799" s="293" t="str">
        <f ca="1">IF(ISERROR($S799),"",OFFSET('Smelter Reference List'!$C$4,$S799-4,0)&amp;"")</f>
        <v/>
      </c>
      <c r="E799" s="293" t="str">
        <f ca="1">IF(ISERROR($S799),"",OFFSET('Smelter Reference List'!$D$4,$S799-4,0)&amp;"")</f>
        <v/>
      </c>
      <c r="F799" s="293" t="str">
        <f ca="1">IF(ISERROR($S799),"",OFFSET('Smelter Reference List'!$E$4,$S799-4,0))</f>
        <v/>
      </c>
      <c r="G799" s="293" t="str">
        <f ca="1">IF(C799=$U$4,"Enter smelter details", IF(ISERROR($S799),"",OFFSET('Smelter Reference List'!$F$4,$S799-4,0)))</f>
        <v/>
      </c>
      <c r="H799" s="294" t="str">
        <f ca="1">IF(ISERROR($S799),"",OFFSET('Smelter Reference List'!$G$4,$S799-4,0))</f>
        <v/>
      </c>
      <c r="I799" s="295" t="str">
        <f ca="1">IF(ISERROR($S799),"",OFFSET('Smelter Reference List'!$H$4,$S799-4,0))</f>
        <v/>
      </c>
      <c r="J799" s="295" t="str">
        <f ca="1">IF(ISERROR($S799),"",OFFSET('Smelter Reference List'!$I$4,$S799-4,0))</f>
        <v/>
      </c>
      <c r="K799" s="296"/>
      <c r="L799" s="296"/>
      <c r="M799" s="296"/>
      <c r="N799" s="296"/>
      <c r="O799" s="296"/>
      <c r="P799" s="296"/>
      <c r="Q799" s="297"/>
      <c r="R799" s="227"/>
      <c r="S799" s="228" t="e">
        <f>IF(C799="",NA(),MATCH($B799&amp;$C799,'Smelter Reference List'!$J:$J,0))</f>
        <v>#N/A</v>
      </c>
      <c r="T799" s="229"/>
      <c r="U799" s="229">
        <f t="shared" ca="1" si="26"/>
        <v>0</v>
      </c>
      <c r="V799" s="229"/>
      <c r="W799" s="229"/>
      <c r="Y799" s="223" t="str">
        <f t="shared" si="27"/>
        <v/>
      </c>
    </row>
    <row r="800" spans="1:25" s="223" customFormat="1" ht="20.25">
      <c r="A800" s="292"/>
      <c r="B800" s="293" t="str">
        <f>IF(LEN(A800)=0,"",INDEX('Smelter Reference List'!$A:$A,MATCH($A800,'Smelter Reference List'!$E:$E,0)))</f>
        <v/>
      </c>
      <c r="C800" s="299" t="str">
        <f>IF(LEN(A800)=0,"",INDEX('Smelter Reference List'!$C:$C,MATCH($A800,'Smelter Reference List'!$E:$E,0)))</f>
        <v/>
      </c>
      <c r="D800" s="293" t="str">
        <f ca="1">IF(ISERROR($S800),"",OFFSET('Smelter Reference List'!$C$4,$S800-4,0)&amp;"")</f>
        <v/>
      </c>
      <c r="E800" s="293" t="str">
        <f ca="1">IF(ISERROR($S800),"",OFFSET('Smelter Reference List'!$D$4,$S800-4,0)&amp;"")</f>
        <v/>
      </c>
      <c r="F800" s="293" t="str">
        <f ca="1">IF(ISERROR($S800),"",OFFSET('Smelter Reference List'!$E$4,$S800-4,0))</f>
        <v/>
      </c>
      <c r="G800" s="293" t="str">
        <f ca="1">IF(C800=$U$4,"Enter smelter details", IF(ISERROR($S800),"",OFFSET('Smelter Reference List'!$F$4,$S800-4,0)))</f>
        <v/>
      </c>
      <c r="H800" s="294" t="str">
        <f ca="1">IF(ISERROR($S800),"",OFFSET('Smelter Reference List'!$G$4,$S800-4,0))</f>
        <v/>
      </c>
      <c r="I800" s="295" t="str">
        <f ca="1">IF(ISERROR($S800),"",OFFSET('Smelter Reference List'!$H$4,$S800-4,0))</f>
        <v/>
      </c>
      <c r="J800" s="295" t="str">
        <f ca="1">IF(ISERROR($S800),"",OFFSET('Smelter Reference List'!$I$4,$S800-4,0))</f>
        <v/>
      </c>
      <c r="K800" s="296"/>
      <c r="L800" s="296"/>
      <c r="M800" s="296"/>
      <c r="N800" s="296"/>
      <c r="O800" s="296"/>
      <c r="P800" s="296"/>
      <c r="Q800" s="297"/>
      <c r="R800" s="227"/>
      <c r="S800" s="228" t="e">
        <f>IF(C800="",NA(),MATCH($B800&amp;$C800,'Smelter Reference List'!$J:$J,0))</f>
        <v>#N/A</v>
      </c>
      <c r="T800" s="229"/>
      <c r="U800" s="229">
        <f t="shared" ca="1" si="26"/>
        <v>0</v>
      </c>
      <c r="V800" s="229"/>
      <c r="W800" s="229"/>
      <c r="Y800" s="223" t="str">
        <f t="shared" si="27"/>
        <v/>
      </c>
    </row>
    <row r="801" spans="1:25" s="223" customFormat="1" ht="20.25">
      <c r="A801" s="292"/>
      <c r="B801" s="293" t="str">
        <f>IF(LEN(A801)=0,"",INDEX('Smelter Reference List'!$A:$A,MATCH($A801,'Smelter Reference List'!$E:$E,0)))</f>
        <v/>
      </c>
      <c r="C801" s="299" t="str">
        <f>IF(LEN(A801)=0,"",INDEX('Smelter Reference List'!$C:$C,MATCH($A801,'Smelter Reference List'!$E:$E,0)))</f>
        <v/>
      </c>
      <c r="D801" s="293" t="str">
        <f ca="1">IF(ISERROR($S801),"",OFFSET('Smelter Reference List'!$C$4,$S801-4,0)&amp;"")</f>
        <v/>
      </c>
      <c r="E801" s="293" t="str">
        <f ca="1">IF(ISERROR($S801),"",OFFSET('Smelter Reference List'!$D$4,$S801-4,0)&amp;"")</f>
        <v/>
      </c>
      <c r="F801" s="293" t="str">
        <f ca="1">IF(ISERROR($S801),"",OFFSET('Smelter Reference List'!$E$4,$S801-4,0))</f>
        <v/>
      </c>
      <c r="G801" s="293" t="str">
        <f ca="1">IF(C801=$U$4,"Enter smelter details", IF(ISERROR($S801),"",OFFSET('Smelter Reference List'!$F$4,$S801-4,0)))</f>
        <v/>
      </c>
      <c r="H801" s="294" t="str">
        <f ca="1">IF(ISERROR($S801),"",OFFSET('Smelter Reference List'!$G$4,$S801-4,0))</f>
        <v/>
      </c>
      <c r="I801" s="295" t="str">
        <f ca="1">IF(ISERROR($S801),"",OFFSET('Smelter Reference List'!$H$4,$S801-4,0))</f>
        <v/>
      </c>
      <c r="J801" s="295" t="str">
        <f ca="1">IF(ISERROR($S801),"",OFFSET('Smelter Reference List'!$I$4,$S801-4,0))</f>
        <v/>
      </c>
      <c r="K801" s="296"/>
      <c r="L801" s="296"/>
      <c r="M801" s="296"/>
      <c r="N801" s="296"/>
      <c r="O801" s="296"/>
      <c r="P801" s="296"/>
      <c r="Q801" s="297"/>
      <c r="R801" s="227"/>
      <c r="S801" s="228" t="e">
        <f>IF(C801="",NA(),MATCH($B801&amp;$C801,'Smelter Reference List'!$J:$J,0))</f>
        <v>#N/A</v>
      </c>
      <c r="T801" s="229"/>
      <c r="U801" s="229">
        <f t="shared" ca="1" si="26"/>
        <v>0</v>
      </c>
      <c r="V801" s="229"/>
      <c r="W801" s="229"/>
      <c r="Y801" s="223" t="str">
        <f t="shared" si="27"/>
        <v/>
      </c>
    </row>
    <row r="802" spans="1:25" s="223" customFormat="1" ht="20.25">
      <c r="A802" s="292"/>
      <c r="B802" s="293" t="str">
        <f>IF(LEN(A802)=0,"",INDEX('Smelter Reference List'!$A:$A,MATCH($A802,'Smelter Reference List'!$E:$E,0)))</f>
        <v/>
      </c>
      <c r="C802" s="299" t="str">
        <f>IF(LEN(A802)=0,"",INDEX('Smelter Reference List'!$C:$C,MATCH($A802,'Smelter Reference List'!$E:$E,0)))</f>
        <v/>
      </c>
      <c r="D802" s="293" t="str">
        <f ca="1">IF(ISERROR($S802),"",OFFSET('Smelter Reference List'!$C$4,$S802-4,0)&amp;"")</f>
        <v/>
      </c>
      <c r="E802" s="293" t="str">
        <f ca="1">IF(ISERROR($S802),"",OFFSET('Smelter Reference List'!$D$4,$S802-4,0)&amp;"")</f>
        <v/>
      </c>
      <c r="F802" s="293" t="str">
        <f ca="1">IF(ISERROR($S802),"",OFFSET('Smelter Reference List'!$E$4,$S802-4,0))</f>
        <v/>
      </c>
      <c r="G802" s="293" t="str">
        <f ca="1">IF(C802=$U$4,"Enter smelter details", IF(ISERROR($S802),"",OFFSET('Smelter Reference List'!$F$4,$S802-4,0)))</f>
        <v/>
      </c>
      <c r="H802" s="294" t="str">
        <f ca="1">IF(ISERROR($S802),"",OFFSET('Smelter Reference List'!$G$4,$S802-4,0))</f>
        <v/>
      </c>
      <c r="I802" s="295" t="str">
        <f ca="1">IF(ISERROR($S802),"",OFFSET('Smelter Reference List'!$H$4,$S802-4,0))</f>
        <v/>
      </c>
      <c r="J802" s="295" t="str">
        <f ca="1">IF(ISERROR($S802),"",OFFSET('Smelter Reference List'!$I$4,$S802-4,0))</f>
        <v/>
      </c>
      <c r="K802" s="296"/>
      <c r="L802" s="296"/>
      <c r="M802" s="296"/>
      <c r="N802" s="296"/>
      <c r="O802" s="296"/>
      <c r="P802" s="296"/>
      <c r="Q802" s="297"/>
      <c r="R802" s="227"/>
      <c r="S802" s="228" t="e">
        <f>IF(C802="",NA(),MATCH($B802&amp;$C802,'Smelter Reference List'!$J:$J,0))</f>
        <v>#N/A</v>
      </c>
      <c r="T802" s="229"/>
      <c r="U802" s="229">
        <f t="shared" ca="1" si="26"/>
        <v>0</v>
      </c>
      <c r="V802" s="229"/>
      <c r="W802" s="229"/>
      <c r="Y802" s="223" t="str">
        <f t="shared" si="27"/>
        <v/>
      </c>
    </row>
    <row r="803" spans="1:25" s="223" customFormat="1" ht="20.25">
      <c r="A803" s="292"/>
      <c r="B803" s="293" t="str">
        <f>IF(LEN(A803)=0,"",INDEX('Smelter Reference List'!$A:$A,MATCH($A803,'Smelter Reference List'!$E:$E,0)))</f>
        <v/>
      </c>
      <c r="C803" s="299" t="str">
        <f>IF(LEN(A803)=0,"",INDEX('Smelter Reference List'!$C:$C,MATCH($A803,'Smelter Reference List'!$E:$E,0)))</f>
        <v/>
      </c>
      <c r="D803" s="293" t="str">
        <f ca="1">IF(ISERROR($S803),"",OFFSET('Smelter Reference List'!$C$4,$S803-4,0)&amp;"")</f>
        <v/>
      </c>
      <c r="E803" s="293" t="str">
        <f ca="1">IF(ISERROR($S803),"",OFFSET('Smelter Reference List'!$D$4,$S803-4,0)&amp;"")</f>
        <v/>
      </c>
      <c r="F803" s="293" t="str">
        <f ca="1">IF(ISERROR($S803),"",OFFSET('Smelter Reference List'!$E$4,$S803-4,0))</f>
        <v/>
      </c>
      <c r="G803" s="293" t="str">
        <f ca="1">IF(C803=$U$4,"Enter smelter details", IF(ISERROR($S803),"",OFFSET('Smelter Reference List'!$F$4,$S803-4,0)))</f>
        <v/>
      </c>
      <c r="H803" s="294" t="str">
        <f ca="1">IF(ISERROR($S803),"",OFFSET('Smelter Reference List'!$G$4,$S803-4,0))</f>
        <v/>
      </c>
      <c r="I803" s="295" t="str">
        <f ca="1">IF(ISERROR($S803),"",OFFSET('Smelter Reference List'!$H$4,$S803-4,0))</f>
        <v/>
      </c>
      <c r="J803" s="295" t="str">
        <f ca="1">IF(ISERROR($S803),"",OFFSET('Smelter Reference List'!$I$4,$S803-4,0))</f>
        <v/>
      </c>
      <c r="K803" s="296"/>
      <c r="L803" s="296"/>
      <c r="M803" s="296"/>
      <c r="N803" s="296"/>
      <c r="O803" s="296"/>
      <c r="P803" s="296"/>
      <c r="Q803" s="297"/>
      <c r="R803" s="227"/>
      <c r="S803" s="228" t="e">
        <f>IF(C803="",NA(),MATCH($B803&amp;$C803,'Smelter Reference List'!$J:$J,0))</f>
        <v>#N/A</v>
      </c>
      <c r="T803" s="229"/>
      <c r="U803" s="229">
        <f t="shared" ca="1" si="26"/>
        <v>0</v>
      </c>
      <c r="V803" s="229"/>
      <c r="W803" s="229"/>
      <c r="Y803" s="223" t="str">
        <f t="shared" si="27"/>
        <v/>
      </c>
    </row>
    <row r="804" spans="1:25" s="223" customFormat="1" ht="20.25">
      <c r="A804" s="292"/>
      <c r="B804" s="293" t="str">
        <f>IF(LEN(A804)=0,"",INDEX('Smelter Reference List'!$A:$A,MATCH($A804,'Smelter Reference List'!$E:$E,0)))</f>
        <v/>
      </c>
      <c r="C804" s="299" t="str">
        <f>IF(LEN(A804)=0,"",INDEX('Smelter Reference List'!$C:$C,MATCH($A804,'Smelter Reference List'!$E:$E,0)))</f>
        <v/>
      </c>
      <c r="D804" s="293" t="str">
        <f ca="1">IF(ISERROR($S804),"",OFFSET('Smelter Reference List'!$C$4,$S804-4,0)&amp;"")</f>
        <v/>
      </c>
      <c r="E804" s="293" t="str">
        <f ca="1">IF(ISERROR($S804),"",OFFSET('Smelter Reference List'!$D$4,$S804-4,0)&amp;"")</f>
        <v/>
      </c>
      <c r="F804" s="293" t="str">
        <f ca="1">IF(ISERROR($S804),"",OFFSET('Smelter Reference List'!$E$4,$S804-4,0))</f>
        <v/>
      </c>
      <c r="G804" s="293" t="str">
        <f ca="1">IF(C804=$U$4,"Enter smelter details", IF(ISERROR($S804),"",OFFSET('Smelter Reference List'!$F$4,$S804-4,0)))</f>
        <v/>
      </c>
      <c r="H804" s="294" t="str">
        <f ca="1">IF(ISERROR($S804),"",OFFSET('Smelter Reference List'!$G$4,$S804-4,0))</f>
        <v/>
      </c>
      <c r="I804" s="295" t="str">
        <f ca="1">IF(ISERROR($S804),"",OFFSET('Smelter Reference List'!$H$4,$S804-4,0))</f>
        <v/>
      </c>
      <c r="J804" s="295" t="str">
        <f ca="1">IF(ISERROR($S804),"",OFFSET('Smelter Reference List'!$I$4,$S804-4,0))</f>
        <v/>
      </c>
      <c r="K804" s="296"/>
      <c r="L804" s="296"/>
      <c r="M804" s="296"/>
      <c r="N804" s="296"/>
      <c r="O804" s="296"/>
      <c r="P804" s="296"/>
      <c r="Q804" s="297"/>
      <c r="R804" s="227"/>
      <c r="S804" s="228" t="e">
        <f>IF(C804="",NA(),MATCH($B804&amp;$C804,'Smelter Reference List'!$J:$J,0))</f>
        <v>#N/A</v>
      </c>
      <c r="T804" s="229"/>
      <c r="U804" s="229">
        <f t="shared" ca="1" si="26"/>
        <v>0</v>
      </c>
      <c r="V804" s="229"/>
      <c r="W804" s="229"/>
      <c r="Y804" s="223" t="str">
        <f t="shared" si="27"/>
        <v/>
      </c>
    </row>
    <row r="805" spans="1:25" s="223" customFormat="1" ht="20.25">
      <c r="A805" s="292"/>
      <c r="B805" s="293" t="str">
        <f>IF(LEN(A805)=0,"",INDEX('Smelter Reference List'!$A:$A,MATCH($A805,'Smelter Reference List'!$E:$E,0)))</f>
        <v/>
      </c>
      <c r="C805" s="299" t="str">
        <f>IF(LEN(A805)=0,"",INDEX('Smelter Reference List'!$C:$C,MATCH($A805,'Smelter Reference List'!$E:$E,0)))</f>
        <v/>
      </c>
      <c r="D805" s="293" t="str">
        <f ca="1">IF(ISERROR($S805),"",OFFSET('Smelter Reference List'!$C$4,$S805-4,0)&amp;"")</f>
        <v/>
      </c>
      <c r="E805" s="293" t="str">
        <f ca="1">IF(ISERROR($S805),"",OFFSET('Smelter Reference List'!$D$4,$S805-4,0)&amp;"")</f>
        <v/>
      </c>
      <c r="F805" s="293" t="str">
        <f ca="1">IF(ISERROR($S805),"",OFFSET('Smelter Reference List'!$E$4,$S805-4,0))</f>
        <v/>
      </c>
      <c r="G805" s="293" t="str">
        <f ca="1">IF(C805=$U$4,"Enter smelter details", IF(ISERROR($S805),"",OFFSET('Smelter Reference List'!$F$4,$S805-4,0)))</f>
        <v/>
      </c>
      <c r="H805" s="294" t="str">
        <f ca="1">IF(ISERROR($S805),"",OFFSET('Smelter Reference List'!$G$4,$S805-4,0))</f>
        <v/>
      </c>
      <c r="I805" s="295" t="str">
        <f ca="1">IF(ISERROR($S805),"",OFFSET('Smelter Reference List'!$H$4,$S805-4,0))</f>
        <v/>
      </c>
      <c r="J805" s="295" t="str">
        <f ca="1">IF(ISERROR($S805),"",OFFSET('Smelter Reference List'!$I$4,$S805-4,0))</f>
        <v/>
      </c>
      <c r="K805" s="296"/>
      <c r="L805" s="296"/>
      <c r="M805" s="296"/>
      <c r="N805" s="296"/>
      <c r="O805" s="296"/>
      <c r="P805" s="296"/>
      <c r="Q805" s="297"/>
      <c r="R805" s="227"/>
      <c r="S805" s="228" t="e">
        <f>IF(C805="",NA(),MATCH($B805&amp;$C805,'Smelter Reference List'!$J:$J,0))</f>
        <v>#N/A</v>
      </c>
      <c r="T805" s="229"/>
      <c r="U805" s="229">
        <f t="shared" ca="1" si="26"/>
        <v>0</v>
      </c>
      <c r="V805" s="229"/>
      <c r="W805" s="229"/>
      <c r="Y805" s="223" t="str">
        <f t="shared" si="27"/>
        <v/>
      </c>
    </row>
    <row r="806" spans="1:25" s="223" customFormat="1" ht="20.25">
      <c r="A806" s="292"/>
      <c r="B806" s="293" t="str">
        <f>IF(LEN(A806)=0,"",INDEX('Smelter Reference List'!$A:$A,MATCH($A806,'Smelter Reference List'!$E:$E,0)))</f>
        <v/>
      </c>
      <c r="C806" s="299" t="str">
        <f>IF(LEN(A806)=0,"",INDEX('Smelter Reference List'!$C:$C,MATCH($A806,'Smelter Reference List'!$E:$E,0)))</f>
        <v/>
      </c>
      <c r="D806" s="293" t="str">
        <f ca="1">IF(ISERROR($S806),"",OFFSET('Smelter Reference List'!$C$4,$S806-4,0)&amp;"")</f>
        <v/>
      </c>
      <c r="E806" s="293" t="str">
        <f ca="1">IF(ISERROR($S806),"",OFFSET('Smelter Reference List'!$D$4,$S806-4,0)&amp;"")</f>
        <v/>
      </c>
      <c r="F806" s="293" t="str">
        <f ca="1">IF(ISERROR($S806),"",OFFSET('Smelter Reference List'!$E$4,$S806-4,0))</f>
        <v/>
      </c>
      <c r="G806" s="293" t="str">
        <f ca="1">IF(C806=$U$4,"Enter smelter details", IF(ISERROR($S806),"",OFFSET('Smelter Reference List'!$F$4,$S806-4,0)))</f>
        <v/>
      </c>
      <c r="H806" s="294" t="str">
        <f ca="1">IF(ISERROR($S806),"",OFFSET('Smelter Reference List'!$G$4,$S806-4,0))</f>
        <v/>
      </c>
      <c r="I806" s="295" t="str">
        <f ca="1">IF(ISERROR($S806),"",OFFSET('Smelter Reference List'!$H$4,$S806-4,0))</f>
        <v/>
      </c>
      <c r="J806" s="295" t="str">
        <f ca="1">IF(ISERROR($S806),"",OFFSET('Smelter Reference List'!$I$4,$S806-4,0))</f>
        <v/>
      </c>
      <c r="K806" s="296"/>
      <c r="L806" s="296"/>
      <c r="M806" s="296"/>
      <c r="N806" s="296"/>
      <c r="O806" s="296"/>
      <c r="P806" s="296"/>
      <c r="Q806" s="297"/>
      <c r="R806" s="227"/>
      <c r="S806" s="228" t="e">
        <f>IF(C806="",NA(),MATCH($B806&amp;$C806,'Smelter Reference List'!$J:$J,0))</f>
        <v>#N/A</v>
      </c>
      <c r="T806" s="229"/>
      <c r="U806" s="229">
        <f t="shared" ca="1" si="26"/>
        <v>0</v>
      </c>
      <c r="V806" s="229"/>
      <c r="W806" s="229"/>
      <c r="Y806" s="223" t="str">
        <f t="shared" si="27"/>
        <v/>
      </c>
    </row>
    <row r="807" spans="1:25" s="223" customFormat="1" ht="20.25">
      <c r="A807" s="292"/>
      <c r="B807" s="293" t="str">
        <f>IF(LEN(A807)=0,"",INDEX('Smelter Reference List'!$A:$A,MATCH($A807,'Smelter Reference List'!$E:$E,0)))</f>
        <v/>
      </c>
      <c r="C807" s="299" t="str">
        <f>IF(LEN(A807)=0,"",INDEX('Smelter Reference List'!$C:$C,MATCH($A807,'Smelter Reference List'!$E:$E,0)))</f>
        <v/>
      </c>
      <c r="D807" s="293" t="str">
        <f ca="1">IF(ISERROR($S807),"",OFFSET('Smelter Reference List'!$C$4,$S807-4,0)&amp;"")</f>
        <v/>
      </c>
      <c r="E807" s="293" t="str">
        <f ca="1">IF(ISERROR($S807),"",OFFSET('Smelter Reference List'!$D$4,$S807-4,0)&amp;"")</f>
        <v/>
      </c>
      <c r="F807" s="293" t="str">
        <f ca="1">IF(ISERROR($S807),"",OFFSET('Smelter Reference List'!$E$4,$S807-4,0))</f>
        <v/>
      </c>
      <c r="G807" s="293" t="str">
        <f ca="1">IF(C807=$U$4,"Enter smelter details", IF(ISERROR($S807),"",OFFSET('Smelter Reference List'!$F$4,$S807-4,0)))</f>
        <v/>
      </c>
      <c r="H807" s="294" t="str">
        <f ca="1">IF(ISERROR($S807),"",OFFSET('Smelter Reference List'!$G$4,$S807-4,0))</f>
        <v/>
      </c>
      <c r="I807" s="295" t="str">
        <f ca="1">IF(ISERROR($S807),"",OFFSET('Smelter Reference List'!$H$4,$S807-4,0))</f>
        <v/>
      </c>
      <c r="J807" s="295" t="str">
        <f ca="1">IF(ISERROR($S807),"",OFFSET('Smelter Reference List'!$I$4,$S807-4,0))</f>
        <v/>
      </c>
      <c r="K807" s="296"/>
      <c r="L807" s="296"/>
      <c r="M807" s="296"/>
      <c r="N807" s="296"/>
      <c r="O807" s="296"/>
      <c r="P807" s="296"/>
      <c r="Q807" s="297"/>
      <c r="R807" s="227"/>
      <c r="S807" s="228" t="e">
        <f>IF(C807="",NA(),MATCH($B807&amp;$C807,'Smelter Reference List'!$J:$J,0))</f>
        <v>#N/A</v>
      </c>
      <c r="T807" s="229"/>
      <c r="U807" s="229">
        <f t="shared" ca="1" si="26"/>
        <v>0</v>
      </c>
      <c r="V807" s="229"/>
      <c r="W807" s="229"/>
      <c r="Y807" s="223" t="str">
        <f t="shared" si="27"/>
        <v/>
      </c>
    </row>
    <row r="808" spans="1:25" s="223" customFormat="1" ht="20.25">
      <c r="A808" s="292"/>
      <c r="B808" s="293" t="str">
        <f>IF(LEN(A808)=0,"",INDEX('Smelter Reference List'!$A:$A,MATCH($A808,'Smelter Reference List'!$E:$E,0)))</f>
        <v/>
      </c>
      <c r="C808" s="299" t="str">
        <f>IF(LEN(A808)=0,"",INDEX('Smelter Reference List'!$C:$C,MATCH($A808,'Smelter Reference List'!$E:$E,0)))</f>
        <v/>
      </c>
      <c r="D808" s="293" t="str">
        <f ca="1">IF(ISERROR($S808),"",OFFSET('Smelter Reference List'!$C$4,$S808-4,0)&amp;"")</f>
        <v/>
      </c>
      <c r="E808" s="293" t="str">
        <f ca="1">IF(ISERROR($S808),"",OFFSET('Smelter Reference List'!$D$4,$S808-4,0)&amp;"")</f>
        <v/>
      </c>
      <c r="F808" s="293" t="str">
        <f ca="1">IF(ISERROR($S808),"",OFFSET('Smelter Reference List'!$E$4,$S808-4,0))</f>
        <v/>
      </c>
      <c r="G808" s="293" t="str">
        <f ca="1">IF(C808=$U$4,"Enter smelter details", IF(ISERROR($S808),"",OFFSET('Smelter Reference List'!$F$4,$S808-4,0)))</f>
        <v/>
      </c>
      <c r="H808" s="294" t="str">
        <f ca="1">IF(ISERROR($S808),"",OFFSET('Smelter Reference List'!$G$4,$S808-4,0))</f>
        <v/>
      </c>
      <c r="I808" s="295" t="str">
        <f ca="1">IF(ISERROR($S808),"",OFFSET('Smelter Reference List'!$H$4,$S808-4,0))</f>
        <v/>
      </c>
      <c r="J808" s="295" t="str">
        <f ca="1">IF(ISERROR($S808),"",OFFSET('Smelter Reference List'!$I$4,$S808-4,0))</f>
        <v/>
      </c>
      <c r="K808" s="296"/>
      <c r="L808" s="296"/>
      <c r="M808" s="296"/>
      <c r="N808" s="296"/>
      <c r="O808" s="296"/>
      <c r="P808" s="296"/>
      <c r="Q808" s="297"/>
      <c r="R808" s="227"/>
      <c r="S808" s="228" t="e">
        <f>IF(C808="",NA(),MATCH($B808&amp;$C808,'Smelter Reference List'!$J:$J,0))</f>
        <v>#N/A</v>
      </c>
      <c r="T808" s="229"/>
      <c r="U808" s="229">
        <f t="shared" ca="1" si="26"/>
        <v>0</v>
      </c>
      <c r="V808" s="229"/>
      <c r="W808" s="229"/>
      <c r="Y808" s="223" t="str">
        <f t="shared" si="27"/>
        <v/>
      </c>
    </row>
    <row r="809" spans="1:25" s="223" customFormat="1" ht="20.25">
      <c r="A809" s="292"/>
      <c r="B809" s="293" t="str">
        <f>IF(LEN(A809)=0,"",INDEX('Smelter Reference List'!$A:$A,MATCH($A809,'Smelter Reference List'!$E:$E,0)))</f>
        <v/>
      </c>
      <c r="C809" s="299" t="str">
        <f>IF(LEN(A809)=0,"",INDEX('Smelter Reference List'!$C:$C,MATCH($A809,'Smelter Reference List'!$E:$E,0)))</f>
        <v/>
      </c>
      <c r="D809" s="293" t="str">
        <f ca="1">IF(ISERROR($S809),"",OFFSET('Smelter Reference List'!$C$4,$S809-4,0)&amp;"")</f>
        <v/>
      </c>
      <c r="E809" s="293" t="str">
        <f ca="1">IF(ISERROR($S809),"",OFFSET('Smelter Reference List'!$D$4,$S809-4,0)&amp;"")</f>
        <v/>
      </c>
      <c r="F809" s="293" t="str">
        <f ca="1">IF(ISERROR($S809),"",OFFSET('Smelter Reference List'!$E$4,$S809-4,0))</f>
        <v/>
      </c>
      <c r="G809" s="293" t="str">
        <f ca="1">IF(C809=$U$4,"Enter smelter details", IF(ISERROR($S809),"",OFFSET('Smelter Reference List'!$F$4,$S809-4,0)))</f>
        <v/>
      </c>
      <c r="H809" s="294" t="str">
        <f ca="1">IF(ISERROR($S809),"",OFFSET('Smelter Reference List'!$G$4,$S809-4,0))</f>
        <v/>
      </c>
      <c r="I809" s="295" t="str">
        <f ca="1">IF(ISERROR($S809),"",OFFSET('Smelter Reference List'!$H$4,$S809-4,0))</f>
        <v/>
      </c>
      <c r="J809" s="295" t="str">
        <f ca="1">IF(ISERROR($S809),"",OFFSET('Smelter Reference List'!$I$4,$S809-4,0))</f>
        <v/>
      </c>
      <c r="K809" s="296"/>
      <c r="L809" s="296"/>
      <c r="M809" s="296"/>
      <c r="N809" s="296"/>
      <c r="O809" s="296"/>
      <c r="P809" s="296"/>
      <c r="Q809" s="297"/>
      <c r="R809" s="227"/>
      <c r="S809" s="228" t="e">
        <f>IF(C809="",NA(),MATCH($B809&amp;$C809,'Smelter Reference List'!$J:$J,0))</f>
        <v>#N/A</v>
      </c>
      <c r="T809" s="229"/>
      <c r="U809" s="229">
        <f t="shared" ca="1" si="26"/>
        <v>0</v>
      </c>
      <c r="V809" s="229"/>
      <c r="W809" s="229"/>
      <c r="Y809" s="223" t="str">
        <f t="shared" si="27"/>
        <v/>
      </c>
    </row>
    <row r="810" spans="1:25" s="223" customFormat="1" ht="20.25">
      <c r="A810" s="292"/>
      <c r="B810" s="293" t="str">
        <f>IF(LEN(A810)=0,"",INDEX('Smelter Reference List'!$A:$A,MATCH($A810,'Smelter Reference List'!$E:$E,0)))</f>
        <v/>
      </c>
      <c r="C810" s="299" t="str">
        <f>IF(LEN(A810)=0,"",INDEX('Smelter Reference List'!$C:$C,MATCH($A810,'Smelter Reference List'!$E:$E,0)))</f>
        <v/>
      </c>
      <c r="D810" s="293" t="str">
        <f ca="1">IF(ISERROR($S810),"",OFFSET('Smelter Reference List'!$C$4,$S810-4,0)&amp;"")</f>
        <v/>
      </c>
      <c r="E810" s="293" t="str">
        <f ca="1">IF(ISERROR($S810),"",OFFSET('Smelter Reference List'!$D$4,$S810-4,0)&amp;"")</f>
        <v/>
      </c>
      <c r="F810" s="293" t="str">
        <f ca="1">IF(ISERROR($S810),"",OFFSET('Smelter Reference List'!$E$4,$S810-4,0))</f>
        <v/>
      </c>
      <c r="G810" s="293" t="str">
        <f ca="1">IF(C810=$U$4,"Enter smelter details", IF(ISERROR($S810),"",OFFSET('Smelter Reference List'!$F$4,$S810-4,0)))</f>
        <v/>
      </c>
      <c r="H810" s="294" t="str">
        <f ca="1">IF(ISERROR($S810),"",OFFSET('Smelter Reference List'!$G$4,$S810-4,0))</f>
        <v/>
      </c>
      <c r="I810" s="295" t="str">
        <f ca="1">IF(ISERROR($S810),"",OFFSET('Smelter Reference List'!$H$4,$S810-4,0))</f>
        <v/>
      </c>
      <c r="J810" s="295" t="str">
        <f ca="1">IF(ISERROR($S810),"",OFFSET('Smelter Reference List'!$I$4,$S810-4,0))</f>
        <v/>
      </c>
      <c r="K810" s="296"/>
      <c r="L810" s="296"/>
      <c r="M810" s="296"/>
      <c r="N810" s="296"/>
      <c r="O810" s="296"/>
      <c r="P810" s="296"/>
      <c r="Q810" s="297"/>
      <c r="R810" s="227"/>
      <c r="S810" s="228" t="e">
        <f>IF(C810="",NA(),MATCH($B810&amp;$C810,'Smelter Reference List'!$J:$J,0))</f>
        <v>#N/A</v>
      </c>
      <c r="T810" s="229"/>
      <c r="U810" s="229">
        <f t="shared" ca="1" si="26"/>
        <v>0</v>
      </c>
      <c r="V810" s="229"/>
      <c r="W810" s="229"/>
      <c r="Y810" s="223" t="str">
        <f t="shared" si="27"/>
        <v/>
      </c>
    </row>
    <row r="811" spans="1:25" s="223" customFormat="1" ht="20.25">
      <c r="A811" s="292"/>
      <c r="B811" s="293" t="str">
        <f>IF(LEN(A811)=0,"",INDEX('Smelter Reference List'!$A:$A,MATCH($A811,'Smelter Reference List'!$E:$E,0)))</f>
        <v/>
      </c>
      <c r="C811" s="299" t="str">
        <f>IF(LEN(A811)=0,"",INDEX('Smelter Reference List'!$C:$C,MATCH($A811,'Smelter Reference List'!$E:$E,0)))</f>
        <v/>
      </c>
      <c r="D811" s="293" t="str">
        <f ca="1">IF(ISERROR($S811),"",OFFSET('Smelter Reference List'!$C$4,$S811-4,0)&amp;"")</f>
        <v/>
      </c>
      <c r="E811" s="293" t="str">
        <f ca="1">IF(ISERROR($S811),"",OFFSET('Smelter Reference List'!$D$4,$S811-4,0)&amp;"")</f>
        <v/>
      </c>
      <c r="F811" s="293" t="str">
        <f ca="1">IF(ISERROR($S811),"",OFFSET('Smelter Reference List'!$E$4,$S811-4,0))</f>
        <v/>
      </c>
      <c r="G811" s="293" t="str">
        <f ca="1">IF(C811=$U$4,"Enter smelter details", IF(ISERROR($S811),"",OFFSET('Smelter Reference List'!$F$4,$S811-4,0)))</f>
        <v/>
      </c>
      <c r="H811" s="294" t="str">
        <f ca="1">IF(ISERROR($S811),"",OFFSET('Smelter Reference List'!$G$4,$S811-4,0))</f>
        <v/>
      </c>
      <c r="I811" s="295" t="str">
        <f ca="1">IF(ISERROR($S811),"",OFFSET('Smelter Reference List'!$H$4,$S811-4,0))</f>
        <v/>
      </c>
      <c r="J811" s="295" t="str">
        <f ca="1">IF(ISERROR($S811),"",OFFSET('Smelter Reference List'!$I$4,$S811-4,0))</f>
        <v/>
      </c>
      <c r="K811" s="296"/>
      <c r="L811" s="296"/>
      <c r="M811" s="296"/>
      <c r="N811" s="296"/>
      <c r="O811" s="296"/>
      <c r="P811" s="296"/>
      <c r="Q811" s="297"/>
      <c r="R811" s="227"/>
      <c r="S811" s="228" t="e">
        <f>IF(C811="",NA(),MATCH($B811&amp;$C811,'Smelter Reference List'!$J:$J,0))</f>
        <v>#N/A</v>
      </c>
      <c r="T811" s="229"/>
      <c r="U811" s="229">
        <f t="shared" ca="1" si="26"/>
        <v>0</v>
      </c>
      <c r="V811" s="229"/>
      <c r="W811" s="229"/>
      <c r="Y811" s="223" t="str">
        <f t="shared" si="27"/>
        <v/>
      </c>
    </row>
    <row r="812" spans="1:25" s="223" customFormat="1" ht="20.25">
      <c r="A812" s="292"/>
      <c r="B812" s="293" t="str">
        <f>IF(LEN(A812)=0,"",INDEX('Smelter Reference List'!$A:$A,MATCH($A812,'Smelter Reference List'!$E:$E,0)))</f>
        <v/>
      </c>
      <c r="C812" s="299" t="str">
        <f>IF(LEN(A812)=0,"",INDEX('Smelter Reference List'!$C:$C,MATCH($A812,'Smelter Reference List'!$E:$E,0)))</f>
        <v/>
      </c>
      <c r="D812" s="293" t="str">
        <f ca="1">IF(ISERROR($S812),"",OFFSET('Smelter Reference List'!$C$4,$S812-4,0)&amp;"")</f>
        <v/>
      </c>
      <c r="E812" s="293" t="str">
        <f ca="1">IF(ISERROR($S812),"",OFFSET('Smelter Reference List'!$D$4,$S812-4,0)&amp;"")</f>
        <v/>
      </c>
      <c r="F812" s="293" t="str">
        <f ca="1">IF(ISERROR($S812),"",OFFSET('Smelter Reference List'!$E$4,$S812-4,0))</f>
        <v/>
      </c>
      <c r="G812" s="293" t="str">
        <f ca="1">IF(C812=$U$4,"Enter smelter details", IF(ISERROR($S812),"",OFFSET('Smelter Reference List'!$F$4,$S812-4,0)))</f>
        <v/>
      </c>
      <c r="H812" s="294" t="str">
        <f ca="1">IF(ISERROR($S812),"",OFFSET('Smelter Reference List'!$G$4,$S812-4,0))</f>
        <v/>
      </c>
      <c r="I812" s="295" t="str">
        <f ca="1">IF(ISERROR($S812),"",OFFSET('Smelter Reference List'!$H$4,$S812-4,0))</f>
        <v/>
      </c>
      <c r="J812" s="295" t="str">
        <f ca="1">IF(ISERROR($S812),"",OFFSET('Smelter Reference List'!$I$4,$S812-4,0))</f>
        <v/>
      </c>
      <c r="K812" s="296"/>
      <c r="L812" s="296"/>
      <c r="M812" s="296"/>
      <c r="N812" s="296"/>
      <c r="O812" s="296"/>
      <c r="P812" s="296"/>
      <c r="Q812" s="297"/>
      <c r="R812" s="227"/>
      <c r="S812" s="228" t="e">
        <f>IF(C812="",NA(),MATCH($B812&amp;$C812,'Smelter Reference List'!$J:$J,0))</f>
        <v>#N/A</v>
      </c>
      <c r="T812" s="229"/>
      <c r="U812" s="229">
        <f t="shared" ca="1" si="26"/>
        <v>0</v>
      </c>
      <c r="V812" s="229"/>
      <c r="W812" s="229"/>
      <c r="Y812" s="223" t="str">
        <f t="shared" si="27"/>
        <v/>
      </c>
    </row>
    <row r="813" spans="1:25" s="223" customFormat="1" ht="20.25">
      <c r="A813" s="292"/>
      <c r="B813" s="293" t="str">
        <f>IF(LEN(A813)=0,"",INDEX('Smelter Reference List'!$A:$A,MATCH($A813,'Smelter Reference List'!$E:$E,0)))</f>
        <v/>
      </c>
      <c r="C813" s="299" t="str">
        <f>IF(LEN(A813)=0,"",INDEX('Smelter Reference List'!$C:$C,MATCH($A813,'Smelter Reference List'!$E:$E,0)))</f>
        <v/>
      </c>
      <c r="D813" s="293" t="str">
        <f ca="1">IF(ISERROR($S813),"",OFFSET('Smelter Reference List'!$C$4,$S813-4,0)&amp;"")</f>
        <v/>
      </c>
      <c r="E813" s="293" t="str">
        <f ca="1">IF(ISERROR($S813),"",OFFSET('Smelter Reference List'!$D$4,$S813-4,0)&amp;"")</f>
        <v/>
      </c>
      <c r="F813" s="293" t="str">
        <f ca="1">IF(ISERROR($S813),"",OFFSET('Smelter Reference List'!$E$4,$S813-4,0))</f>
        <v/>
      </c>
      <c r="G813" s="293" t="str">
        <f ca="1">IF(C813=$U$4,"Enter smelter details", IF(ISERROR($S813),"",OFFSET('Smelter Reference List'!$F$4,$S813-4,0)))</f>
        <v/>
      </c>
      <c r="H813" s="294" t="str">
        <f ca="1">IF(ISERROR($S813),"",OFFSET('Smelter Reference List'!$G$4,$S813-4,0))</f>
        <v/>
      </c>
      <c r="I813" s="295" t="str">
        <f ca="1">IF(ISERROR($S813),"",OFFSET('Smelter Reference List'!$H$4,$S813-4,0))</f>
        <v/>
      </c>
      <c r="J813" s="295" t="str">
        <f ca="1">IF(ISERROR($S813),"",OFFSET('Smelter Reference List'!$I$4,$S813-4,0))</f>
        <v/>
      </c>
      <c r="K813" s="296"/>
      <c r="L813" s="296"/>
      <c r="M813" s="296"/>
      <c r="N813" s="296"/>
      <c r="O813" s="296"/>
      <c r="P813" s="296"/>
      <c r="Q813" s="297"/>
      <c r="R813" s="227"/>
      <c r="S813" s="228" t="e">
        <f>IF(C813="",NA(),MATCH($B813&amp;$C813,'Smelter Reference List'!$J:$J,0))</f>
        <v>#N/A</v>
      </c>
      <c r="T813" s="229"/>
      <c r="U813" s="229">
        <f t="shared" ca="1" si="26"/>
        <v>0</v>
      </c>
      <c r="V813" s="229"/>
      <c r="W813" s="229"/>
      <c r="Y813" s="223" t="str">
        <f t="shared" si="27"/>
        <v/>
      </c>
    </row>
    <row r="814" spans="1:25" s="223" customFormat="1" ht="20.25">
      <c r="A814" s="292"/>
      <c r="B814" s="293" t="str">
        <f>IF(LEN(A814)=0,"",INDEX('Smelter Reference List'!$A:$A,MATCH($A814,'Smelter Reference List'!$E:$E,0)))</f>
        <v/>
      </c>
      <c r="C814" s="299" t="str">
        <f>IF(LEN(A814)=0,"",INDEX('Smelter Reference List'!$C:$C,MATCH($A814,'Smelter Reference List'!$E:$E,0)))</f>
        <v/>
      </c>
      <c r="D814" s="293" t="str">
        <f ca="1">IF(ISERROR($S814),"",OFFSET('Smelter Reference List'!$C$4,$S814-4,0)&amp;"")</f>
        <v/>
      </c>
      <c r="E814" s="293" t="str">
        <f ca="1">IF(ISERROR($S814),"",OFFSET('Smelter Reference List'!$D$4,$S814-4,0)&amp;"")</f>
        <v/>
      </c>
      <c r="F814" s="293" t="str">
        <f ca="1">IF(ISERROR($S814),"",OFFSET('Smelter Reference List'!$E$4,$S814-4,0))</f>
        <v/>
      </c>
      <c r="G814" s="293" t="str">
        <f ca="1">IF(C814=$U$4,"Enter smelter details", IF(ISERROR($S814),"",OFFSET('Smelter Reference List'!$F$4,$S814-4,0)))</f>
        <v/>
      </c>
      <c r="H814" s="294" t="str">
        <f ca="1">IF(ISERROR($S814),"",OFFSET('Smelter Reference List'!$G$4,$S814-4,0))</f>
        <v/>
      </c>
      <c r="I814" s="295" t="str">
        <f ca="1">IF(ISERROR($S814),"",OFFSET('Smelter Reference List'!$H$4,$S814-4,0))</f>
        <v/>
      </c>
      <c r="J814" s="295" t="str">
        <f ca="1">IF(ISERROR($S814),"",OFFSET('Smelter Reference List'!$I$4,$S814-4,0))</f>
        <v/>
      </c>
      <c r="K814" s="296"/>
      <c r="L814" s="296"/>
      <c r="M814" s="296"/>
      <c r="N814" s="296"/>
      <c r="O814" s="296"/>
      <c r="P814" s="296"/>
      <c r="Q814" s="297"/>
      <c r="R814" s="227"/>
      <c r="S814" s="228" t="e">
        <f>IF(C814="",NA(),MATCH($B814&amp;$C814,'Smelter Reference List'!$J:$J,0))</f>
        <v>#N/A</v>
      </c>
      <c r="T814" s="229"/>
      <c r="U814" s="229">
        <f t="shared" ca="1" si="26"/>
        <v>0</v>
      </c>
      <c r="V814" s="229"/>
      <c r="W814" s="229"/>
      <c r="Y814" s="223" t="str">
        <f t="shared" si="27"/>
        <v/>
      </c>
    </row>
    <row r="815" spans="1:25" s="223" customFormat="1" ht="20.25">
      <c r="A815" s="292"/>
      <c r="B815" s="293" t="str">
        <f>IF(LEN(A815)=0,"",INDEX('Smelter Reference List'!$A:$A,MATCH($A815,'Smelter Reference List'!$E:$E,0)))</f>
        <v/>
      </c>
      <c r="C815" s="299" t="str">
        <f>IF(LEN(A815)=0,"",INDEX('Smelter Reference List'!$C:$C,MATCH($A815,'Smelter Reference List'!$E:$E,0)))</f>
        <v/>
      </c>
      <c r="D815" s="293" t="str">
        <f ca="1">IF(ISERROR($S815),"",OFFSET('Smelter Reference List'!$C$4,$S815-4,0)&amp;"")</f>
        <v/>
      </c>
      <c r="E815" s="293" t="str">
        <f ca="1">IF(ISERROR($S815),"",OFFSET('Smelter Reference List'!$D$4,$S815-4,0)&amp;"")</f>
        <v/>
      </c>
      <c r="F815" s="293" t="str">
        <f ca="1">IF(ISERROR($S815),"",OFFSET('Smelter Reference List'!$E$4,$S815-4,0))</f>
        <v/>
      </c>
      <c r="G815" s="293" t="str">
        <f ca="1">IF(C815=$U$4,"Enter smelter details", IF(ISERROR($S815),"",OFFSET('Smelter Reference List'!$F$4,$S815-4,0)))</f>
        <v/>
      </c>
      <c r="H815" s="294" t="str">
        <f ca="1">IF(ISERROR($S815),"",OFFSET('Smelter Reference List'!$G$4,$S815-4,0))</f>
        <v/>
      </c>
      <c r="I815" s="295" t="str">
        <f ca="1">IF(ISERROR($S815),"",OFFSET('Smelter Reference List'!$H$4,$S815-4,0))</f>
        <v/>
      </c>
      <c r="J815" s="295" t="str">
        <f ca="1">IF(ISERROR($S815),"",OFFSET('Smelter Reference List'!$I$4,$S815-4,0))</f>
        <v/>
      </c>
      <c r="K815" s="296"/>
      <c r="L815" s="296"/>
      <c r="M815" s="296"/>
      <c r="N815" s="296"/>
      <c r="O815" s="296"/>
      <c r="P815" s="296"/>
      <c r="Q815" s="297"/>
      <c r="R815" s="227"/>
      <c r="S815" s="228" t="e">
        <f>IF(C815="",NA(),MATCH($B815&amp;$C815,'Smelter Reference List'!$J:$J,0))</f>
        <v>#N/A</v>
      </c>
      <c r="T815" s="229"/>
      <c r="U815" s="229">
        <f t="shared" ca="1" si="26"/>
        <v>0</v>
      </c>
      <c r="V815" s="229"/>
      <c r="W815" s="229"/>
      <c r="Y815" s="223" t="str">
        <f t="shared" si="27"/>
        <v/>
      </c>
    </row>
    <row r="816" spans="1:25" s="223" customFormat="1" ht="20.25">
      <c r="A816" s="292"/>
      <c r="B816" s="293" t="str">
        <f>IF(LEN(A816)=0,"",INDEX('Smelter Reference List'!$A:$A,MATCH($A816,'Smelter Reference List'!$E:$E,0)))</f>
        <v/>
      </c>
      <c r="C816" s="299" t="str">
        <f>IF(LEN(A816)=0,"",INDEX('Smelter Reference List'!$C:$C,MATCH($A816,'Smelter Reference List'!$E:$E,0)))</f>
        <v/>
      </c>
      <c r="D816" s="293" t="str">
        <f ca="1">IF(ISERROR($S816),"",OFFSET('Smelter Reference List'!$C$4,$S816-4,0)&amp;"")</f>
        <v/>
      </c>
      <c r="E816" s="293" t="str">
        <f ca="1">IF(ISERROR($S816),"",OFFSET('Smelter Reference List'!$D$4,$S816-4,0)&amp;"")</f>
        <v/>
      </c>
      <c r="F816" s="293" t="str">
        <f ca="1">IF(ISERROR($S816),"",OFFSET('Smelter Reference List'!$E$4,$S816-4,0))</f>
        <v/>
      </c>
      <c r="G816" s="293" t="str">
        <f ca="1">IF(C816=$U$4,"Enter smelter details", IF(ISERROR($S816),"",OFFSET('Smelter Reference List'!$F$4,$S816-4,0)))</f>
        <v/>
      </c>
      <c r="H816" s="294" t="str">
        <f ca="1">IF(ISERROR($S816),"",OFFSET('Smelter Reference List'!$G$4,$S816-4,0))</f>
        <v/>
      </c>
      <c r="I816" s="295" t="str">
        <f ca="1">IF(ISERROR($S816),"",OFFSET('Smelter Reference List'!$H$4,$S816-4,0))</f>
        <v/>
      </c>
      <c r="J816" s="295" t="str">
        <f ca="1">IF(ISERROR($S816),"",OFFSET('Smelter Reference List'!$I$4,$S816-4,0))</f>
        <v/>
      </c>
      <c r="K816" s="296"/>
      <c r="L816" s="296"/>
      <c r="M816" s="296"/>
      <c r="N816" s="296"/>
      <c r="O816" s="296"/>
      <c r="P816" s="296"/>
      <c r="Q816" s="297"/>
      <c r="R816" s="227"/>
      <c r="S816" s="228" t="e">
        <f>IF(C816="",NA(),MATCH($B816&amp;$C816,'Smelter Reference List'!$J:$J,0))</f>
        <v>#N/A</v>
      </c>
      <c r="T816" s="229"/>
      <c r="U816" s="229">
        <f t="shared" ca="1" si="26"/>
        <v>0</v>
      </c>
      <c r="V816" s="229"/>
      <c r="W816" s="229"/>
      <c r="Y816" s="223" t="str">
        <f t="shared" si="27"/>
        <v/>
      </c>
    </row>
    <row r="817" spans="1:25" s="223" customFormat="1" ht="20.25">
      <c r="A817" s="292"/>
      <c r="B817" s="293" t="str">
        <f>IF(LEN(A817)=0,"",INDEX('Smelter Reference List'!$A:$A,MATCH($A817,'Smelter Reference List'!$E:$E,0)))</f>
        <v/>
      </c>
      <c r="C817" s="299" t="str">
        <f>IF(LEN(A817)=0,"",INDEX('Smelter Reference List'!$C:$C,MATCH($A817,'Smelter Reference List'!$E:$E,0)))</f>
        <v/>
      </c>
      <c r="D817" s="293" t="str">
        <f ca="1">IF(ISERROR($S817),"",OFFSET('Smelter Reference List'!$C$4,$S817-4,0)&amp;"")</f>
        <v/>
      </c>
      <c r="E817" s="293" t="str">
        <f ca="1">IF(ISERROR($S817),"",OFFSET('Smelter Reference List'!$D$4,$S817-4,0)&amp;"")</f>
        <v/>
      </c>
      <c r="F817" s="293" t="str">
        <f ca="1">IF(ISERROR($S817),"",OFFSET('Smelter Reference List'!$E$4,$S817-4,0))</f>
        <v/>
      </c>
      <c r="G817" s="293" t="str">
        <f ca="1">IF(C817=$U$4,"Enter smelter details", IF(ISERROR($S817),"",OFFSET('Smelter Reference List'!$F$4,$S817-4,0)))</f>
        <v/>
      </c>
      <c r="H817" s="294" t="str">
        <f ca="1">IF(ISERROR($S817),"",OFFSET('Smelter Reference List'!$G$4,$S817-4,0))</f>
        <v/>
      </c>
      <c r="I817" s="295" t="str">
        <f ca="1">IF(ISERROR($S817),"",OFFSET('Smelter Reference List'!$H$4,$S817-4,0))</f>
        <v/>
      </c>
      <c r="J817" s="295" t="str">
        <f ca="1">IF(ISERROR($S817),"",OFFSET('Smelter Reference List'!$I$4,$S817-4,0))</f>
        <v/>
      </c>
      <c r="K817" s="296"/>
      <c r="L817" s="296"/>
      <c r="M817" s="296"/>
      <c r="N817" s="296"/>
      <c r="O817" s="296"/>
      <c r="P817" s="296"/>
      <c r="Q817" s="297"/>
      <c r="R817" s="227"/>
      <c r="S817" s="228" t="e">
        <f>IF(C817="",NA(),MATCH($B817&amp;$C817,'Smelter Reference List'!$J:$J,0))</f>
        <v>#N/A</v>
      </c>
      <c r="T817" s="229"/>
      <c r="U817" s="229">
        <f t="shared" ca="1" si="26"/>
        <v>0</v>
      </c>
      <c r="V817" s="229"/>
      <c r="W817" s="229"/>
      <c r="Y817" s="223" t="str">
        <f t="shared" si="27"/>
        <v/>
      </c>
    </row>
    <row r="818" spans="1:25" s="223" customFormat="1" ht="20.25">
      <c r="A818" s="292"/>
      <c r="B818" s="293" t="str">
        <f>IF(LEN(A818)=0,"",INDEX('Smelter Reference List'!$A:$A,MATCH($A818,'Smelter Reference List'!$E:$E,0)))</f>
        <v/>
      </c>
      <c r="C818" s="299" t="str">
        <f>IF(LEN(A818)=0,"",INDEX('Smelter Reference List'!$C:$C,MATCH($A818,'Smelter Reference List'!$E:$E,0)))</f>
        <v/>
      </c>
      <c r="D818" s="293" t="str">
        <f ca="1">IF(ISERROR($S818),"",OFFSET('Smelter Reference List'!$C$4,$S818-4,0)&amp;"")</f>
        <v/>
      </c>
      <c r="E818" s="293" t="str">
        <f ca="1">IF(ISERROR($S818),"",OFFSET('Smelter Reference List'!$D$4,$S818-4,0)&amp;"")</f>
        <v/>
      </c>
      <c r="F818" s="293" t="str">
        <f ca="1">IF(ISERROR($S818),"",OFFSET('Smelter Reference List'!$E$4,$S818-4,0))</f>
        <v/>
      </c>
      <c r="G818" s="293" t="str">
        <f ca="1">IF(C818=$U$4,"Enter smelter details", IF(ISERROR($S818),"",OFFSET('Smelter Reference List'!$F$4,$S818-4,0)))</f>
        <v/>
      </c>
      <c r="H818" s="294" t="str">
        <f ca="1">IF(ISERROR($S818),"",OFFSET('Smelter Reference List'!$G$4,$S818-4,0))</f>
        <v/>
      </c>
      <c r="I818" s="295" t="str">
        <f ca="1">IF(ISERROR($S818),"",OFFSET('Smelter Reference List'!$H$4,$S818-4,0))</f>
        <v/>
      </c>
      <c r="J818" s="295" t="str">
        <f ca="1">IF(ISERROR($S818),"",OFFSET('Smelter Reference List'!$I$4,$S818-4,0))</f>
        <v/>
      </c>
      <c r="K818" s="296"/>
      <c r="L818" s="296"/>
      <c r="M818" s="296"/>
      <c r="N818" s="296"/>
      <c r="O818" s="296"/>
      <c r="P818" s="296"/>
      <c r="Q818" s="297"/>
      <c r="R818" s="227"/>
      <c r="S818" s="228" t="e">
        <f>IF(C818="",NA(),MATCH($B818&amp;$C818,'Smelter Reference List'!$J:$J,0))</f>
        <v>#N/A</v>
      </c>
      <c r="T818" s="229"/>
      <c r="U818" s="229">
        <f t="shared" ca="1" si="26"/>
        <v>0</v>
      </c>
      <c r="V818" s="229"/>
      <c r="W818" s="229"/>
      <c r="Y818" s="223" t="str">
        <f t="shared" si="27"/>
        <v/>
      </c>
    </row>
    <row r="819" spans="1:25" s="223" customFormat="1" ht="20.25">
      <c r="A819" s="292"/>
      <c r="B819" s="293" t="str">
        <f>IF(LEN(A819)=0,"",INDEX('Smelter Reference List'!$A:$A,MATCH($A819,'Smelter Reference List'!$E:$E,0)))</f>
        <v/>
      </c>
      <c r="C819" s="299" t="str">
        <f>IF(LEN(A819)=0,"",INDEX('Smelter Reference List'!$C:$C,MATCH($A819,'Smelter Reference List'!$E:$E,0)))</f>
        <v/>
      </c>
      <c r="D819" s="293" t="str">
        <f ca="1">IF(ISERROR($S819),"",OFFSET('Smelter Reference List'!$C$4,$S819-4,0)&amp;"")</f>
        <v/>
      </c>
      <c r="E819" s="293" t="str">
        <f ca="1">IF(ISERROR($S819),"",OFFSET('Smelter Reference List'!$D$4,$S819-4,0)&amp;"")</f>
        <v/>
      </c>
      <c r="F819" s="293" t="str">
        <f ca="1">IF(ISERROR($S819),"",OFFSET('Smelter Reference List'!$E$4,$S819-4,0))</f>
        <v/>
      </c>
      <c r="G819" s="293" t="str">
        <f ca="1">IF(C819=$U$4,"Enter smelter details", IF(ISERROR($S819),"",OFFSET('Smelter Reference List'!$F$4,$S819-4,0)))</f>
        <v/>
      </c>
      <c r="H819" s="294" t="str">
        <f ca="1">IF(ISERROR($S819),"",OFFSET('Smelter Reference List'!$G$4,$S819-4,0))</f>
        <v/>
      </c>
      <c r="I819" s="295" t="str">
        <f ca="1">IF(ISERROR($S819),"",OFFSET('Smelter Reference List'!$H$4,$S819-4,0))</f>
        <v/>
      </c>
      <c r="J819" s="295" t="str">
        <f ca="1">IF(ISERROR($S819),"",OFFSET('Smelter Reference List'!$I$4,$S819-4,0))</f>
        <v/>
      </c>
      <c r="K819" s="296"/>
      <c r="L819" s="296"/>
      <c r="M819" s="296"/>
      <c r="N819" s="296"/>
      <c r="O819" s="296"/>
      <c r="P819" s="296"/>
      <c r="Q819" s="297"/>
      <c r="R819" s="227"/>
      <c r="S819" s="228" t="e">
        <f>IF(C819="",NA(),MATCH($B819&amp;$C819,'Smelter Reference List'!$J:$J,0))</f>
        <v>#N/A</v>
      </c>
      <c r="T819" s="229"/>
      <c r="U819" s="229">
        <f t="shared" ca="1" si="26"/>
        <v>0</v>
      </c>
      <c r="V819" s="229"/>
      <c r="W819" s="229"/>
      <c r="Y819" s="223" t="str">
        <f t="shared" si="27"/>
        <v/>
      </c>
    </row>
    <row r="820" spans="1:25" s="223" customFormat="1" ht="20.25">
      <c r="A820" s="292"/>
      <c r="B820" s="293" t="str">
        <f>IF(LEN(A820)=0,"",INDEX('Smelter Reference List'!$A:$A,MATCH($A820,'Smelter Reference List'!$E:$E,0)))</f>
        <v/>
      </c>
      <c r="C820" s="299" t="str">
        <f>IF(LEN(A820)=0,"",INDEX('Smelter Reference List'!$C:$C,MATCH($A820,'Smelter Reference List'!$E:$E,0)))</f>
        <v/>
      </c>
      <c r="D820" s="293" t="str">
        <f ca="1">IF(ISERROR($S820),"",OFFSET('Smelter Reference List'!$C$4,$S820-4,0)&amp;"")</f>
        <v/>
      </c>
      <c r="E820" s="293" t="str">
        <f ca="1">IF(ISERROR($S820),"",OFFSET('Smelter Reference List'!$D$4,$S820-4,0)&amp;"")</f>
        <v/>
      </c>
      <c r="F820" s="293" t="str">
        <f ca="1">IF(ISERROR($S820),"",OFFSET('Smelter Reference List'!$E$4,$S820-4,0))</f>
        <v/>
      </c>
      <c r="G820" s="293" t="str">
        <f ca="1">IF(C820=$U$4,"Enter smelter details", IF(ISERROR($S820),"",OFFSET('Smelter Reference List'!$F$4,$S820-4,0)))</f>
        <v/>
      </c>
      <c r="H820" s="294" t="str">
        <f ca="1">IF(ISERROR($S820),"",OFFSET('Smelter Reference List'!$G$4,$S820-4,0))</f>
        <v/>
      </c>
      <c r="I820" s="295" t="str">
        <f ca="1">IF(ISERROR($S820),"",OFFSET('Smelter Reference List'!$H$4,$S820-4,0))</f>
        <v/>
      </c>
      <c r="J820" s="295" t="str">
        <f ca="1">IF(ISERROR($S820),"",OFFSET('Smelter Reference List'!$I$4,$S820-4,0))</f>
        <v/>
      </c>
      <c r="K820" s="296"/>
      <c r="L820" s="296"/>
      <c r="M820" s="296"/>
      <c r="N820" s="296"/>
      <c r="O820" s="296"/>
      <c r="P820" s="296"/>
      <c r="Q820" s="297"/>
      <c r="R820" s="227"/>
      <c r="S820" s="228" t="e">
        <f>IF(C820="",NA(),MATCH($B820&amp;$C820,'Smelter Reference List'!$J:$J,0))</f>
        <v>#N/A</v>
      </c>
      <c r="T820" s="229"/>
      <c r="U820" s="229">
        <f t="shared" ca="1" si="26"/>
        <v>0</v>
      </c>
      <c r="V820" s="229"/>
      <c r="W820" s="229"/>
      <c r="Y820" s="223" t="str">
        <f t="shared" si="27"/>
        <v/>
      </c>
    </row>
    <row r="821" spans="1:25" s="223" customFormat="1" ht="20.25">
      <c r="A821" s="292"/>
      <c r="B821" s="293" t="str">
        <f>IF(LEN(A821)=0,"",INDEX('Smelter Reference List'!$A:$A,MATCH($A821,'Smelter Reference List'!$E:$E,0)))</f>
        <v/>
      </c>
      <c r="C821" s="299" t="str">
        <f>IF(LEN(A821)=0,"",INDEX('Smelter Reference List'!$C:$C,MATCH($A821,'Smelter Reference List'!$E:$E,0)))</f>
        <v/>
      </c>
      <c r="D821" s="293" t="str">
        <f ca="1">IF(ISERROR($S821),"",OFFSET('Smelter Reference List'!$C$4,$S821-4,0)&amp;"")</f>
        <v/>
      </c>
      <c r="E821" s="293" t="str">
        <f ca="1">IF(ISERROR($S821),"",OFFSET('Smelter Reference List'!$D$4,$S821-4,0)&amp;"")</f>
        <v/>
      </c>
      <c r="F821" s="293" t="str">
        <f ca="1">IF(ISERROR($S821),"",OFFSET('Smelter Reference List'!$E$4,$S821-4,0))</f>
        <v/>
      </c>
      <c r="G821" s="293" t="str">
        <f ca="1">IF(C821=$U$4,"Enter smelter details", IF(ISERROR($S821),"",OFFSET('Smelter Reference List'!$F$4,$S821-4,0)))</f>
        <v/>
      </c>
      <c r="H821" s="294" t="str">
        <f ca="1">IF(ISERROR($S821),"",OFFSET('Smelter Reference List'!$G$4,$S821-4,0))</f>
        <v/>
      </c>
      <c r="I821" s="295" t="str">
        <f ca="1">IF(ISERROR($S821),"",OFFSET('Smelter Reference List'!$H$4,$S821-4,0))</f>
        <v/>
      </c>
      <c r="J821" s="295" t="str">
        <f ca="1">IF(ISERROR($S821),"",OFFSET('Smelter Reference List'!$I$4,$S821-4,0))</f>
        <v/>
      </c>
      <c r="K821" s="296"/>
      <c r="L821" s="296"/>
      <c r="M821" s="296"/>
      <c r="N821" s="296"/>
      <c r="O821" s="296"/>
      <c r="P821" s="296"/>
      <c r="Q821" s="297"/>
      <c r="R821" s="227"/>
      <c r="S821" s="228" t="e">
        <f>IF(C821="",NA(),MATCH($B821&amp;$C821,'Smelter Reference List'!$J:$J,0))</f>
        <v>#N/A</v>
      </c>
      <c r="T821" s="229"/>
      <c r="U821" s="229">
        <f t="shared" ca="1" si="26"/>
        <v>0</v>
      </c>
      <c r="V821" s="229"/>
      <c r="W821" s="229"/>
      <c r="Y821" s="223" t="str">
        <f t="shared" si="27"/>
        <v/>
      </c>
    </row>
    <row r="822" spans="1:25" s="223" customFormat="1" ht="20.25">
      <c r="A822" s="292"/>
      <c r="B822" s="293" t="str">
        <f>IF(LEN(A822)=0,"",INDEX('Smelter Reference List'!$A:$A,MATCH($A822,'Smelter Reference List'!$E:$E,0)))</f>
        <v/>
      </c>
      <c r="C822" s="299" t="str">
        <f>IF(LEN(A822)=0,"",INDEX('Smelter Reference List'!$C:$C,MATCH($A822,'Smelter Reference List'!$E:$E,0)))</f>
        <v/>
      </c>
      <c r="D822" s="293" t="str">
        <f ca="1">IF(ISERROR($S822),"",OFFSET('Smelter Reference List'!$C$4,$S822-4,0)&amp;"")</f>
        <v/>
      </c>
      <c r="E822" s="293" t="str">
        <f ca="1">IF(ISERROR($S822),"",OFFSET('Smelter Reference List'!$D$4,$S822-4,0)&amp;"")</f>
        <v/>
      </c>
      <c r="F822" s="293" t="str">
        <f ca="1">IF(ISERROR($S822),"",OFFSET('Smelter Reference List'!$E$4,$S822-4,0))</f>
        <v/>
      </c>
      <c r="G822" s="293" t="str">
        <f ca="1">IF(C822=$U$4,"Enter smelter details", IF(ISERROR($S822),"",OFFSET('Smelter Reference List'!$F$4,$S822-4,0)))</f>
        <v/>
      </c>
      <c r="H822" s="294" t="str">
        <f ca="1">IF(ISERROR($S822),"",OFFSET('Smelter Reference List'!$G$4,$S822-4,0))</f>
        <v/>
      </c>
      <c r="I822" s="295" t="str">
        <f ca="1">IF(ISERROR($S822),"",OFFSET('Smelter Reference List'!$H$4,$S822-4,0))</f>
        <v/>
      </c>
      <c r="J822" s="295" t="str">
        <f ca="1">IF(ISERROR($S822),"",OFFSET('Smelter Reference List'!$I$4,$S822-4,0))</f>
        <v/>
      </c>
      <c r="K822" s="296"/>
      <c r="L822" s="296"/>
      <c r="M822" s="296"/>
      <c r="N822" s="296"/>
      <c r="O822" s="296"/>
      <c r="P822" s="296"/>
      <c r="Q822" s="297"/>
      <c r="R822" s="227"/>
      <c r="S822" s="228" t="e">
        <f>IF(C822="",NA(),MATCH($B822&amp;$C822,'Smelter Reference List'!$J:$J,0))</f>
        <v>#N/A</v>
      </c>
      <c r="T822" s="229"/>
      <c r="U822" s="229">
        <f t="shared" ca="1" si="26"/>
        <v>0</v>
      </c>
      <c r="V822" s="229"/>
      <c r="W822" s="229"/>
      <c r="Y822" s="223" t="str">
        <f t="shared" si="27"/>
        <v/>
      </c>
    </row>
    <row r="823" spans="1:25" s="223" customFormat="1" ht="20.25">
      <c r="A823" s="292"/>
      <c r="B823" s="293" t="str">
        <f>IF(LEN(A823)=0,"",INDEX('Smelter Reference List'!$A:$A,MATCH($A823,'Smelter Reference List'!$E:$E,0)))</f>
        <v/>
      </c>
      <c r="C823" s="299" t="str">
        <f>IF(LEN(A823)=0,"",INDEX('Smelter Reference List'!$C:$C,MATCH($A823,'Smelter Reference List'!$E:$E,0)))</f>
        <v/>
      </c>
      <c r="D823" s="293" t="str">
        <f ca="1">IF(ISERROR($S823),"",OFFSET('Smelter Reference List'!$C$4,$S823-4,0)&amp;"")</f>
        <v/>
      </c>
      <c r="E823" s="293" t="str">
        <f ca="1">IF(ISERROR($S823),"",OFFSET('Smelter Reference List'!$D$4,$S823-4,0)&amp;"")</f>
        <v/>
      </c>
      <c r="F823" s="293" t="str">
        <f ca="1">IF(ISERROR($S823),"",OFFSET('Smelter Reference List'!$E$4,$S823-4,0))</f>
        <v/>
      </c>
      <c r="G823" s="293" t="str">
        <f ca="1">IF(C823=$U$4,"Enter smelter details", IF(ISERROR($S823),"",OFFSET('Smelter Reference List'!$F$4,$S823-4,0)))</f>
        <v/>
      </c>
      <c r="H823" s="294" t="str">
        <f ca="1">IF(ISERROR($S823),"",OFFSET('Smelter Reference List'!$G$4,$S823-4,0))</f>
        <v/>
      </c>
      <c r="I823" s="295" t="str">
        <f ca="1">IF(ISERROR($S823),"",OFFSET('Smelter Reference List'!$H$4,$S823-4,0))</f>
        <v/>
      </c>
      <c r="J823" s="295" t="str">
        <f ca="1">IF(ISERROR($S823),"",OFFSET('Smelter Reference List'!$I$4,$S823-4,0))</f>
        <v/>
      </c>
      <c r="K823" s="296"/>
      <c r="L823" s="296"/>
      <c r="M823" s="296"/>
      <c r="N823" s="296"/>
      <c r="O823" s="296"/>
      <c r="P823" s="296"/>
      <c r="Q823" s="297"/>
      <c r="R823" s="227"/>
      <c r="S823" s="228" t="e">
        <f>IF(C823="",NA(),MATCH($B823&amp;$C823,'Smelter Reference List'!$J:$J,0))</f>
        <v>#N/A</v>
      </c>
      <c r="T823" s="229"/>
      <c r="U823" s="229">
        <f t="shared" ca="1" si="26"/>
        <v>0</v>
      </c>
      <c r="V823" s="229"/>
      <c r="W823" s="229"/>
      <c r="Y823" s="223" t="str">
        <f t="shared" si="27"/>
        <v/>
      </c>
    </row>
    <row r="824" spans="1:25" s="223" customFormat="1" ht="20.25">
      <c r="A824" s="292"/>
      <c r="B824" s="293" t="str">
        <f>IF(LEN(A824)=0,"",INDEX('Smelter Reference List'!$A:$A,MATCH($A824,'Smelter Reference List'!$E:$E,0)))</f>
        <v/>
      </c>
      <c r="C824" s="299" t="str">
        <f>IF(LEN(A824)=0,"",INDEX('Smelter Reference List'!$C:$C,MATCH($A824,'Smelter Reference List'!$E:$E,0)))</f>
        <v/>
      </c>
      <c r="D824" s="293" t="str">
        <f ca="1">IF(ISERROR($S824),"",OFFSET('Smelter Reference List'!$C$4,$S824-4,0)&amp;"")</f>
        <v/>
      </c>
      <c r="E824" s="293" t="str">
        <f ca="1">IF(ISERROR($S824),"",OFFSET('Smelter Reference List'!$D$4,$S824-4,0)&amp;"")</f>
        <v/>
      </c>
      <c r="F824" s="293" t="str">
        <f ca="1">IF(ISERROR($S824),"",OFFSET('Smelter Reference List'!$E$4,$S824-4,0))</f>
        <v/>
      </c>
      <c r="G824" s="293" t="str">
        <f ca="1">IF(C824=$U$4,"Enter smelter details", IF(ISERROR($S824),"",OFFSET('Smelter Reference List'!$F$4,$S824-4,0)))</f>
        <v/>
      </c>
      <c r="H824" s="294" t="str">
        <f ca="1">IF(ISERROR($S824),"",OFFSET('Smelter Reference List'!$G$4,$S824-4,0))</f>
        <v/>
      </c>
      <c r="I824" s="295" t="str">
        <f ca="1">IF(ISERROR($S824),"",OFFSET('Smelter Reference List'!$H$4,$S824-4,0))</f>
        <v/>
      </c>
      <c r="J824" s="295" t="str">
        <f ca="1">IF(ISERROR($S824),"",OFFSET('Smelter Reference List'!$I$4,$S824-4,0))</f>
        <v/>
      </c>
      <c r="K824" s="296"/>
      <c r="L824" s="296"/>
      <c r="M824" s="296"/>
      <c r="N824" s="296"/>
      <c r="O824" s="296"/>
      <c r="P824" s="296"/>
      <c r="Q824" s="297"/>
      <c r="R824" s="227"/>
      <c r="S824" s="228" t="e">
        <f>IF(C824="",NA(),MATCH($B824&amp;$C824,'Smelter Reference List'!$J:$J,0))</f>
        <v>#N/A</v>
      </c>
      <c r="T824" s="229"/>
      <c r="U824" s="229">
        <f t="shared" ca="1" si="26"/>
        <v>0</v>
      </c>
      <c r="V824" s="229"/>
      <c r="W824" s="229"/>
      <c r="Y824" s="223" t="str">
        <f t="shared" si="27"/>
        <v/>
      </c>
    </row>
    <row r="825" spans="1:25" s="223" customFormat="1" ht="20.25">
      <c r="A825" s="292"/>
      <c r="B825" s="293" t="str">
        <f>IF(LEN(A825)=0,"",INDEX('Smelter Reference List'!$A:$A,MATCH($A825,'Smelter Reference List'!$E:$E,0)))</f>
        <v/>
      </c>
      <c r="C825" s="299" t="str">
        <f>IF(LEN(A825)=0,"",INDEX('Smelter Reference List'!$C:$C,MATCH($A825,'Smelter Reference List'!$E:$E,0)))</f>
        <v/>
      </c>
      <c r="D825" s="293" t="str">
        <f ca="1">IF(ISERROR($S825),"",OFFSET('Smelter Reference List'!$C$4,$S825-4,0)&amp;"")</f>
        <v/>
      </c>
      <c r="E825" s="293" t="str">
        <f ca="1">IF(ISERROR($S825),"",OFFSET('Smelter Reference List'!$D$4,$S825-4,0)&amp;"")</f>
        <v/>
      </c>
      <c r="F825" s="293" t="str">
        <f ca="1">IF(ISERROR($S825),"",OFFSET('Smelter Reference List'!$E$4,$S825-4,0))</f>
        <v/>
      </c>
      <c r="G825" s="293" t="str">
        <f ca="1">IF(C825=$U$4,"Enter smelter details", IF(ISERROR($S825),"",OFFSET('Smelter Reference List'!$F$4,$S825-4,0)))</f>
        <v/>
      </c>
      <c r="H825" s="294" t="str">
        <f ca="1">IF(ISERROR($S825),"",OFFSET('Smelter Reference List'!$G$4,$S825-4,0))</f>
        <v/>
      </c>
      <c r="I825" s="295" t="str">
        <f ca="1">IF(ISERROR($S825),"",OFFSET('Smelter Reference List'!$H$4,$S825-4,0))</f>
        <v/>
      </c>
      <c r="J825" s="295" t="str">
        <f ca="1">IF(ISERROR($S825),"",OFFSET('Smelter Reference List'!$I$4,$S825-4,0))</f>
        <v/>
      </c>
      <c r="K825" s="296"/>
      <c r="L825" s="296"/>
      <c r="M825" s="296"/>
      <c r="N825" s="296"/>
      <c r="O825" s="296"/>
      <c r="P825" s="296"/>
      <c r="Q825" s="297"/>
      <c r="R825" s="227"/>
      <c r="S825" s="228" t="e">
        <f>IF(C825="",NA(),MATCH($B825&amp;$C825,'Smelter Reference List'!$J:$J,0))</f>
        <v>#N/A</v>
      </c>
      <c r="T825" s="229"/>
      <c r="U825" s="229">
        <f t="shared" ref="U825:U888" ca="1" si="28">IF(AND(C825="Smelter not listed",OR(LEN(D825)=0,LEN(E825)=0)),1,0)</f>
        <v>0</v>
      </c>
      <c r="V825" s="229"/>
      <c r="W825" s="229"/>
      <c r="Y825" s="223" t="str">
        <f t="shared" ref="Y825:Y888" si="29">B825&amp;C825</f>
        <v/>
      </c>
    </row>
    <row r="826" spans="1:25" s="223" customFormat="1" ht="20.25">
      <c r="A826" s="292"/>
      <c r="B826" s="293" t="str">
        <f>IF(LEN(A826)=0,"",INDEX('Smelter Reference List'!$A:$A,MATCH($A826,'Smelter Reference List'!$E:$E,0)))</f>
        <v/>
      </c>
      <c r="C826" s="299" t="str">
        <f>IF(LEN(A826)=0,"",INDEX('Smelter Reference List'!$C:$C,MATCH($A826,'Smelter Reference List'!$E:$E,0)))</f>
        <v/>
      </c>
      <c r="D826" s="293" t="str">
        <f ca="1">IF(ISERROR($S826),"",OFFSET('Smelter Reference List'!$C$4,$S826-4,0)&amp;"")</f>
        <v/>
      </c>
      <c r="E826" s="293" t="str">
        <f ca="1">IF(ISERROR($S826),"",OFFSET('Smelter Reference List'!$D$4,$S826-4,0)&amp;"")</f>
        <v/>
      </c>
      <c r="F826" s="293" t="str">
        <f ca="1">IF(ISERROR($S826),"",OFFSET('Smelter Reference List'!$E$4,$S826-4,0))</f>
        <v/>
      </c>
      <c r="G826" s="293" t="str">
        <f ca="1">IF(C826=$U$4,"Enter smelter details", IF(ISERROR($S826),"",OFFSET('Smelter Reference List'!$F$4,$S826-4,0)))</f>
        <v/>
      </c>
      <c r="H826" s="294" t="str">
        <f ca="1">IF(ISERROR($S826),"",OFFSET('Smelter Reference List'!$G$4,$S826-4,0))</f>
        <v/>
      </c>
      <c r="I826" s="295" t="str">
        <f ca="1">IF(ISERROR($S826),"",OFFSET('Smelter Reference List'!$H$4,$S826-4,0))</f>
        <v/>
      </c>
      <c r="J826" s="295" t="str">
        <f ca="1">IF(ISERROR($S826),"",OFFSET('Smelter Reference List'!$I$4,$S826-4,0))</f>
        <v/>
      </c>
      <c r="K826" s="296"/>
      <c r="L826" s="296"/>
      <c r="M826" s="296"/>
      <c r="N826" s="296"/>
      <c r="O826" s="296"/>
      <c r="P826" s="296"/>
      <c r="Q826" s="297"/>
      <c r="R826" s="227"/>
      <c r="S826" s="228" t="e">
        <f>IF(C826="",NA(),MATCH($B826&amp;$C826,'Smelter Reference List'!$J:$J,0))</f>
        <v>#N/A</v>
      </c>
      <c r="T826" s="229"/>
      <c r="U826" s="229">
        <f t="shared" ca="1" si="28"/>
        <v>0</v>
      </c>
      <c r="V826" s="229"/>
      <c r="W826" s="229"/>
      <c r="Y826" s="223" t="str">
        <f t="shared" si="29"/>
        <v/>
      </c>
    </row>
    <row r="827" spans="1:25" s="223" customFormat="1" ht="20.25">
      <c r="A827" s="292"/>
      <c r="B827" s="293" t="str">
        <f>IF(LEN(A827)=0,"",INDEX('Smelter Reference List'!$A:$A,MATCH($A827,'Smelter Reference List'!$E:$E,0)))</f>
        <v/>
      </c>
      <c r="C827" s="299" t="str">
        <f>IF(LEN(A827)=0,"",INDEX('Smelter Reference List'!$C:$C,MATCH($A827,'Smelter Reference List'!$E:$E,0)))</f>
        <v/>
      </c>
      <c r="D827" s="293" t="str">
        <f ca="1">IF(ISERROR($S827),"",OFFSET('Smelter Reference List'!$C$4,$S827-4,0)&amp;"")</f>
        <v/>
      </c>
      <c r="E827" s="293" t="str">
        <f ca="1">IF(ISERROR($S827),"",OFFSET('Smelter Reference List'!$D$4,$S827-4,0)&amp;"")</f>
        <v/>
      </c>
      <c r="F827" s="293" t="str">
        <f ca="1">IF(ISERROR($S827),"",OFFSET('Smelter Reference List'!$E$4,$S827-4,0))</f>
        <v/>
      </c>
      <c r="G827" s="293" t="str">
        <f ca="1">IF(C827=$U$4,"Enter smelter details", IF(ISERROR($S827),"",OFFSET('Smelter Reference List'!$F$4,$S827-4,0)))</f>
        <v/>
      </c>
      <c r="H827" s="294" t="str">
        <f ca="1">IF(ISERROR($S827),"",OFFSET('Smelter Reference List'!$G$4,$S827-4,0))</f>
        <v/>
      </c>
      <c r="I827" s="295" t="str">
        <f ca="1">IF(ISERROR($S827),"",OFFSET('Smelter Reference List'!$H$4,$S827-4,0))</f>
        <v/>
      </c>
      <c r="J827" s="295" t="str">
        <f ca="1">IF(ISERROR($S827),"",OFFSET('Smelter Reference List'!$I$4,$S827-4,0))</f>
        <v/>
      </c>
      <c r="K827" s="296"/>
      <c r="L827" s="296"/>
      <c r="M827" s="296"/>
      <c r="N827" s="296"/>
      <c r="O827" s="296"/>
      <c r="P827" s="296"/>
      <c r="Q827" s="297"/>
      <c r="R827" s="227"/>
      <c r="S827" s="228" t="e">
        <f>IF(C827="",NA(),MATCH($B827&amp;$C827,'Smelter Reference List'!$J:$J,0))</f>
        <v>#N/A</v>
      </c>
      <c r="T827" s="229"/>
      <c r="U827" s="229">
        <f t="shared" ca="1" si="28"/>
        <v>0</v>
      </c>
      <c r="V827" s="229"/>
      <c r="W827" s="229"/>
      <c r="Y827" s="223" t="str">
        <f t="shared" si="29"/>
        <v/>
      </c>
    </row>
    <row r="828" spans="1:25" s="223" customFormat="1" ht="20.25">
      <c r="A828" s="292"/>
      <c r="B828" s="293" t="str">
        <f>IF(LEN(A828)=0,"",INDEX('Smelter Reference List'!$A:$A,MATCH($A828,'Smelter Reference List'!$E:$E,0)))</f>
        <v/>
      </c>
      <c r="C828" s="299" t="str">
        <f>IF(LEN(A828)=0,"",INDEX('Smelter Reference List'!$C:$C,MATCH($A828,'Smelter Reference List'!$E:$E,0)))</f>
        <v/>
      </c>
      <c r="D828" s="293" t="str">
        <f ca="1">IF(ISERROR($S828),"",OFFSET('Smelter Reference List'!$C$4,$S828-4,0)&amp;"")</f>
        <v/>
      </c>
      <c r="E828" s="293" t="str">
        <f ca="1">IF(ISERROR($S828),"",OFFSET('Smelter Reference List'!$D$4,$S828-4,0)&amp;"")</f>
        <v/>
      </c>
      <c r="F828" s="293" t="str">
        <f ca="1">IF(ISERROR($S828),"",OFFSET('Smelter Reference List'!$E$4,$S828-4,0))</f>
        <v/>
      </c>
      <c r="G828" s="293" t="str">
        <f ca="1">IF(C828=$U$4,"Enter smelter details", IF(ISERROR($S828),"",OFFSET('Smelter Reference List'!$F$4,$S828-4,0)))</f>
        <v/>
      </c>
      <c r="H828" s="294" t="str">
        <f ca="1">IF(ISERROR($S828),"",OFFSET('Smelter Reference List'!$G$4,$S828-4,0))</f>
        <v/>
      </c>
      <c r="I828" s="295" t="str">
        <f ca="1">IF(ISERROR($S828),"",OFFSET('Smelter Reference List'!$H$4,$S828-4,0))</f>
        <v/>
      </c>
      <c r="J828" s="295" t="str">
        <f ca="1">IF(ISERROR($S828),"",OFFSET('Smelter Reference List'!$I$4,$S828-4,0))</f>
        <v/>
      </c>
      <c r="K828" s="296"/>
      <c r="L828" s="296"/>
      <c r="M828" s="296"/>
      <c r="N828" s="296"/>
      <c r="O828" s="296"/>
      <c r="P828" s="296"/>
      <c r="Q828" s="297"/>
      <c r="R828" s="227"/>
      <c r="S828" s="228" t="e">
        <f>IF(C828="",NA(),MATCH($B828&amp;$C828,'Smelter Reference List'!$J:$J,0))</f>
        <v>#N/A</v>
      </c>
      <c r="T828" s="229"/>
      <c r="U828" s="229">
        <f t="shared" ca="1" si="28"/>
        <v>0</v>
      </c>
      <c r="V828" s="229"/>
      <c r="W828" s="229"/>
      <c r="Y828" s="223" t="str">
        <f t="shared" si="29"/>
        <v/>
      </c>
    </row>
    <row r="829" spans="1:25" s="223" customFormat="1" ht="20.25">
      <c r="A829" s="292"/>
      <c r="B829" s="293" t="str">
        <f>IF(LEN(A829)=0,"",INDEX('Smelter Reference List'!$A:$A,MATCH($A829,'Smelter Reference List'!$E:$E,0)))</f>
        <v/>
      </c>
      <c r="C829" s="299" t="str">
        <f>IF(LEN(A829)=0,"",INDEX('Smelter Reference List'!$C:$C,MATCH($A829,'Smelter Reference List'!$E:$E,0)))</f>
        <v/>
      </c>
      <c r="D829" s="293" t="str">
        <f ca="1">IF(ISERROR($S829),"",OFFSET('Smelter Reference List'!$C$4,$S829-4,0)&amp;"")</f>
        <v/>
      </c>
      <c r="E829" s="293" t="str">
        <f ca="1">IF(ISERROR($S829),"",OFFSET('Smelter Reference List'!$D$4,$S829-4,0)&amp;"")</f>
        <v/>
      </c>
      <c r="F829" s="293" t="str">
        <f ca="1">IF(ISERROR($S829),"",OFFSET('Smelter Reference List'!$E$4,$S829-4,0))</f>
        <v/>
      </c>
      <c r="G829" s="293" t="str">
        <f ca="1">IF(C829=$U$4,"Enter smelter details", IF(ISERROR($S829),"",OFFSET('Smelter Reference List'!$F$4,$S829-4,0)))</f>
        <v/>
      </c>
      <c r="H829" s="294" t="str">
        <f ca="1">IF(ISERROR($S829),"",OFFSET('Smelter Reference List'!$G$4,$S829-4,0))</f>
        <v/>
      </c>
      <c r="I829" s="295" t="str">
        <f ca="1">IF(ISERROR($S829),"",OFFSET('Smelter Reference List'!$H$4,$S829-4,0))</f>
        <v/>
      </c>
      <c r="J829" s="295" t="str">
        <f ca="1">IF(ISERROR($S829),"",OFFSET('Smelter Reference List'!$I$4,$S829-4,0))</f>
        <v/>
      </c>
      <c r="K829" s="296"/>
      <c r="L829" s="296"/>
      <c r="M829" s="296"/>
      <c r="N829" s="296"/>
      <c r="O829" s="296"/>
      <c r="P829" s="296"/>
      <c r="Q829" s="297"/>
      <c r="R829" s="227"/>
      <c r="S829" s="228" t="e">
        <f>IF(C829="",NA(),MATCH($B829&amp;$C829,'Smelter Reference List'!$J:$J,0))</f>
        <v>#N/A</v>
      </c>
      <c r="T829" s="229"/>
      <c r="U829" s="229">
        <f t="shared" ca="1" si="28"/>
        <v>0</v>
      </c>
      <c r="V829" s="229"/>
      <c r="W829" s="229"/>
      <c r="Y829" s="223" t="str">
        <f t="shared" si="29"/>
        <v/>
      </c>
    </row>
    <row r="830" spans="1:25" s="223" customFormat="1" ht="20.25">
      <c r="A830" s="292"/>
      <c r="B830" s="293" t="str">
        <f>IF(LEN(A830)=0,"",INDEX('Smelter Reference List'!$A:$A,MATCH($A830,'Smelter Reference List'!$E:$E,0)))</f>
        <v/>
      </c>
      <c r="C830" s="299" t="str">
        <f>IF(LEN(A830)=0,"",INDEX('Smelter Reference List'!$C:$C,MATCH($A830,'Smelter Reference List'!$E:$E,0)))</f>
        <v/>
      </c>
      <c r="D830" s="293" t="str">
        <f ca="1">IF(ISERROR($S830),"",OFFSET('Smelter Reference List'!$C$4,$S830-4,0)&amp;"")</f>
        <v/>
      </c>
      <c r="E830" s="293" t="str">
        <f ca="1">IF(ISERROR($S830),"",OFFSET('Smelter Reference List'!$D$4,$S830-4,0)&amp;"")</f>
        <v/>
      </c>
      <c r="F830" s="293" t="str">
        <f ca="1">IF(ISERROR($S830),"",OFFSET('Smelter Reference List'!$E$4,$S830-4,0))</f>
        <v/>
      </c>
      <c r="G830" s="293" t="str">
        <f ca="1">IF(C830=$U$4,"Enter smelter details", IF(ISERROR($S830),"",OFFSET('Smelter Reference List'!$F$4,$S830-4,0)))</f>
        <v/>
      </c>
      <c r="H830" s="294" t="str">
        <f ca="1">IF(ISERROR($S830),"",OFFSET('Smelter Reference List'!$G$4,$S830-4,0))</f>
        <v/>
      </c>
      <c r="I830" s="295" t="str">
        <f ca="1">IF(ISERROR($S830),"",OFFSET('Smelter Reference List'!$H$4,$S830-4,0))</f>
        <v/>
      </c>
      <c r="J830" s="295" t="str">
        <f ca="1">IF(ISERROR($S830),"",OFFSET('Smelter Reference List'!$I$4,$S830-4,0))</f>
        <v/>
      </c>
      <c r="K830" s="296"/>
      <c r="L830" s="296"/>
      <c r="M830" s="296"/>
      <c r="N830" s="296"/>
      <c r="O830" s="296"/>
      <c r="P830" s="296"/>
      <c r="Q830" s="297"/>
      <c r="R830" s="227"/>
      <c r="S830" s="228" t="e">
        <f>IF(C830="",NA(),MATCH($B830&amp;$C830,'Smelter Reference List'!$J:$J,0))</f>
        <v>#N/A</v>
      </c>
      <c r="T830" s="229"/>
      <c r="U830" s="229">
        <f t="shared" ca="1" si="28"/>
        <v>0</v>
      </c>
      <c r="V830" s="229"/>
      <c r="W830" s="229"/>
      <c r="Y830" s="223" t="str">
        <f t="shared" si="29"/>
        <v/>
      </c>
    </row>
    <row r="831" spans="1:25" s="223" customFormat="1" ht="20.25">
      <c r="A831" s="292"/>
      <c r="B831" s="293" t="str">
        <f>IF(LEN(A831)=0,"",INDEX('Smelter Reference List'!$A:$A,MATCH($A831,'Smelter Reference List'!$E:$E,0)))</f>
        <v/>
      </c>
      <c r="C831" s="299" t="str">
        <f>IF(LEN(A831)=0,"",INDEX('Smelter Reference List'!$C:$C,MATCH($A831,'Smelter Reference List'!$E:$E,0)))</f>
        <v/>
      </c>
      <c r="D831" s="293" t="str">
        <f ca="1">IF(ISERROR($S831),"",OFFSET('Smelter Reference List'!$C$4,$S831-4,0)&amp;"")</f>
        <v/>
      </c>
      <c r="E831" s="293" t="str">
        <f ca="1">IF(ISERROR($S831),"",OFFSET('Smelter Reference List'!$D$4,$S831-4,0)&amp;"")</f>
        <v/>
      </c>
      <c r="F831" s="293" t="str">
        <f ca="1">IF(ISERROR($S831),"",OFFSET('Smelter Reference List'!$E$4,$S831-4,0))</f>
        <v/>
      </c>
      <c r="G831" s="293" t="str">
        <f ca="1">IF(C831=$U$4,"Enter smelter details", IF(ISERROR($S831),"",OFFSET('Smelter Reference List'!$F$4,$S831-4,0)))</f>
        <v/>
      </c>
      <c r="H831" s="294" t="str">
        <f ca="1">IF(ISERROR($S831),"",OFFSET('Smelter Reference List'!$G$4,$S831-4,0))</f>
        <v/>
      </c>
      <c r="I831" s="295" t="str">
        <f ca="1">IF(ISERROR($S831),"",OFFSET('Smelter Reference List'!$H$4,$S831-4,0))</f>
        <v/>
      </c>
      <c r="J831" s="295" t="str">
        <f ca="1">IF(ISERROR($S831),"",OFFSET('Smelter Reference List'!$I$4,$S831-4,0))</f>
        <v/>
      </c>
      <c r="K831" s="296"/>
      <c r="L831" s="296"/>
      <c r="M831" s="296"/>
      <c r="N831" s="296"/>
      <c r="O831" s="296"/>
      <c r="P831" s="296"/>
      <c r="Q831" s="297"/>
      <c r="R831" s="227"/>
      <c r="S831" s="228" t="e">
        <f>IF(C831="",NA(),MATCH($B831&amp;$C831,'Smelter Reference List'!$J:$J,0))</f>
        <v>#N/A</v>
      </c>
      <c r="T831" s="229"/>
      <c r="U831" s="229">
        <f t="shared" ca="1" si="28"/>
        <v>0</v>
      </c>
      <c r="V831" s="229"/>
      <c r="W831" s="229"/>
      <c r="Y831" s="223" t="str">
        <f t="shared" si="29"/>
        <v/>
      </c>
    </row>
    <row r="832" spans="1:25" s="223" customFormat="1" ht="20.25">
      <c r="A832" s="292"/>
      <c r="B832" s="293" t="str">
        <f>IF(LEN(A832)=0,"",INDEX('Smelter Reference List'!$A:$A,MATCH($A832,'Smelter Reference List'!$E:$E,0)))</f>
        <v/>
      </c>
      <c r="C832" s="299" t="str">
        <f>IF(LEN(A832)=0,"",INDEX('Smelter Reference List'!$C:$C,MATCH($A832,'Smelter Reference List'!$E:$E,0)))</f>
        <v/>
      </c>
      <c r="D832" s="293" t="str">
        <f ca="1">IF(ISERROR($S832),"",OFFSET('Smelter Reference List'!$C$4,$S832-4,0)&amp;"")</f>
        <v/>
      </c>
      <c r="E832" s="293" t="str">
        <f ca="1">IF(ISERROR($S832),"",OFFSET('Smelter Reference List'!$D$4,$S832-4,0)&amp;"")</f>
        <v/>
      </c>
      <c r="F832" s="293" t="str">
        <f ca="1">IF(ISERROR($S832),"",OFFSET('Smelter Reference List'!$E$4,$S832-4,0))</f>
        <v/>
      </c>
      <c r="G832" s="293" t="str">
        <f ca="1">IF(C832=$U$4,"Enter smelter details", IF(ISERROR($S832),"",OFFSET('Smelter Reference List'!$F$4,$S832-4,0)))</f>
        <v/>
      </c>
      <c r="H832" s="294" t="str">
        <f ca="1">IF(ISERROR($S832),"",OFFSET('Smelter Reference List'!$G$4,$S832-4,0))</f>
        <v/>
      </c>
      <c r="I832" s="295" t="str">
        <f ca="1">IF(ISERROR($S832),"",OFFSET('Smelter Reference List'!$H$4,$S832-4,0))</f>
        <v/>
      </c>
      <c r="J832" s="295" t="str">
        <f ca="1">IF(ISERROR($S832),"",OFFSET('Smelter Reference List'!$I$4,$S832-4,0))</f>
        <v/>
      </c>
      <c r="K832" s="296"/>
      <c r="L832" s="296"/>
      <c r="M832" s="296"/>
      <c r="N832" s="296"/>
      <c r="O832" s="296"/>
      <c r="P832" s="296"/>
      <c r="Q832" s="297"/>
      <c r="R832" s="227"/>
      <c r="S832" s="228" t="e">
        <f>IF(C832="",NA(),MATCH($B832&amp;$C832,'Smelter Reference List'!$J:$J,0))</f>
        <v>#N/A</v>
      </c>
      <c r="T832" s="229"/>
      <c r="U832" s="229">
        <f t="shared" ca="1" si="28"/>
        <v>0</v>
      </c>
      <c r="V832" s="229"/>
      <c r="W832" s="229"/>
      <c r="Y832" s="223" t="str">
        <f t="shared" si="29"/>
        <v/>
      </c>
    </row>
    <row r="833" spans="1:25" s="223" customFormat="1" ht="20.25">
      <c r="A833" s="292"/>
      <c r="B833" s="293" t="str">
        <f>IF(LEN(A833)=0,"",INDEX('Smelter Reference List'!$A:$A,MATCH($A833,'Smelter Reference List'!$E:$E,0)))</f>
        <v/>
      </c>
      <c r="C833" s="299" t="str">
        <f>IF(LEN(A833)=0,"",INDEX('Smelter Reference List'!$C:$C,MATCH($A833,'Smelter Reference List'!$E:$E,0)))</f>
        <v/>
      </c>
      <c r="D833" s="293" t="str">
        <f ca="1">IF(ISERROR($S833),"",OFFSET('Smelter Reference List'!$C$4,$S833-4,0)&amp;"")</f>
        <v/>
      </c>
      <c r="E833" s="293" t="str">
        <f ca="1">IF(ISERROR($S833),"",OFFSET('Smelter Reference List'!$D$4,$S833-4,0)&amp;"")</f>
        <v/>
      </c>
      <c r="F833" s="293" t="str">
        <f ca="1">IF(ISERROR($S833),"",OFFSET('Smelter Reference List'!$E$4,$S833-4,0))</f>
        <v/>
      </c>
      <c r="G833" s="293" t="str">
        <f ca="1">IF(C833=$U$4,"Enter smelter details", IF(ISERROR($S833),"",OFFSET('Smelter Reference List'!$F$4,$S833-4,0)))</f>
        <v/>
      </c>
      <c r="H833" s="294" t="str">
        <f ca="1">IF(ISERROR($S833),"",OFFSET('Smelter Reference List'!$G$4,$S833-4,0))</f>
        <v/>
      </c>
      <c r="I833" s="295" t="str">
        <f ca="1">IF(ISERROR($S833),"",OFFSET('Smelter Reference List'!$H$4,$S833-4,0))</f>
        <v/>
      </c>
      <c r="J833" s="295" t="str">
        <f ca="1">IF(ISERROR($S833),"",OFFSET('Smelter Reference List'!$I$4,$S833-4,0))</f>
        <v/>
      </c>
      <c r="K833" s="296"/>
      <c r="L833" s="296"/>
      <c r="M833" s="296"/>
      <c r="N833" s="296"/>
      <c r="O833" s="296"/>
      <c r="P833" s="296"/>
      <c r="Q833" s="297"/>
      <c r="R833" s="227"/>
      <c r="S833" s="228" t="e">
        <f>IF(C833="",NA(),MATCH($B833&amp;$C833,'Smelter Reference List'!$J:$J,0))</f>
        <v>#N/A</v>
      </c>
      <c r="T833" s="229"/>
      <c r="U833" s="229">
        <f t="shared" ca="1" si="28"/>
        <v>0</v>
      </c>
      <c r="V833" s="229"/>
      <c r="W833" s="229"/>
      <c r="Y833" s="223" t="str">
        <f t="shared" si="29"/>
        <v/>
      </c>
    </row>
    <row r="834" spans="1:25" s="223" customFormat="1" ht="20.25">
      <c r="A834" s="292"/>
      <c r="B834" s="293" t="str">
        <f>IF(LEN(A834)=0,"",INDEX('Smelter Reference List'!$A:$A,MATCH($A834,'Smelter Reference List'!$E:$E,0)))</f>
        <v/>
      </c>
      <c r="C834" s="299" t="str">
        <f>IF(LEN(A834)=0,"",INDEX('Smelter Reference List'!$C:$C,MATCH($A834,'Smelter Reference List'!$E:$E,0)))</f>
        <v/>
      </c>
      <c r="D834" s="293" t="str">
        <f ca="1">IF(ISERROR($S834),"",OFFSET('Smelter Reference List'!$C$4,$S834-4,0)&amp;"")</f>
        <v/>
      </c>
      <c r="E834" s="293" t="str">
        <f ca="1">IF(ISERROR($S834),"",OFFSET('Smelter Reference List'!$D$4,$S834-4,0)&amp;"")</f>
        <v/>
      </c>
      <c r="F834" s="293" t="str">
        <f ca="1">IF(ISERROR($S834),"",OFFSET('Smelter Reference List'!$E$4,$S834-4,0))</f>
        <v/>
      </c>
      <c r="G834" s="293" t="str">
        <f ca="1">IF(C834=$U$4,"Enter smelter details", IF(ISERROR($S834),"",OFFSET('Smelter Reference List'!$F$4,$S834-4,0)))</f>
        <v/>
      </c>
      <c r="H834" s="294" t="str">
        <f ca="1">IF(ISERROR($S834),"",OFFSET('Smelter Reference List'!$G$4,$S834-4,0))</f>
        <v/>
      </c>
      <c r="I834" s="295" t="str">
        <f ca="1">IF(ISERROR($S834),"",OFFSET('Smelter Reference List'!$H$4,$S834-4,0))</f>
        <v/>
      </c>
      <c r="J834" s="295" t="str">
        <f ca="1">IF(ISERROR($S834),"",OFFSET('Smelter Reference List'!$I$4,$S834-4,0))</f>
        <v/>
      </c>
      <c r="K834" s="296"/>
      <c r="L834" s="296"/>
      <c r="M834" s="296"/>
      <c r="N834" s="296"/>
      <c r="O834" s="296"/>
      <c r="P834" s="296"/>
      <c r="Q834" s="297"/>
      <c r="R834" s="227"/>
      <c r="S834" s="228" t="e">
        <f>IF(C834="",NA(),MATCH($B834&amp;$C834,'Smelter Reference List'!$J:$J,0))</f>
        <v>#N/A</v>
      </c>
      <c r="T834" s="229"/>
      <c r="U834" s="229">
        <f t="shared" ca="1" si="28"/>
        <v>0</v>
      </c>
      <c r="V834" s="229"/>
      <c r="W834" s="229"/>
      <c r="Y834" s="223" t="str">
        <f t="shared" si="29"/>
        <v/>
      </c>
    </row>
    <row r="835" spans="1:25" s="223" customFormat="1" ht="20.25">
      <c r="A835" s="292"/>
      <c r="B835" s="293" t="str">
        <f>IF(LEN(A835)=0,"",INDEX('Smelter Reference List'!$A:$A,MATCH($A835,'Smelter Reference List'!$E:$E,0)))</f>
        <v/>
      </c>
      <c r="C835" s="299" t="str">
        <f>IF(LEN(A835)=0,"",INDEX('Smelter Reference List'!$C:$C,MATCH($A835,'Smelter Reference List'!$E:$E,0)))</f>
        <v/>
      </c>
      <c r="D835" s="293" t="str">
        <f ca="1">IF(ISERROR($S835),"",OFFSET('Smelter Reference List'!$C$4,$S835-4,0)&amp;"")</f>
        <v/>
      </c>
      <c r="E835" s="293" t="str">
        <f ca="1">IF(ISERROR($S835),"",OFFSET('Smelter Reference List'!$D$4,$S835-4,0)&amp;"")</f>
        <v/>
      </c>
      <c r="F835" s="293" t="str">
        <f ca="1">IF(ISERROR($S835),"",OFFSET('Smelter Reference List'!$E$4,$S835-4,0))</f>
        <v/>
      </c>
      <c r="G835" s="293" t="str">
        <f ca="1">IF(C835=$U$4,"Enter smelter details", IF(ISERROR($S835),"",OFFSET('Smelter Reference List'!$F$4,$S835-4,0)))</f>
        <v/>
      </c>
      <c r="H835" s="294" t="str">
        <f ca="1">IF(ISERROR($S835),"",OFFSET('Smelter Reference List'!$G$4,$S835-4,0))</f>
        <v/>
      </c>
      <c r="I835" s="295" t="str">
        <f ca="1">IF(ISERROR($S835),"",OFFSET('Smelter Reference List'!$H$4,$S835-4,0))</f>
        <v/>
      </c>
      <c r="J835" s="295" t="str">
        <f ca="1">IF(ISERROR($S835),"",OFFSET('Smelter Reference List'!$I$4,$S835-4,0))</f>
        <v/>
      </c>
      <c r="K835" s="296"/>
      <c r="L835" s="296"/>
      <c r="M835" s="296"/>
      <c r="N835" s="296"/>
      <c r="O835" s="296"/>
      <c r="P835" s="296"/>
      <c r="Q835" s="297"/>
      <c r="R835" s="227"/>
      <c r="S835" s="228" t="e">
        <f>IF(C835="",NA(),MATCH($B835&amp;$C835,'Smelter Reference List'!$J:$J,0))</f>
        <v>#N/A</v>
      </c>
      <c r="T835" s="229"/>
      <c r="U835" s="229">
        <f t="shared" ca="1" si="28"/>
        <v>0</v>
      </c>
      <c r="V835" s="229"/>
      <c r="W835" s="229"/>
      <c r="Y835" s="223" t="str">
        <f t="shared" si="29"/>
        <v/>
      </c>
    </row>
    <row r="836" spans="1:25" s="223" customFormat="1" ht="20.25">
      <c r="A836" s="292"/>
      <c r="B836" s="293" t="str">
        <f>IF(LEN(A836)=0,"",INDEX('Smelter Reference List'!$A:$A,MATCH($A836,'Smelter Reference List'!$E:$E,0)))</f>
        <v/>
      </c>
      <c r="C836" s="299" t="str">
        <f>IF(LEN(A836)=0,"",INDEX('Smelter Reference List'!$C:$C,MATCH($A836,'Smelter Reference List'!$E:$E,0)))</f>
        <v/>
      </c>
      <c r="D836" s="293" t="str">
        <f ca="1">IF(ISERROR($S836),"",OFFSET('Smelter Reference List'!$C$4,$S836-4,0)&amp;"")</f>
        <v/>
      </c>
      <c r="E836" s="293" t="str">
        <f ca="1">IF(ISERROR($S836),"",OFFSET('Smelter Reference List'!$D$4,$S836-4,0)&amp;"")</f>
        <v/>
      </c>
      <c r="F836" s="293" t="str">
        <f ca="1">IF(ISERROR($S836),"",OFFSET('Smelter Reference List'!$E$4,$S836-4,0))</f>
        <v/>
      </c>
      <c r="G836" s="293" t="str">
        <f ca="1">IF(C836=$U$4,"Enter smelter details", IF(ISERROR($S836),"",OFFSET('Smelter Reference List'!$F$4,$S836-4,0)))</f>
        <v/>
      </c>
      <c r="H836" s="294" t="str">
        <f ca="1">IF(ISERROR($S836),"",OFFSET('Smelter Reference List'!$G$4,$S836-4,0))</f>
        <v/>
      </c>
      <c r="I836" s="295" t="str">
        <f ca="1">IF(ISERROR($S836),"",OFFSET('Smelter Reference List'!$H$4,$S836-4,0))</f>
        <v/>
      </c>
      <c r="J836" s="295" t="str">
        <f ca="1">IF(ISERROR($S836),"",OFFSET('Smelter Reference List'!$I$4,$S836-4,0))</f>
        <v/>
      </c>
      <c r="K836" s="296"/>
      <c r="L836" s="296"/>
      <c r="M836" s="296"/>
      <c r="N836" s="296"/>
      <c r="O836" s="296"/>
      <c r="P836" s="296"/>
      <c r="Q836" s="297"/>
      <c r="R836" s="227"/>
      <c r="S836" s="228" t="e">
        <f>IF(C836="",NA(),MATCH($B836&amp;$C836,'Smelter Reference List'!$J:$J,0))</f>
        <v>#N/A</v>
      </c>
      <c r="T836" s="229"/>
      <c r="U836" s="229">
        <f t="shared" ca="1" si="28"/>
        <v>0</v>
      </c>
      <c r="V836" s="229"/>
      <c r="W836" s="229"/>
      <c r="Y836" s="223" t="str">
        <f t="shared" si="29"/>
        <v/>
      </c>
    </row>
    <row r="837" spans="1:25" s="223" customFormat="1" ht="20.25">
      <c r="A837" s="292"/>
      <c r="B837" s="293" t="str">
        <f>IF(LEN(A837)=0,"",INDEX('Smelter Reference List'!$A:$A,MATCH($A837,'Smelter Reference List'!$E:$E,0)))</f>
        <v/>
      </c>
      <c r="C837" s="299" t="str">
        <f>IF(LEN(A837)=0,"",INDEX('Smelter Reference List'!$C:$C,MATCH($A837,'Smelter Reference List'!$E:$E,0)))</f>
        <v/>
      </c>
      <c r="D837" s="293" t="str">
        <f ca="1">IF(ISERROR($S837),"",OFFSET('Smelter Reference List'!$C$4,$S837-4,0)&amp;"")</f>
        <v/>
      </c>
      <c r="E837" s="293" t="str">
        <f ca="1">IF(ISERROR($S837),"",OFFSET('Smelter Reference List'!$D$4,$S837-4,0)&amp;"")</f>
        <v/>
      </c>
      <c r="F837" s="293" t="str">
        <f ca="1">IF(ISERROR($S837),"",OFFSET('Smelter Reference List'!$E$4,$S837-4,0))</f>
        <v/>
      </c>
      <c r="G837" s="293" t="str">
        <f ca="1">IF(C837=$U$4,"Enter smelter details", IF(ISERROR($S837),"",OFFSET('Smelter Reference List'!$F$4,$S837-4,0)))</f>
        <v/>
      </c>
      <c r="H837" s="294" t="str">
        <f ca="1">IF(ISERROR($S837),"",OFFSET('Smelter Reference List'!$G$4,$S837-4,0))</f>
        <v/>
      </c>
      <c r="I837" s="295" t="str">
        <f ca="1">IF(ISERROR($S837),"",OFFSET('Smelter Reference List'!$H$4,$S837-4,0))</f>
        <v/>
      </c>
      <c r="J837" s="295" t="str">
        <f ca="1">IF(ISERROR($S837),"",OFFSET('Smelter Reference List'!$I$4,$S837-4,0))</f>
        <v/>
      </c>
      <c r="K837" s="296"/>
      <c r="L837" s="296"/>
      <c r="M837" s="296"/>
      <c r="N837" s="296"/>
      <c r="O837" s="296"/>
      <c r="P837" s="296"/>
      <c r="Q837" s="297"/>
      <c r="R837" s="227"/>
      <c r="S837" s="228" t="e">
        <f>IF(C837="",NA(),MATCH($B837&amp;$C837,'Smelter Reference List'!$J:$J,0))</f>
        <v>#N/A</v>
      </c>
      <c r="T837" s="229"/>
      <c r="U837" s="229">
        <f t="shared" ca="1" si="28"/>
        <v>0</v>
      </c>
      <c r="V837" s="229"/>
      <c r="W837" s="229"/>
      <c r="Y837" s="223" t="str">
        <f t="shared" si="29"/>
        <v/>
      </c>
    </row>
    <row r="838" spans="1:25" s="223" customFormat="1" ht="20.25">
      <c r="A838" s="292"/>
      <c r="B838" s="293" t="str">
        <f>IF(LEN(A838)=0,"",INDEX('Smelter Reference List'!$A:$A,MATCH($A838,'Smelter Reference List'!$E:$E,0)))</f>
        <v/>
      </c>
      <c r="C838" s="299" t="str">
        <f>IF(LEN(A838)=0,"",INDEX('Smelter Reference List'!$C:$C,MATCH($A838,'Smelter Reference List'!$E:$E,0)))</f>
        <v/>
      </c>
      <c r="D838" s="293" t="str">
        <f ca="1">IF(ISERROR($S838),"",OFFSET('Smelter Reference List'!$C$4,$S838-4,0)&amp;"")</f>
        <v/>
      </c>
      <c r="E838" s="293" t="str">
        <f ca="1">IF(ISERROR($S838),"",OFFSET('Smelter Reference List'!$D$4,$S838-4,0)&amp;"")</f>
        <v/>
      </c>
      <c r="F838" s="293" t="str">
        <f ca="1">IF(ISERROR($S838),"",OFFSET('Smelter Reference List'!$E$4,$S838-4,0))</f>
        <v/>
      </c>
      <c r="G838" s="293" t="str">
        <f ca="1">IF(C838=$U$4,"Enter smelter details", IF(ISERROR($S838),"",OFFSET('Smelter Reference List'!$F$4,$S838-4,0)))</f>
        <v/>
      </c>
      <c r="H838" s="294" t="str">
        <f ca="1">IF(ISERROR($S838),"",OFFSET('Smelter Reference List'!$G$4,$S838-4,0))</f>
        <v/>
      </c>
      <c r="I838" s="295" t="str">
        <f ca="1">IF(ISERROR($S838),"",OFFSET('Smelter Reference List'!$H$4,$S838-4,0))</f>
        <v/>
      </c>
      <c r="J838" s="295" t="str">
        <f ca="1">IF(ISERROR($S838),"",OFFSET('Smelter Reference List'!$I$4,$S838-4,0))</f>
        <v/>
      </c>
      <c r="K838" s="296"/>
      <c r="L838" s="296"/>
      <c r="M838" s="296"/>
      <c r="N838" s="296"/>
      <c r="O838" s="296"/>
      <c r="P838" s="296"/>
      <c r="Q838" s="297"/>
      <c r="R838" s="227"/>
      <c r="S838" s="228" t="e">
        <f>IF(C838="",NA(),MATCH($B838&amp;$C838,'Smelter Reference List'!$J:$J,0))</f>
        <v>#N/A</v>
      </c>
      <c r="T838" s="229"/>
      <c r="U838" s="229">
        <f t="shared" ca="1" si="28"/>
        <v>0</v>
      </c>
      <c r="V838" s="229"/>
      <c r="W838" s="229"/>
      <c r="Y838" s="223" t="str">
        <f t="shared" si="29"/>
        <v/>
      </c>
    </row>
    <row r="839" spans="1:25" s="223" customFormat="1" ht="20.25">
      <c r="A839" s="292"/>
      <c r="B839" s="293" t="str">
        <f>IF(LEN(A839)=0,"",INDEX('Smelter Reference List'!$A:$A,MATCH($A839,'Smelter Reference List'!$E:$E,0)))</f>
        <v/>
      </c>
      <c r="C839" s="299" t="str">
        <f>IF(LEN(A839)=0,"",INDEX('Smelter Reference List'!$C:$C,MATCH($A839,'Smelter Reference List'!$E:$E,0)))</f>
        <v/>
      </c>
      <c r="D839" s="293" t="str">
        <f ca="1">IF(ISERROR($S839),"",OFFSET('Smelter Reference List'!$C$4,$S839-4,0)&amp;"")</f>
        <v/>
      </c>
      <c r="E839" s="293" t="str">
        <f ca="1">IF(ISERROR($S839),"",OFFSET('Smelter Reference List'!$D$4,$S839-4,0)&amp;"")</f>
        <v/>
      </c>
      <c r="F839" s="293" t="str">
        <f ca="1">IF(ISERROR($S839),"",OFFSET('Smelter Reference List'!$E$4,$S839-4,0))</f>
        <v/>
      </c>
      <c r="G839" s="293" t="str">
        <f ca="1">IF(C839=$U$4,"Enter smelter details", IF(ISERROR($S839),"",OFFSET('Smelter Reference List'!$F$4,$S839-4,0)))</f>
        <v/>
      </c>
      <c r="H839" s="294" t="str">
        <f ca="1">IF(ISERROR($S839),"",OFFSET('Smelter Reference List'!$G$4,$S839-4,0))</f>
        <v/>
      </c>
      <c r="I839" s="295" t="str">
        <f ca="1">IF(ISERROR($S839),"",OFFSET('Smelter Reference List'!$H$4,$S839-4,0))</f>
        <v/>
      </c>
      <c r="J839" s="295" t="str">
        <f ca="1">IF(ISERROR($S839),"",OFFSET('Smelter Reference List'!$I$4,$S839-4,0))</f>
        <v/>
      </c>
      <c r="K839" s="296"/>
      <c r="L839" s="296"/>
      <c r="M839" s="296"/>
      <c r="N839" s="296"/>
      <c r="O839" s="296"/>
      <c r="P839" s="296"/>
      <c r="Q839" s="297"/>
      <c r="R839" s="227"/>
      <c r="S839" s="228" t="e">
        <f>IF(C839="",NA(),MATCH($B839&amp;$C839,'Smelter Reference List'!$J:$J,0))</f>
        <v>#N/A</v>
      </c>
      <c r="T839" s="229"/>
      <c r="U839" s="229">
        <f t="shared" ca="1" si="28"/>
        <v>0</v>
      </c>
      <c r="V839" s="229"/>
      <c r="W839" s="229"/>
      <c r="Y839" s="223" t="str">
        <f t="shared" si="29"/>
        <v/>
      </c>
    </row>
    <row r="840" spans="1:25" s="223" customFormat="1" ht="20.25">
      <c r="A840" s="292"/>
      <c r="B840" s="293" t="str">
        <f>IF(LEN(A840)=0,"",INDEX('Smelter Reference List'!$A:$A,MATCH($A840,'Smelter Reference List'!$E:$E,0)))</f>
        <v/>
      </c>
      <c r="C840" s="299" t="str">
        <f>IF(LEN(A840)=0,"",INDEX('Smelter Reference List'!$C:$C,MATCH($A840,'Smelter Reference List'!$E:$E,0)))</f>
        <v/>
      </c>
      <c r="D840" s="293" t="str">
        <f ca="1">IF(ISERROR($S840),"",OFFSET('Smelter Reference List'!$C$4,$S840-4,0)&amp;"")</f>
        <v/>
      </c>
      <c r="E840" s="293" t="str">
        <f ca="1">IF(ISERROR($S840),"",OFFSET('Smelter Reference List'!$D$4,$S840-4,0)&amp;"")</f>
        <v/>
      </c>
      <c r="F840" s="293" t="str">
        <f ca="1">IF(ISERROR($S840),"",OFFSET('Smelter Reference List'!$E$4,$S840-4,0))</f>
        <v/>
      </c>
      <c r="G840" s="293" t="str">
        <f ca="1">IF(C840=$U$4,"Enter smelter details", IF(ISERROR($S840),"",OFFSET('Smelter Reference List'!$F$4,$S840-4,0)))</f>
        <v/>
      </c>
      <c r="H840" s="294" t="str">
        <f ca="1">IF(ISERROR($S840),"",OFFSET('Smelter Reference List'!$G$4,$S840-4,0))</f>
        <v/>
      </c>
      <c r="I840" s="295" t="str">
        <f ca="1">IF(ISERROR($S840),"",OFFSET('Smelter Reference List'!$H$4,$S840-4,0))</f>
        <v/>
      </c>
      <c r="J840" s="295" t="str">
        <f ca="1">IF(ISERROR($S840),"",OFFSET('Smelter Reference List'!$I$4,$S840-4,0))</f>
        <v/>
      </c>
      <c r="K840" s="296"/>
      <c r="L840" s="296"/>
      <c r="M840" s="296"/>
      <c r="N840" s="296"/>
      <c r="O840" s="296"/>
      <c r="P840" s="296"/>
      <c r="Q840" s="297"/>
      <c r="R840" s="227"/>
      <c r="S840" s="228" t="e">
        <f>IF(C840="",NA(),MATCH($B840&amp;$C840,'Smelter Reference List'!$J:$J,0))</f>
        <v>#N/A</v>
      </c>
      <c r="T840" s="229"/>
      <c r="U840" s="229">
        <f t="shared" ca="1" si="28"/>
        <v>0</v>
      </c>
      <c r="V840" s="229"/>
      <c r="W840" s="229"/>
      <c r="Y840" s="223" t="str">
        <f t="shared" si="29"/>
        <v/>
      </c>
    </row>
    <row r="841" spans="1:25" s="223" customFormat="1" ht="20.25">
      <c r="A841" s="292"/>
      <c r="B841" s="293" t="str">
        <f>IF(LEN(A841)=0,"",INDEX('Smelter Reference List'!$A:$A,MATCH($A841,'Smelter Reference List'!$E:$E,0)))</f>
        <v/>
      </c>
      <c r="C841" s="299" t="str">
        <f>IF(LEN(A841)=0,"",INDEX('Smelter Reference List'!$C:$C,MATCH($A841,'Smelter Reference List'!$E:$E,0)))</f>
        <v/>
      </c>
      <c r="D841" s="293" t="str">
        <f ca="1">IF(ISERROR($S841),"",OFFSET('Smelter Reference List'!$C$4,$S841-4,0)&amp;"")</f>
        <v/>
      </c>
      <c r="E841" s="293" t="str">
        <f ca="1">IF(ISERROR($S841),"",OFFSET('Smelter Reference List'!$D$4,$S841-4,0)&amp;"")</f>
        <v/>
      </c>
      <c r="F841" s="293" t="str">
        <f ca="1">IF(ISERROR($S841),"",OFFSET('Smelter Reference List'!$E$4,$S841-4,0))</f>
        <v/>
      </c>
      <c r="G841" s="293" t="str">
        <f ca="1">IF(C841=$U$4,"Enter smelter details", IF(ISERROR($S841),"",OFFSET('Smelter Reference List'!$F$4,$S841-4,0)))</f>
        <v/>
      </c>
      <c r="H841" s="294" t="str">
        <f ca="1">IF(ISERROR($S841),"",OFFSET('Smelter Reference List'!$G$4,$S841-4,0))</f>
        <v/>
      </c>
      <c r="I841" s="295" t="str">
        <f ca="1">IF(ISERROR($S841),"",OFFSET('Smelter Reference List'!$H$4,$S841-4,0))</f>
        <v/>
      </c>
      <c r="J841" s="295" t="str">
        <f ca="1">IF(ISERROR($S841),"",OFFSET('Smelter Reference List'!$I$4,$S841-4,0))</f>
        <v/>
      </c>
      <c r="K841" s="296"/>
      <c r="L841" s="296"/>
      <c r="M841" s="296"/>
      <c r="N841" s="296"/>
      <c r="O841" s="296"/>
      <c r="P841" s="296"/>
      <c r="Q841" s="297"/>
      <c r="R841" s="227"/>
      <c r="S841" s="228" t="e">
        <f>IF(C841="",NA(),MATCH($B841&amp;$C841,'Smelter Reference List'!$J:$J,0))</f>
        <v>#N/A</v>
      </c>
      <c r="T841" s="229"/>
      <c r="U841" s="229">
        <f t="shared" ca="1" si="28"/>
        <v>0</v>
      </c>
      <c r="V841" s="229"/>
      <c r="W841" s="229"/>
      <c r="Y841" s="223" t="str">
        <f t="shared" si="29"/>
        <v/>
      </c>
    </row>
    <row r="842" spans="1:25" s="223" customFormat="1" ht="20.25">
      <c r="A842" s="292"/>
      <c r="B842" s="293" t="str">
        <f>IF(LEN(A842)=0,"",INDEX('Smelter Reference List'!$A:$A,MATCH($A842,'Smelter Reference List'!$E:$E,0)))</f>
        <v/>
      </c>
      <c r="C842" s="299" t="str">
        <f>IF(LEN(A842)=0,"",INDEX('Smelter Reference List'!$C:$C,MATCH($A842,'Smelter Reference List'!$E:$E,0)))</f>
        <v/>
      </c>
      <c r="D842" s="293" t="str">
        <f ca="1">IF(ISERROR($S842),"",OFFSET('Smelter Reference List'!$C$4,$S842-4,0)&amp;"")</f>
        <v/>
      </c>
      <c r="E842" s="293" t="str">
        <f ca="1">IF(ISERROR($S842),"",OFFSET('Smelter Reference List'!$D$4,$S842-4,0)&amp;"")</f>
        <v/>
      </c>
      <c r="F842" s="293" t="str">
        <f ca="1">IF(ISERROR($S842),"",OFFSET('Smelter Reference List'!$E$4,$S842-4,0))</f>
        <v/>
      </c>
      <c r="G842" s="293" t="str">
        <f ca="1">IF(C842=$U$4,"Enter smelter details", IF(ISERROR($S842),"",OFFSET('Smelter Reference List'!$F$4,$S842-4,0)))</f>
        <v/>
      </c>
      <c r="H842" s="294" t="str">
        <f ca="1">IF(ISERROR($S842),"",OFFSET('Smelter Reference List'!$G$4,$S842-4,0))</f>
        <v/>
      </c>
      <c r="I842" s="295" t="str">
        <f ca="1">IF(ISERROR($S842),"",OFFSET('Smelter Reference List'!$H$4,$S842-4,0))</f>
        <v/>
      </c>
      <c r="J842" s="295" t="str">
        <f ca="1">IF(ISERROR($S842),"",OFFSET('Smelter Reference List'!$I$4,$S842-4,0))</f>
        <v/>
      </c>
      <c r="K842" s="296"/>
      <c r="L842" s="296"/>
      <c r="M842" s="296"/>
      <c r="N842" s="296"/>
      <c r="O842" s="296"/>
      <c r="P842" s="296"/>
      <c r="Q842" s="297"/>
      <c r="R842" s="227"/>
      <c r="S842" s="228" t="e">
        <f>IF(C842="",NA(),MATCH($B842&amp;$C842,'Smelter Reference List'!$J:$J,0))</f>
        <v>#N/A</v>
      </c>
      <c r="T842" s="229"/>
      <c r="U842" s="229">
        <f t="shared" ca="1" si="28"/>
        <v>0</v>
      </c>
      <c r="V842" s="229"/>
      <c r="W842" s="229"/>
      <c r="Y842" s="223" t="str">
        <f t="shared" si="29"/>
        <v/>
      </c>
    </row>
    <row r="843" spans="1:25" s="223" customFormat="1" ht="20.25">
      <c r="A843" s="292"/>
      <c r="B843" s="293" t="str">
        <f>IF(LEN(A843)=0,"",INDEX('Smelter Reference List'!$A:$A,MATCH($A843,'Smelter Reference List'!$E:$E,0)))</f>
        <v/>
      </c>
      <c r="C843" s="299" t="str">
        <f>IF(LEN(A843)=0,"",INDEX('Smelter Reference List'!$C:$C,MATCH($A843,'Smelter Reference List'!$E:$E,0)))</f>
        <v/>
      </c>
      <c r="D843" s="293" t="str">
        <f ca="1">IF(ISERROR($S843),"",OFFSET('Smelter Reference List'!$C$4,$S843-4,0)&amp;"")</f>
        <v/>
      </c>
      <c r="E843" s="293" t="str">
        <f ca="1">IF(ISERROR($S843),"",OFFSET('Smelter Reference List'!$D$4,$S843-4,0)&amp;"")</f>
        <v/>
      </c>
      <c r="F843" s="293" t="str">
        <f ca="1">IF(ISERROR($S843),"",OFFSET('Smelter Reference List'!$E$4,$S843-4,0))</f>
        <v/>
      </c>
      <c r="G843" s="293" t="str">
        <f ca="1">IF(C843=$U$4,"Enter smelter details", IF(ISERROR($S843),"",OFFSET('Smelter Reference List'!$F$4,$S843-4,0)))</f>
        <v/>
      </c>
      <c r="H843" s="294" t="str">
        <f ca="1">IF(ISERROR($S843),"",OFFSET('Smelter Reference List'!$G$4,$S843-4,0))</f>
        <v/>
      </c>
      <c r="I843" s="295" t="str">
        <f ca="1">IF(ISERROR($S843),"",OFFSET('Smelter Reference List'!$H$4,$S843-4,0))</f>
        <v/>
      </c>
      <c r="J843" s="295" t="str">
        <f ca="1">IF(ISERROR($S843),"",OFFSET('Smelter Reference List'!$I$4,$S843-4,0))</f>
        <v/>
      </c>
      <c r="K843" s="296"/>
      <c r="L843" s="296"/>
      <c r="M843" s="296"/>
      <c r="N843" s="296"/>
      <c r="O843" s="296"/>
      <c r="P843" s="296"/>
      <c r="Q843" s="297"/>
      <c r="R843" s="227"/>
      <c r="S843" s="228" t="e">
        <f>IF(C843="",NA(),MATCH($B843&amp;$C843,'Smelter Reference List'!$J:$J,0))</f>
        <v>#N/A</v>
      </c>
      <c r="T843" s="229"/>
      <c r="U843" s="229">
        <f t="shared" ca="1" si="28"/>
        <v>0</v>
      </c>
      <c r="V843" s="229"/>
      <c r="W843" s="229"/>
      <c r="Y843" s="223" t="str">
        <f t="shared" si="29"/>
        <v/>
      </c>
    </row>
    <row r="844" spans="1:25" s="223" customFormat="1" ht="20.25">
      <c r="A844" s="292"/>
      <c r="B844" s="293" t="str">
        <f>IF(LEN(A844)=0,"",INDEX('Smelter Reference List'!$A:$A,MATCH($A844,'Smelter Reference List'!$E:$E,0)))</f>
        <v/>
      </c>
      <c r="C844" s="299" t="str">
        <f>IF(LEN(A844)=0,"",INDEX('Smelter Reference List'!$C:$C,MATCH($A844,'Smelter Reference List'!$E:$E,0)))</f>
        <v/>
      </c>
      <c r="D844" s="293" t="str">
        <f ca="1">IF(ISERROR($S844),"",OFFSET('Smelter Reference List'!$C$4,$S844-4,0)&amp;"")</f>
        <v/>
      </c>
      <c r="E844" s="293" t="str">
        <f ca="1">IF(ISERROR($S844),"",OFFSET('Smelter Reference List'!$D$4,$S844-4,0)&amp;"")</f>
        <v/>
      </c>
      <c r="F844" s="293" t="str">
        <f ca="1">IF(ISERROR($S844),"",OFFSET('Smelter Reference List'!$E$4,$S844-4,0))</f>
        <v/>
      </c>
      <c r="G844" s="293" t="str">
        <f ca="1">IF(C844=$U$4,"Enter smelter details", IF(ISERROR($S844),"",OFFSET('Smelter Reference List'!$F$4,$S844-4,0)))</f>
        <v/>
      </c>
      <c r="H844" s="294" t="str">
        <f ca="1">IF(ISERROR($S844),"",OFFSET('Smelter Reference List'!$G$4,$S844-4,0))</f>
        <v/>
      </c>
      <c r="I844" s="295" t="str">
        <f ca="1">IF(ISERROR($S844),"",OFFSET('Smelter Reference List'!$H$4,$S844-4,0))</f>
        <v/>
      </c>
      <c r="J844" s="295" t="str">
        <f ca="1">IF(ISERROR($S844),"",OFFSET('Smelter Reference List'!$I$4,$S844-4,0))</f>
        <v/>
      </c>
      <c r="K844" s="296"/>
      <c r="L844" s="296"/>
      <c r="M844" s="296"/>
      <c r="N844" s="296"/>
      <c r="O844" s="296"/>
      <c r="P844" s="296"/>
      <c r="Q844" s="297"/>
      <c r="R844" s="227"/>
      <c r="S844" s="228" t="e">
        <f>IF(C844="",NA(),MATCH($B844&amp;$C844,'Smelter Reference List'!$J:$J,0))</f>
        <v>#N/A</v>
      </c>
      <c r="T844" s="229"/>
      <c r="U844" s="229">
        <f t="shared" ca="1" si="28"/>
        <v>0</v>
      </c>
      <c r="V844" s="229"/>
      <c r="W844" s="229"/>
      <c r="Y844" s="223" t="str">
        <f t="shared" si="29"/>
        <v/>
      </c>
    </row>
    <row r="845" spans="1:25" s="223" customFormat="1" ht="20.25">
      <c r="A845" s="292"/>
      <c r="B845" s="293" t="str">
        <f>IF(LEN(A845)=0,"",INDEX('Smelter Reference List'!$A:$A,MATCH($A845,'Smelter Reference List'!$E:$E,0)))</f>
        <v/>
      </c>
      <c r="C845" s="299" t="str">
        <f>IF(LEN(A845)=0,"",INDEX('Smelter Reference List'!$C:$C,MATCH($A845,'Smelter Reference List'!$E:$E,0)))</f>
        <v/>
      </c>
      <c r="D845" s="293" t="str">
        <f ca="1">IF(ISERROR($S845),"",OFFSET('Smelter Reference List'!$C$4,$S845-4,0)&amp;"")</f>
        <v/>
      </c>
      <c r="E845" s="293" t="str">
        <f ca="1">IF(ISERROR($S845),"",OFFSET('Smelter Reference List'!$D$4,$S845-4,0)&amp;"")</f>
        <v/>
      </c>
      <c r="F845" s="293" t="str">
        <f ca="1">IF(ISERROR($S845),"",OFFSET('Smelter Reference List'!$E$4,$S845-4,0))</f>
        <v/>
      </c>
      <c r="G845" s="293" t="str">
        <f ca="1">IF(C845=$U$4,"Enter smelter details", IF(ISERROR($S845),"",OFFSET('Smelter Reference List'!$F$4,$S845-4,0)))</f>
        <v/>
      </c>
      <c r="H845" s="294" t="str">
        <f ca="1">IF(ISERROR($S845),"",OFFSET('Smelter Reference List'!$G$4,$S845-4,0))</f>
        <v/>
      </c>
      <c r="I845" s="295" t="str">
        <f ca="1">IF(ISERROR($S845),"",OFFSET('Smelter Reference List'!$H$4,$S845-4,0))</f>
        <v/>
      </c>
      <c r="J845" s="295" t="str">
        <f ca="1">IF(ISERROR($S845),"",OFFSET('Smelter Reference List'!$I$4,$S845-4,0))</f>
        <v/>
      </c>
      <c r="K845" s="296"/>
      <c r="L845" s="296"/>
      <c r="M845" s="296"/>
      <c r="N845" s="296"/>
      <c r="O845" s="296"/>
      <c r="P845" s="296"/>
      <c r="Q845" s="297"/>
      <c r="R845" s="227"/>
      <c r="S845" s="228" t="e">
        <f>IF(C845="",NA(),MATCH($B845&amp;$C845,'Smelter Reference List'!$J:$J,0))</f>
        <v>#N/A</v>
      </c>
      <c r="T845" s="229"/>
      <c r="U845" s="229">
        <f t="shared" ca="1" si="28"/>
        <v>0</v>
      </c>
      <c r="V845" s="229"/>
      <c r="W845" s="229"/>
      <c r="Y845" s="223" t="str">
        <f t="shared" si="29"/>
        <v/>
      </c>
    </row>
    <row r="846" spans="1:25" s="223" customFormat="1" ht="20.25">
      <c r="A846" s="292"/>
      <c r="B846" s="293" t="str">
        <f>IF(LEN(A846)=0,"",INDEX('Smelter Reference List'!$A:$A,MATCH($A846,'Smelter Reference List'!$E:$E,0)))</f>
        <v/>
      </c>
      <c r="C846" s="299" t="str">
        <f>IF(LEN(A846)=0,"",INDEX('Smelter Reference List'!$C:$C,MATCH($A846,'Smelter Reference List'!$E:$E,0)))</f>
        <v/>
      </c>
      <c r="D846" s="293" t="str">
        <f ca="1">IF(ISERROR($S846),"",OFFSET('Smelter Reference List'!$C$4,$S846-4,0)&amp;"")</f>
        <v/>
      </c>
      <c r="E846" s="293" t="str">
        <f ca="1">IF(ISERROR($S846),"",OFFSET('Smelter Reference List'!$D$4,$S846-4,0)&amp;"")</f>
        <v/>
      </c>
      <c r="F846" s="293" t="str">
        <f ca="1">IF(ISERROR($S846),"",OFFSET('Smelter Reference List'!$E$4,$S846-4,0))</f>
        <v/>
      </c>
      <c r="G846" s="293" t="str">
        <f ca="1">IF(C846=$U$4,"Enter smelter details", IF(ISERROR($S846),"",OFFSET('Smelter Reference List'!$F$4,$S846-4,0)))</f>
        <v/>
      </c>
      <c r="H846" s="294" t="str">
        <f ca="1">IF(ISERROR($S846),"",OFFSET('Smelter Reference List'!$G$4,$S846-4,0))</f>
        <v/>
      </c>
      <c r="I846" s="295" t="str">
        <f ca="1">IF(ISERROR($S846),"",OFFSET('Smelter Reference List'!$H$4,$S846-4,0))</f>
        <v/>
      </c>
      <c r="J846" s="295" t="str">
        <f ca="1">IF(ISERROR($S846),"",OFFSET('Smelter Reference List'!$I$4,$S846-4,0))</f>
        <v/>
      </c>
      <c r="K846" s="296"/>
      <c r="L846" s="296"/>
      <c r="M846" s="296"/>
      <c r="N846" s="296"/>
      <c r="O846" s="296"/>
      <c r="P846" s="296"/>
      <c r="Q846" s="297"/>
      <c r="R846" s="227"/>
      <c r="S846" s="228" t="e">
        <f>IF(C846="",NA(),MATCH($B846&amp;$C846,'Smelter Reference List'!$J:$J,0))</f>
        <v>#N/A</v>
      </c>
      <c r="T846" s="229"/>
      <c r="U846" s="229">
        <f t="shared" ca="1" si="28"/>
        <v>0</v>
      </c>
      <c r="V846" s="229"/>
      <c r="W846" s="229"/>
      <c r="Y846" s="223" t="str">
        <f t="shared" si="29"/>
        <v/>
      </c>
    </row>
    <row r="847" spans="1:25" s="223" customFormat="1" ht="20.25">
      <c r="A847" s="292"/>
      <c r="B847" s="293" t="str">
        <f>IF(LEN(A847)=0,"",INDEX('Smelter Reference List'!$A:$A,MATCH($A847,'Smelter Reference List'!$E:$E,0)))</f>
        <v/>
      </c>
      <c r="C847" s="299" t="str">
        <f>IF(LEN(A847)=0,"",INDEX('Smelter Reference List'!$C:$C,MATCH($A847,'Smelter Reference List'!$E:$E,0)))</f>
        <v/>
      </c>
      <c r="D847" s="293" t="str">
        <f ca="1">IF(ISERROR($S847),"",OFFSET('Smelter Reference List'!$C$4,$S847-4,0)&amp;"")</f>
        <v/>
      </c>
      <c r="E847" s="293" t="str">
        <f ca="1">IF(ISERROR($S847),"",OFFSET('Smelter Reference List'!$D$4,$S847-4,0)&amp;"")</f>
        <v/>
      </c>
      <c r="F847" s="293" t="str">
        <f ca="1">IF(ISERROR($S847),"",OFFSET('Smelter Reference List'!$E$4,$S847-4,0))</f>
        <v/>
      </c>
      <c r="G847" s="293" t="str">
        <f ca="1">IF(C847=$U$4,"Enter smelter details", IF(ISERROR($S847),"",OFFSET('Smelter Reference List'!$F$4,$S847-4,0)))</f>
        <v/>
      </c>
      <c r="H847" s="294" t="str">
        <f ca="1">IF(ISERROR($S847),"",OFFSET('Smelter Reference List'!$G$4,$S847-4,0))</f>
        <v/>
      </c>
      <c r="I847" s="295" t="str">
        <f ca="1">IF(ISERROR($S847),"",OFFSET('Smelter Reference List'!$H$4,$S847-4,0))</f>
        <v/>
      </c>
      <c r="J847" s="295" t="str">
        <f ca="1">IF(ISERROR($S847),"",OFFSET('Smelter Reference List'!$I$4,$S847-4,0))</f>
        <v/>
      </c>
      <c r="K847" s="296"/>
      <c r="L847" s="296"/>
      <c r="M847" s="296"/>
      <c r="N847" s="296"/>
      <c r="O847" s="296"/>
      <c r="P847" s="296"/>
      <c r="Q847" s="297"/>
      <c r="R847" s="227"/>
      <c r="S847" s="228" t="e">
        <f>IF(C847="",NA(),MATCH($B847&amp;$C847,'Smelter Reference List'!$J:$J,0))</f>
        <v>#N/A</v>
      </c>
      <c r="T847" s="229"/>
      <c r="U847" s="229">
        <f t="shared" ca="1" si="28"/>
        <v>0</v>
      </c>
      <c r="V847" s="229"/>
      <c r="W847" s="229"/>
      <c r="Y847" s="223" t="str">
        <f t="shared" si="29"/>
        <v/>
      </c>
    </row>
    <row r="848" spans="1:25" s="223" customFormat="1" ht="20.25">
      <c r="A848" s="292"/>
      <c r="B848" s="293" t="str">
        <f>IF(LEN(A848)=0,"",INDEX('Smelter Reference List'!$A:$A,MATCH($A848,'Smelter Reference List'!$E:$E,0)))</f>
        <v/>
      </c>
      <c r="C848" s="299" t="str">
        <f>IF(LEN(A848)=0,"",INDEX('Smelter Reference List'!$C:$C,MATCH($A848,'Smelter Reference List'!$E:$E,0)))</f>
        <v/>
      </c>
      <c r="D848" s="293" t="str">
        <f ca="1">IF(ISERROR($S848),"",OFFSET('Smelter Reference List'!$C$4,$S848-4,0)&amp;"")</f>
        <v/>
      </c>
      <c r="E848" s="293" t="str">
        <f ca="1">IF(ISERROR($S848),"",OFFSET('Smelter Reference List'!$D$4,$S848-4,0)&amp;"")</f>
        <v/>
      </c>
      <c r="F848" s="293" t="str">
        <f ca="1">IF(ISERROR($S848),"",OFFSET('Smelter Reference List'!$E$4,$S848-4,0))</f>
        <v/>
      </c>
      <c r="G848" s="293" t="str">
        <f ca="1">IF(C848=$U$4,"Enter smelter details", IF(ISERROR($S848),"",OFFSET('Smelter Reference List'!$F$4,$S848-4,0)))</f>
        <v/>
      </c>
      <c r="H848" s="294" t="str">
        <f ca="1">IF(ISERROR($S848),"",OFFSET('Smelter Reference List'!$G$4,$S848-4,0))</f>
        <v/>
      </c>
      <c r="I848" s="295" t="str">
        <f ca="1">IF(ISERROR($S848),"",OFFSET('Smelter Reference List'!$H$4,$S848-4,0))</f>
        <v/>
      </c>
      <c r="J848" s="295" t="str">
        <f ca="1">IF(ISERROR($S848),"",OFFSET('Smelter Reference List'!$I$4,$S848-4,0))</f>
        <v/>
      </c>
      <c r="K848" s="296"/>
      <c r="L848" s="296"/>
      <c r="M848" s="296"/>
      <c r="N848" s="296"/>
      <c r="O848" s="296"/>
      <c r="P848" s="296"/>
      <c r="Q848" s="297"/>
      <c r="R848" s="227"/>
      <c r="S848" s="228" t="e">
        <f>IF(C848="",NA(),MATCH($B848&amp;$C848,'Smelter Reference List'!$J:$J,0))</f>
        <v>#N/A</v>
      </c>
      <c r="T848" s="229"/>
      <c r="U848" s="229">
        <f t="shared" ca="1" si="28"/>
        <v>0</v>
      </c>
      <c r="V848" s="229"/>
      <c r="W848" s="229"/>
      <c r="Y848" s="223" t="str">
        <f t="shared" si="29"/>
        <v/>
      </c>
    </row>
    <row r="849" spans="1:25" s="223" customFormat="1" ht="20.25">
      <c r="A849" s="292"/>
      <c r="B849" s="293" t="str">
        <f>IF(LEN(A849)=0,"",INDEX('Smelter Reference List'!$A:$A,MATCH($A849,'Smelter Reference List'!$E:$E,0)))</f>
        <v/>
      </c>
      <c r="C849" s="299" t="str">
        <f>IF(LEN(A849)=0,"",INDEX('Smelter Reference List'!$C:$C,MATCH($A849,'Smelter Reference List'!$E:$E,0)))</f>
        <v/>
      </c>
      <c r="D849" s="293" t="str">
        <f ca="1">IF(ISERROR($S849),"",OFFSET('Smelter Reference List'!$C$4,$S849-4,0)&amp;"")</f>
        <v/>
      </c>
      <c r="E849" s="293" t="str">
        <f ca="1">IF(ISERROR($S849),"",OFFSET('Smelter Reference List'!$D$4,$S849-4,0)&amp;"")</f>
        <v/>
      </c>
      <c r="F849" s="293" t="str">
        <f ca="1">IF(ISERROR($S849),"",OFFSET('Smelter Reference List'!$E$4,$S849-4,0))</f>
        <v/>
      </c>
      <c r="G849" s="293" t="str">
        <f ca="1">IF(C849=$U$4,"Enter smelter details", IF(ISERROR($S849),"",OFFSET('Smelter Reference List'!$F$4,$S849-4,0)))</f>
        <v/>
      </c>
      <c r="H849" s="294" t="str">
        <f ca="1">IF(ISERROR($S849),"",OFFSET('Smelter Reference List'!$G$4,$S849-4,0))</f>
        <v/>
      </c>
      <c r="I849" s="295" t="str">
        <f ca="1">IF(ISERROR($S849),"",OFFSET('Smelter Reference List'!$H$4,$S849-4,0))</f>
        <v/>
      </c>
      <c r="J849" s="295" t="str">
        <f ca="1">IF(ISERROR($S849),"",OFFSET('Smelter Reference List'!$I$4,$S849-4,0))</f>
        <v/>
      </c>
      <c r="K849" s="296"/>
      <c r="L849" s="296"/>
      <c r="M849" s="296"/>
      <c r="N849" s="296"/>
      <c r="O849" s="296"/>
      <c r="P849" s="296"/>
      <c r="Q849" s="297"/>
      <c r="R849" s="227"/>
      <c r="S849" s="228" t="e">
        <f>IF(C849="",NA(),MATCH($B849&amp;$C849,'Smelter Reference List'!$J:$J,0))</f>
        <v>#N/A</v>
      </c>
      <c r="T849" s="229"/>
      <c r="U849" s="229">
        <f t="shared" ca="1" si="28"/>
        <v>0</v>
      </c>
      <c r="V849" s="229"/>
      <c r="W849" s="229"/>
      <c r="Y849" s="223" t="str">
        <f t="shared" si="29"/>
        <v/>
      </c>
    </row>
    <row r="850" spans="1:25" s="223" customFormat="1" ht="20.25">
      <c r="A850" s="292"/>
      <c r="B850" s="293" t="str">
        <f>IF(LEN(A850)=0,"",INDEX('Smelter Reference List'!$A:$A,MATCH($A850,'Smelter Reference List'!$E:$E,0)))</f>
        <v/>
      </c>
      <c r="C850" s="299" t="str">
        <f>IF(LEN(A850)=0,"",INDEX('Smelter Reference List'!$C:$C,MATCH($A850,'Smelter Reference List'!$E:$E,0)))</f>
        <v/>
      </c>
      <c r="D850" s="293" t="str">
        <f ca="1">IF(ISERROR($S850),"",OFFSET('Smelter Reference List'!$C$4,$S850-4,0)&amp;"")</f>
        <v/>
      </c>
      <c r="E850" s="293" t="str">
        <f ca="1">IF(ISERROR($S850),"",OFFSET('Smelter Reference List'!$D$4,$S850-4,0)&amp;"")</f>
        <v/>
      </c>
      <c r="F850" s="293" t="str">
        <f ca="1">IF(ISERROR($S850),"",OFFSET('Smelter Reference List'!$E$4,$S850-4,0))</f>
        <v/>
      </c>
      <c r="G850" s="293" t="str">
        <f ca="1">IF(C850=$U$4,"Enter smelter details", IF(ISERROR($S850),"",OFFSET('Smelter Reference List'!$F$4,$S850-4,0)))</f>
        <v/>
      </c>
      <c r="H850" s="294" t="str">
        <f ca="1">IF(ISERROR($S850),"",OFFSET('Smelter Reference List'!$G$4,$S850-4,0))</f>
        <v/>
      </c>
      <c r="I850" s="295" t="str">
        <f ca="1">IF(ISERROR($S850),"",OFFSET('Smelter Reference List'!$H$4,$S850-4,0))</f>
        <v/>
      </c>
      <c r="J850" s="295" t="str">
        <f ca="1">IF(ISERROR($S850),"",OFFSET('Smelter Reference List'!$I$4,$S850-4,0))</f>
        <v/>
      </c>
      <c r="K850" s="296"/>
      <c r="L850" s="296"/>
      <c r="M850" s="296"/>
      <c r="N850" s="296"/>
      <c r="O850" s="296"/>
      <c r="P850" s="296"/>
      <c r="Q850" s="297"/>
      <c r="R850" s="227"/>
      <c r="S850" s="228" t="e">
        <f>IF(C850="",NA(),MATCH($B850&amp;$C850,'Smelter Reference List'!$J:$J,0))</f>
        <v>#N/A</v>
      </c>
      <c r="T850" s="229"/>
      <c r="U850" s="229">
        <f t="shared" ca="1" si="28"/>
        <v>0</v>
      </c>
      <c r="V850" s="229"/>
      <c r="W850" s="229"/>
      <c r="Y850" s="223" t="str">
        <f t="shared" si="29"/>
        <v/>
      </c>
    </row>
    <row r="851" spans="1:25" s="223" customFormat="1" ht="20.25">
      <c r="A851" s="292"/>
      <c r="B851" s="293" t="str">
        <f>IF(LEN(A851)=0,"",INDEX('Smelter Reference List'!$A:$A,MATCH($A851,'Smelter Reference List'!$E:$E,0)))</f>
        <v/>
      </c>
      <c r="C851" s="299" t="str">
        <f>IF(LEN(A851)=0,"",INDEX('Smelter Reference List'!$C:$C,MATCH($A851,'Smelter Reference List'!$E:$E,0)))</f>
        <v/>
      </c>
      <c r="D851" s="293" t="str">
        <f ca="1">IF(ISERROR($S851),"",OFFSET('Smelter Reference List'!$C$4,$S851-4,0)&amp;"")</f>
        <v/>
      </c>
      <c r="E851" s="293" t="str">
        <f ca="1">IF(ISERROR($S851),"",OFFSET('Smelter Reference List'!$D$4,$S851-4,0)&amp;"")</f>
        <v/>
      </c>
      <c r="F851" s="293" t="str">
        <f ca="1">IF(ISERROR($S851),"",OFFSET('Smelter Reference List'!$E$4,$S851-4,0))</f>
        <v/>
      </c>
      <c r="G851" s="293" t="str">
        <f ca="1">IF(C851=$U$4,"Enter smelter details", IF(ISERROR($S851),"",OFFSET('Smelter Reference List'!$F$4,$S851-4,0)))</f>
        <v/>
      </c>
      <c r="H851" s="294" t="str">
        <f ca="1">IF(ISERROR($S851),"",OFFSET('Smelter Reference List'!$G$4,$S851-4,0))</f>
        <v/>
      </c>
      <c r="I851" s="295" t="str">
        <f ca="1">IF(ISERROR($S851),"",OFFSET('Smelter Reference List'!$H$4,$S851-4,0))</f>
        <v/>
      </c>
      <c r="J851" s="295" t="str">
        <f ca="1">IF(ISERROR($S851),"",OFFSET('Smelter Reference List'!$I$4,$S851-4,0))</f>
        <v/>
      </c>
      <c r="K851" s="296"/>
      <c r="L851" s="296"/>
      <c r="M851" s="296"/>
      <c r="N851" s="296"/>
      <c r="O851" s="296"/>
      <c r="P851" s="296"/>
      <c r="Q851" s="297"/>
      <c r="R851" s="227"/>
      <c r="S851" s="228" t="e">
        <f>IF(C851="",NA(),MATCH($B851&amp;$C851,'Smelter Reference List'!$J:$J,0))</f>
        <v>#N/A</v>
      </c>
      <c r="T851" s="229"/>
      <c r="U851" s="229">
        <f t="shared" ca="1" si="28"/>
        <v>0</v>
      </c>
      <c r="V851" s="229"/>
      <c r="W851" s="229"/>
      <c r="Y851" s="223" t="str">
        <f t="shared" si="29"/>
        <v/>
      </c>
    </row>
    <row r="852" spans="1:25" s="223" customFormat="1" ht="20.25">
      <c r="A852" s="292"/>
      <c r="B852" s="293" t="str">
        <f>IF(LEN(A852)=0,"",INDEX('Smelter Reference List'!$A:$A,MATCH($A852,'Smelter Reference List'!$E:$E,0)))</f>
        <v/>
      </c>
      <c r="C852" s="299" t="str">
        <f>IF(LEN(A852)=0,"",INDEX('Smelter Reference List'!$C:$C,MATCH($A852,'Smelter Reference List'!$E:$E,0)))</f>
        <v/>
      </c>
      <c r="D852" s="293" t="str">
        <f ca="1">IF(ISERROR($S852),"",OFFSET('Smelter Reference List'!$C$4,$S852-4,0)&amp;"")</f>
        <v/>
      </c>
      <c r="E852" s="293" t="str">
        <f ca="1">IF(ISERROR($S852),"",OFFSET('Smelter Reference List'!$D$4,$S852-4,0)&amp;"")</f>
        <v/>
      </c>
      <c r="F852" s="293" t="str">
        <f ca="1">IF(ISERROR($S852),"",OFFSET('Smelter Reference List'!$E$4,$S852-4,0))</f>
        <v/>
      </c>
      <c r="G852" s="293" t="str">
        <f ca="1">IF(C852=$U$4,"Enter smelter details", IF(ISERROR($S852),"",OFFSET('Smelter Reference List'!$F$4,$S852-4,0)))</f>
        <v/>
      </c>
      <c r="H852" s="294" t="str">
        <f ca="1">IF(ISERROR($S852),"",OFFSET('Smelter Reference List'!$G$4,$S852-4,0))</f>
        <v/>
      </c>
      <c r="I852" s="295" t="str">
        <f ca="1">IF(ISERROR($S852),"",OFFSET('Smelter Reference List'!$H$4,$S852-4,0))</f>
        <v/>
      </c>
      <c r="J852" s="295" t="str">
        <f ca="1">IF(ISERROR($S852),"",OFFSET('Smelter Reference List'!$I$4,$S852-4,0))</f>
        <v/>
      </c>
      <c r="K852" s="296"/>
      <c r="L852" s="296"/>
      <c r="M852" s="296"/>
      <c r="N852" s="296"/>
      <c r="O852" s="296"/>
      <c r="P852" s="296"/>
      <c r="Q852" s="297"/>
      <c r="R852" s="227"/>
      <c r="S852" s="228" t="e">
        <f>IF(C852="",NA(),MATCH($B852&amp;$C852,'Smelter Reference List'!$J:$J,0))</f>
        <v>#N/A</v>
      </c>
      <c r="T852" s="229"/>
      <c r="U852" s="229">
        <f t="shared" ca="1" si="28"/>
        <v>0</v>
      </c>
      <c r="V852" s="229"/>
      <c r="W852" s="229"/>
      <c r="Y852" s="223" t="str">
        <f t="shared" si="29"/>
        <v/>
      </c>
    </row>
    <row r="853" spans="1:25" s="223" customFormat="1" ht="20.25">
      <c r="A853" s="292"/>
      <c r="B853" s="293" t="str">
        <f>IF(LEN(A853)=0,"",INDEX('Smelter Reference List'!$A:$A,MATCH($A853,'Smelter Reference List'!$E:$E,0)))</f>
        <v/>
      </c>
      <c r="C853" s="299" t="str">
        <f>IF(LEN(A853)=0,"",INDEX('Smelter Reference List'!$C:$C,MATCH($A853,'Smelter Reference List'!$E:$E,0)))</f>
        <v/>
      </c>
      <c r="D853" s="293" t="str">
        <f ca="1">IF(ISERROR($S853),"",OFFSET('Smelter Reference List'!$C$4,$S853-4,0)&amp;"")</f>
        <v/>
      </c>
      <c r="E853" s="293" t="str">
        <f ca="1">IF(ISERROR($S853),"",OFFSET('Smelter Reference List'!$D$4,$S853-4,0)&amp;"")</f>
        <v/>
      </c>
      <c r="F853" s="293" t="str">
        <f ca="1">IF(ISERROR($S853),"",OFFSET('Smelter Reference List'!$E$4,$S853-4,0))</f>
        <v/>
      </c>
      <c r="G853" s="293" t="str">
        <f ca="1">IF(C853=$U$4,"Enter smelter details", IF(ISERROR($S853),"",OFFSET('Smelter Reference List'!$F$4,$S853-4,0)))</f>
        <v/>
      </c>
      <c r="H853" s="294" t="str">
        <f ca="1">IF(ISERROR($S853),"",OFFSET('Smelter Reference List'!$G$4,$S853-4,0))</f>
        <v/>
      </c>
      <c r="I853" s="295" t="str">
        <f ca="1">IF(ISERROR($S853),"",OFFSET('Smelter Reference List'!$H$4,$S853-4,0))</f>
        <v/>
      </c>
      <c r="J853" s="295" t="str">
        <f ca="1">IF(ISERROR($S853),"",OFFSET('Smelter Reference List'!$I$4,$S853-4,0))</f>
        <v/>
      </c>
      <c r="K853" s="296"/>
      <c r="L853" s="296"/>
      <c r="M853" s="296"/>
      <c r="N853" s="296"/>
      <c r="O853" s="296"/>
      <c r="P853" s="296"/>
      <c r="Q853" s="297"/>
      <c r="R853" s="227"/>
      <c r="S853" s="228" t="e">
        <f>IF(C853="",NA(),MATCH($B853&amp;$C853,'Smelter Reference List'!$J:$J,0))</f>
        <v>#N/A</v>
      </c>
      <c r="T853" s="229"/>
      <c r="U853" s="229">
        <f t="shared" ca="1" si="28"/>
        <v>0</v>
      </c>
      <c r="V853" s="229"/>
      <c r="W853" s="229"/>
      <c r="Y853" s="223" t="str">
        <f t="shared" si="29"/>
        <v/>
      </c>
    </row>
    <row r="854" spans="1:25" s="223" customFormat="1" ht="20.25">
      <c r="A854" s="292"/>
      <c r="B854" s="293" t="str">
        <f>IF(LEN(A854)=0,"",INDEX('Smelter Reference List'!$A:$A,MATCH($A854,'Smelter Reference List'!$E:$E,0)))</f>
        <v/>
      </c>
      <c r="C854" s="299" t="str">
        <f>IF(LEN(A854)=0,"",INDEX('Smelter Reference List'!$C:$C,MATCH($A854,'Smelter Reference List'!$E:$E,0)))</f>
        <v/>
      </c>
      <c r="D854" s="293" t="str">
        <f ca="1">IF(ISERROR($S854),"",OFFSET('Smelter Reference List'!$C$4,$S854-4,0)&amp;"")</f>
        <v/>
      </c>
      <c r="E854" s="293" t="str">
        <f ca="1">IF(ISERROR($S854),"",OFFSET('Smelter Reference List'!$D$4,$S854-4,0)&amp;"")</f>
        <v/>
      </c>
      <c r="F854" s="293" t="str">
        <f ca="1">IF(ISERROR($S854),"",OFFSET('Smelter Reference List'!$E$4,$S854-4,0))</f>
        <v/>
      </c>
      <c r="G854" s="293" t="str">
        <f ca="1">IF(C854=$U$4,"Enter smelter details", IF(ISERROR($S854),"",OFFSET('Smelter Reference List'!$F$4,$S854-4,0)))</f>
        <v/>
      </c>
      <c r="H854" s="294" t="str">
        <f ca="1">IF(ISERROR($S854),"",OFFSET('Smelter Reference List'!$G$4,$S854-4,0))</f>
        <v/>
      </c>
      <c r="I854" s="295" t="str">
        <f ca="1">IF(ISERROR($S854),"",OFFSET('Smelter Reference List'!$H$4,$S854-4,0))</f>
        <v/>
      </c>
      <c r="J854" s="295" t="str">
        <f ca="1">IF(ISERROR($S854),"",OFFSET('Smelter Reference List'!$I$4,$S854-4,0))</f>
        <v/>
      </c>
      <c r="K854" s="296"/>
      <c r="L854" s="296"/>
      <c r="M854" s="296"/>
      <c r="N854" s="296"/>
      <c r="O854" s="296"/>
      <c r="P854" s="296"/>
      <c r="Q854" s="297"/>
      <c r="R854" s="227"/>
      <c r="S854" s="228" t="e">
        <f>IF(C854="",NA(),MATCH($B854&amp;$C854,'Smelter Reference List'!$J:$J,0))</f>
        <v>#N/A</v>
      </c>
      <c r="T854" s="229"/>
      <c r="U854" s="229">
        <f t="shared" ca="1" si="28"/>
        <v>0</v>
      </c>
      <c r="V854" s="229"/>
      <c r="W854" s="229"/>
      <c r="Y854" s="223" t="str">
        <f t="shared" si="29"/>
        <v/>
      </c>
    </row>
    <row r="855" spans="1:25" s="223" customFormat="1" ht="20.25">
      <c r="A855" s="292"/>
      <c r="B855" s="293" t="str">
        <f>IF(LEN(A855)=0,"",INDEX('Smelter Reference List'!$A:$A,MATCH($A855,'Smelter Reference List'!$E:$E,0)))</f>
        <v/>
      </c>
      <c r="C855" s="299" t="str">
        <f>IF(LEN(A855)=0,"",INDEX('Smelter Reference List'!$C:$C,MATCH($A855,'Smelter Reference List'!$E:$E,0)))</f>
        <v/>
      </c>
      <c r="D855" s="293" t="str">
        <f ca="1">IF(ISERROR($S855),"",OFFSET('Smelter Reference List'!$C$4,$S855-4,0)&amp;"")</f>
        <v/>
      </c>
      <c r="E855" s="293" t="str">
        <f ca="1">IF(ISERROR($S855),"",OFFSET('Smelter Reference List'!$D$4,$S855-4,0)&amp;"")</f>
        <v/>
      </c>
      <c r="F855" s="293" t="str">
        <f ca="1">IF(ISERROR($S855),"",OFFSET('Smelter Reference List'!$E$4,$S855-4,0))</f>
        <v/>
      </c>
      <c r="G855" s="293" t="str">
        <f ca="1">IF(C855=$U$4,"Enter smelter details", IF(ISERROR($S855),"",OFFSET('Smelter Reference List'!$F$4,$S855-4,0)))</f>
        <v/>
      </c>
      <c r="H855" s="294" t="str">
        <f ca="1">IF(ISERROR($S855),"",OFFSET('Smelter Reference List'!$G$4,$S855-4,0))</f>
        <v/>
      </c>
      <c r="I855" s="295" t="str">
        <f ca="1">IF(ISERROR($S855),"",OFFSET('Smelter Reference List'!$H$4,$S855-4,0))</f>
        <v/>
      </c>
      <c r="J855" s="295" t="str">
        <f ca="1">IF(ISERROR($S855),"",OFFSET('Smelter Reference List'!$I$4,$S855-4,0))</f>
        <v/>
      </c>
      <c r="K855" s="296"/>
      <c r="L855" s="296"/>
      <c r="M855" s="296"/>
      <c r="N855" s="296"/>
      <c r="O855" s="296"/>
      <c r="P855" s="296"/>
      <c r="Q855" s="297"/>
      <c r="R855" s="227"/>
      <c r="S855" s="228" t="e">
        <f>IF(C855="",NA(),MATCH($B855&amp;$C855,'Smelter Reference List'!$J:$J,0))</f>
        <v>#N/A</v>
      </c>
      <c r="T855" s="229"/>
      <c r="U855" s="229">
        <f t="shared" ca="1" si="28"/>
        <v>0</v>
      </c>
      <c r="V855" s="229"/>
      <c r="W855" s="229"/>
      <c r="Y855" s="223" t="str">
        <f t="shared" si="29"/>
        <v/>
      </c>
    </row>
    <row r="856" spans="1:25" s="223" customFormat="1" ht="20.25">
      <c r="A856" s="292"/>
      <c r="B856" s="293" t="str">
        <f>IF(LEN(A856)=0,"",INDEX('Smelter Reference List'!$A:$A,MATCH($A856,'Smelter Reference List'!$E:$E,0)))</f>
        <v/>
      </c>
      <c r="C856" s="299" t="str">
        <f>IF(LEN(A856)=0,"",INDEX('Smelter Reference List'!$C:$C,MATCH($A856,'Smelter Reference List'!$E:$E,0)))</f>
        <v/>
      </c>
      <c r="D856" s="293" t="str">
        <f ca="1">IF(ISERROR($S856),"",OFFSET('Smelter Reference List'!$C$4,$S856-4,0)&amp;"")</f>
        <v/>
      </c>
      <c r="E856" s="293" t="str">
        <f ca="1">IF(ISERROR($S856),"",OFFSET('Smelter Reference List'!$D$4,$S856-4,0)&amp;"")</f>
        <v/>
      </c>
      <c r="F856" s="293" t="str">
        <f ca="1">IF(ISERROR($S856),"",OFFSET('Smelter Reference List'!$E$4,$S856-4,0))</f>
        <v/>
      </c>
      <c r="G856" s="293" t="str">
        <f ca="1">IF(C856=$U$4,"Enter smelter details", IF(ISERROR($S856),"",OFFSET('Smelter Reference List'!$F$4,$S856-4,0)))</f>
        <v/>
      </c>
      <c r="H856" s="294" t="str">
        <f ca="1">IF(ISERROR($S856),"",OFFSET('Smelter Reference List'!$G$4,$S856-4,0))</f>
        <v/>
      </c>
      <c r="I856" s="295" t="str">
        <f ca="1">IF(ISERROR($S856),"",OFFSET('Smelter Reference List'!$H$4,$S856-4,0))</f>
        <v/>
      </c>
      <c r="J856" s="295" t="str">
        <f ca="1">IF(ISERROR($S856),"",OFFSET('Smelter Reference List'!$I$4,$S856-4,0))</f>
        <v/>
      </c>
      <c r="K856" s="296"/>
      <c r="L856" s="296"/>
      <c r="M856" s="296"/>
      <c r="N856" s="296"/>
      <c r="O856" s="296"/>
      <c r="P856" s="296"/>
      <c r="Q856" s="297"/>
      <c r="R856" s="227"/>
      <c r="S856" s="228" t="e">
        <f>IF(C856="",NA(),MATCH($B856&amp;$C856,'Smelter Reference List'!$J:$J,0))</f>
        <v>#N/A</v>
      </c>
      <c r="T856" s="229"/>
      <c r="U856" s="229">
        <f t="shared" ca="1" si="28"/>
        <v>0</v>
      </c>
      <c r="V856" s="229"/>
      <c r="W856" s="229"/>
      <c r="Y856" s="223" t="str">
        <f t="shared" si="29"/>
        <v/>
      </c>
    </row>
    <row r="857" spans="1:25" s="223" customFormat="1" ht="20.25">
      <c r="A857" s="292"/>
      <c r="B857" s="293" t="str">
        <f>IF(LEN(A857)=0,"",INDEX('Smelter Reference List'!$A:$A,MATCH($A857,'Smelter Reference List'!$E:$E,0)))</f>
        <v/>
      </c>
      <c r="C857" s="299" t="str">
        <f>IF(LEN(A857)=0,"",INDEX('Smelter Reference List'!$C:$C,MATCH($A857,'Smelter Reference List'!$E:$E,0)))</f>
        <v/>
      </c>
      <c r="D857" s="293" t="str">
        <f ca="1">IF(ISERROR($S857),"",OFFSET('Smelter Reference List'!$C$4,$S857-4,0)&amp;"")</f>
        <v/>
      </c>
      <c r="E857" s="293" t="str">
        <f ca="1">IF(ISERROR($S857),"",OFFSET('Smelter Reference List'!$D$4,$S857-4,0)&amp;"")</f>
        <v/>
      </c>
      <c r="F857" s="293" t="str">
        <f ca="1">IF(ISERROR($S857),"",OFFSET('Smelter Reference List'!$E$4,$S857-4,0))</f>
        <v/>
      </c>
      <c r="G857" s="293" t="str">
        <f ca="1">IF(C857=$U$4,"Enter smelter details", IF(ISERROR($S857),"",OFFSET('Smelter Reference List'!$F$4,$S857-4,0)))</f>
        <v/>
      </c>
      <c r="H857" s="294" t="str">
        <f ca="1">IF(ISERROR($S857),"",OFFSET('Smelter Reference List'!$G$4,$S857-4,0))</f>
        <v/>
      </c>
      <c r="I857" s="295" t="str">
        <f ca="1">IF(ISERROR($S857),"",OFFSET('Smelter Reference List'!$H$4,$S857-4,0))</f>
        <v/>
      </c>
      <c r="J857" s="295" t="str">
        <f ca="1">IF(ISERROR($S857),"",OFFSET('Smelter Reference List'!$I$4,$S857-4,0))</f>
        <v/>
      </c>
      <c r="K857" s="296"/>
      <c r="L857" s="296"/>
      <c r="M857" s="296"/>
      <c r="N857" s="296"/>
      <c r="O857" s="296"/>
      <c r="P857" s="296"/>
      <c r="Q857" s="297"/>
      <c r="R857" s="227"/>
      <c r="S857" s="228" t="e">
        <f>IF(C857="",NA(),MATCH($B857&amp;$C857,'Smelter Reference List'!$J:$J,0))</f>
        <v>#N/A</v>
      </c>
      <c r="T857" s="229"/>
      <c r="U857" s="229">
        <f t="shared" ca="1" si="28"/>
        <v>0</v>
      </c>
      <c r="V857" s="229"/>
      <c r="W857" s="229"/>
      <c r="Y857" s="223" t="str">
        <f t="shared" si="29"/>
        <v/>
      </c>
    </row>
    <row r="858" spans="1:25" s="223" customFormat="1" ht="20.25">
      <c r="A858" s="292"/>
      <c r="B858" s="293" t="str">
        <f>IF(LEN(A858)=0,"",INDEX('Smelter Reference List'!$A:$A,MATCH($A858,'Smelter Reference List'!$E:$E,0)))</f>
        <v/>
      </c>
      <c r="C858" s="299" t="str">
        <f>IF(LEN(A858)=0,"",INDEX('Smelter Reference List'!$C:$C,MATCH($A858,'Smelter Reference List'!$E:$E,0)))</f>
        <v/>
      </c>
      <c r="D858" s="293" t="str">
        <f ca="1">IF(ISERROR($S858),"",OFFSET('Smelter Reference List'!$C$4,$S858-4,0)&amp;"")</f>
        <v/>
      </c>
      <c r="E858" s="293" t="str">
        <f ca="1">IF(ISERROR($S858),"",OFFSET('Smelter Reference List'!$D$4,$S858-4,0)&amp;"")</f>
        <v/>
      </c>
      <c r="F858" s="293" t="str">
        <f ca="1">IF(ISERROR($S858),"",OFFSET('Smelter Reference List'!$E$4,$S858-4,0))</f>
        <v/>
      </c>
      <c r="G858" s="293" t="str">
        <f ca="1">IF(C858=$U$4,"Enter smelter details", IF(ISERROR($S858),"",OFFSET('Smelter Reference List'!$F$4,$S858-4,0)))</f>
        <v/>
      </c>
      <c r="H858" s="294" t="str">
        <f ca="1">IF(ISERROR($S858),"",OFFSET('Smelter Reference List'!$G$4,$S858-4,0))</f>
        <v/>
      </c>
      <c r="I858" s="295" t="str">
        <f ca="1">IF(ISERROR($S858),"",OFFSET('Smelter Reference List'!$H$4,$S858-4,0))</f>
        <v/>
      </c>
      <c r="J858" s="295" t="str">
        <f ca="1">IF(ISERROR($S858),"",OFFSET('Smelter Reference List'!$I$4,$S858-4,0))</f>
        <v/>
      </c>
      <c r="K858" s="296"/>
      <c r="L858" s="296"/>
      <c r="M858" s="296"/>
      <c r="N858" s="296"/>
      <c r="O858" s="296"/>
      <c r="P858" s="296"/>
      <c r="Q858" s="297"/>
      <c r="R858" s="227"/>
      <c r="S858" s="228" t="e">
        <f>IF(C858="",NA(),MATCH($B858&amp;$C858,'Smelter Reference List'!$J:$J,0))</f>
        <v>#N/A</v>
      </c>
      <c r="T858" s="229"/>
      <c r="U858" s="229">
        <f t="shared" ca="1" si="28"/>
        <v>0</v>
      </c>
      <c r="V858" s="229"/>
      <c r="W858" s="229"/>
      <c r="Y858" s="223" t="str">
        <f t="shared" si="29"/>
        <v/>
      </c>
    </row>
    <row r="859" spans="1:25" s="223" customFormat="1" ht="20.25">
      <c r="A859" s="292"/>
      <c r="B859" s="293" t="str">
        <f>IF(LEN(A859)=0,"",INDEX('Smelter Reference List'!$A:$A,MATCH($A859,'Smelter Reference List'!$E:$E,0)))</f>
        <v/>
      </c>
      <c r="C859" s="299" t="str">
        <f>IF(LEN(A859)=0,"",INDEX('Smelter Reference List'!$C:$C,MATCH($A859,'Smelter Reference List'!$E:$E,0)))</f>
        <v/>
      </c>
      <c r="D859" s="293" t="str">
        <f ca="1">IF(ISERROR($S859),"",OFFSET('Smelter Reference List'!$C$4,$S859-4,0)&amp;"")</f>
        <v/>
      </c>
      <c r="E859" s="293" t="str">
        <f ca="1">IF(ISERROR($S859),"",OFFSET('Smelter Reference List'!$D$4,$S859-4,0)&amp;"")</f>
        <v/>
      </c>
      <c r="F859" s="293" t="str">
        <f ca="1">IF(ISERROR($S859),"",OFFSET('Smelter Reference List'!$E$4,$S859-4,0))</f>
        <v/>
      </c>
      <c r="G859" s="293" t="str">
        <f ca="1">IF(C859=$U$4,"Enter smelter details", IF(ISERROR($S859),"",OFFSET('Smelter Reference List'!$F$4,$S859-4,0)))</f>
        <v/>
      </c>
      <c r="H859" s="294" t="str">
        <f ca="1">IF(ISERROR($S859),"",OFFSET('Smelter Reference List'!$G$4,$S859-4,0))</f>
        <v/>
      </c>
      <c r="I859" s="295" t="str">
        <f ca="1">IF(ISERROR($S859),"",OFFSET('Smelter Reference List'!$H$4,$S859-4,0))</f>
        <v/>
      </c>
      <c r="J859" s="295" t="str">
        <f ca="1">IF(ISERROR($S859),"",OFFSET('Smelter Reference List'!$I$4,$S859-4,0))</f>
        <v/>
      </c>
      <c r="K859" s="296"/>
      <c r="L859" s="296"/>
      <c r="M859" s="296"/>
      <c r="N859" s="296"/>
      <c r="O859" s="296"/>
      <c r="P859" s="296"/>
      <c r="Q859" s="297"/>
      <c r="R859" s="227"/>
      <c r="S859" s="228" t="e">
        <f>IF(C859="",NA(),MATCH($B859&amp;$C859,'Smelter Reference List'!$J:$J,0))</f>
        <v>#N/A</v>
      </c>
      <c r="T859" s="229"/>
      <c r="U859" s="229">
        <f t="shared" ca="1" si="28"/>
        <v>0</v>
      </c>
      <c r="V859" s="229"/>
      <c r="W859" s="229"/>
      <c r="Y859" s="223" t="str">
        <f t="shared" si="29"/>
        <v/>
      </c>
    </row>
    <row r="860" spans="1:25" s="223" customFormat="1" ht="20.25">
      <c r="A860" s="292"/>
      <c r="B860" s="293" t="str">
        <f>IF(LEN(A860)=0,"",INDEX('Smelter Reference List'!$A:$A,MATCH($A860,'Smelter Reference List'!$E:$E,0)))</f>
        <v/>
      </c>
      <c r="C860" s="299" t="str">
        <f>IF(LEN(A860)=0,"",INDEX('Smelter Reference List'!$C:$C,MATCH($A860,'Smelter Reference List'!$E:$E,0)))</f>
        <v/>
      </c>
      <c r="D860" s="293" t="str">
        <f ca="1">IF(ISERROR($S860),"",OFFSET('Smelter Reference List'!$C$4,$S860-4,0)&amp;"")</f>
        <v/>
      </c>
      <c r="E860" s="293" t="str">
        <f ca="1">IF(ISERROR($S860),"",OFFSET('Smelter Reference List'!$D$4,$S860-4,0)&amp;"")</f>
        <v/>
      </c>
      <c r="F860" s="293" t="str">
        <f ca="1">IF(ISERROR($S860),"",OFFSET('Smelter Reference List'!$E$4,$S860-4,0))</f>
        <v/>
      </c>
      <c r="G860" s="293" t="str">
        <f ca="1">IF(C860=$U$4,"Enter smelter details", IF(ISERROR($S860),"",OFFSET('Smelter Reference List'!$F$4,$S860-4,0)))</f>
        <v/>
      </c>
      <c r="H860" s="294" t="str">
        <f ca="1">IF(ISERROR($S860),"",OFFSET('Smelter Reference List'!$G$4,$S860-4,0))</f>
        <v/>
      </c>
      <c r="I860" s="295" t="str">
        <f ca="1">IF(ISERROR($S860),"",OFFSET('Smelter Reference List'!$H$4,$S860-4,0))</f>
        <v/>
      </c>
      <c r="J860" s="295" t="str">
        <f ca="1">IF(ISERROR($S860),"",OFFSET('Smelter Reference List'!$I$4,$S860-4,0))</f>
        <v/>
      </c>
      <c r="K860" s="296"/>
      <c r="L860" s="296"/>
      <c r="M860" s="296"/>
      <c r="N860" s="296"/>
      <c r="O860" s="296"/>
      <c r="P860" s="296"/>
      <c r="Q860" s="297"/>
      <c r="R860" s="227"/>
      <c r="S860" s="228" t="e">
        <f>IF(C860="",NA(),MATCH($B860&amp;$C860,'Smelter Reference List'!$J:$J,0))</f>
        <v>#N/A</v>
      </c>
      <c r="T860" s="229"/>
      <c r="U860" s="229">
        <f t="shared" ca="1" si="28"/>
        <v>0</v>
      </c>
      <c r="V860" s="229"/>
      <c r="W860" s="229"/>
      <c r="Y860" s="223" t="str">
        <f t="shared" si="29"/>
        <v/>
      </c>
    </row>
    <row r="861" spans="1:25" s="223" customFormat="1" ht="20.25">
      <c r="A861" s="292"/>
      <c r="B861" s="293" t="str">
        <f>IF(LEN(A861)=0,"",INDEX('Smelter Reference List'!$A:$A,MATCH($A861,'Smelter Reference List'!$E:$E,0)))</f>
        <v/>
      </c>
      <c r="C861" s="299" t="str">
        <f>IF(LEN(A861)=0,"",INDEX('Smelter Reference List'!$C:$C,MATCH($A861,'Smelter Reference List'!$E:$E,0)))</f>
        <v/>
      </c>
      <c r="D861" s="293" t="str">
        <f ca="1">IF(ISERROR($S861),"",OFFSET('Smelter Reference List'!$C$4,$S861-4,0)&amp;"")</f>
        <v/>
      </c>
      <c r="E861" s="293" t="str">
        <f ca="1">IF(ISERROR($S861),"",OFFSET('Smelter Reference List'!$D$4,$S861-4,0)&amp;"")</f>
        <v/>
      </c>
      <c r="F861" s="293" t="str">
        <f ca="1">IF(ISERROR($S861),"",OFFSET('Smelter Reference List'!$E$4,$S861-4,0))</f>
        <v/>
      </c>
      <c r="G861" s="293" t="str">
        <f ca="1">IF(C861=$U$4,"Enter smelter details", IF(ISERROR($S861),"",OFFSET('Smelter Reference List'!$F$4,$S861-4,0)))</f>
        <v/>
      </c>
      <c r="H861" s="294" t="str">
        <f ca="1">IF(ISERROR($S861),"",OFFSET('Smelter Reference List'!$G$4,$S861-4,0))</f>
        <v/>
      </c>
      <c r="I861" s="295" t="str">
        <f ca="1">IF(ISERROR($S861),"",OFFSET('Smelter Reference List'!$H$4,$S861-4,0))</f>
        <v/>
      </c>
      <c r="J861" s="295" t="str">
        <f ca="1">IF(ISERROR($S861),"",OFFSET('Smelter Reference List'!$I$4,$S861-4,0))</f>
        <v/>
      </c>
      <c r="K861" s="296"/>
      <c r="L861" s="296"/>
      <c r="M861" s="296"/>
      <c r="N861" s="296"/>
      <c r="O861" s="296"/>
      <c r="P861" s="296"/>
      <c r="Q861" s="297"/>
      <c r="R861" s="227"/>
      <c r="S861" s="228" t="e">
        <f>IF(C861="",NA(),MATCH($B861&amp;$C861,'Smelter Reference List'!$J:$J,0))</f>
        <v>#N/A</v>
      </c>
      <c r="T861" s="229"/>
      <c r="U861" s="229">
        <f t="shared" ca="1" si="28"/>
        <v>0</v>
      </c>
      <c r="V861" s="229"/>
      <c r="W861" s="229"/>
      <c r="Y861" s="223" t="str">
        <f t="shared" si="29"/>
        <v/>
      </c>
    </row>
    <row r="862" spans="1:25" s="223" customFormat="1" ht="20.25">
      <c r="A862" s="292"/>
      <c r="B862" s="293" t="str">
        <f>IF(LEN(A862)=0,"",INDEX('Smelter Reference List'!$A:$A,MATCH($A862,'Smelter Reference List'!$E:$E,0)))</f>
        <v/>
      </c>
      <c r="C862" s="299" t="str">
        <f>IF(LEN(A862)=0,"",INDEX('Smelter Reference List'!$C:$C,MATCH($A862,'Smelter Reference List'!$E:$E,0)))</f>
        <v/>
      </c>
      <c r="D862" s="293" t="str">
        <f ca="1">IF(ISERROR($S862),"",OFFSET('Smelter Reference List'!$C$4,$S862-4,0)&amp;"")</f>
        <v/>
      </c>
      <c r="E862" s="293" t="str">
        <f ca="1">IF(ISERROR($S862),"",OFFSET('Smelter Reference List'!$D$4,$S862-4,0)&amp;"")</f>
        <v/>
      </c>
      <c r="F862" s="293" t="str">
        <f ca="1">IF(ISERROR($S862),"",OFFSET('Smelter Reference List'!$E$4,$S862-4,0))</f>
        <v/>
      </c>
      <c r="G862" s="293" t="str">
        <f ca="1">IF(C862=$U$4,"Enter smelter details", IF(ISERROR($S862),"",OFFSET('Smelter Reference List'!$F$4,$S862-4,0)))</f>
        <v/>
      </c>
      <c r="H862" s="294" t="str">
        <f ca="1">IF(ISERROR($S862),"",OFFSET('Smelter Reference List'!$G$4,$S862-4,0))</f>
        <v/>
      </c>
      <c r="I862" s="295" t="str">
        <f ca="1">IF(ISERROR($S862),"",OFFSET('Smelter Reference List'!$H$4,$S862-4,0))</f>
        <v/>
      </c>
      <c r="J862" s="295" t="str">
        <f ca="1">IF(ISERROR($S862),"",OFFSET('Smelter Reference List'!$I$4,$S862-4,0))</f>
        <v/>
      </c>
      <c r="K862" s="296"/>
      <c r="L862" s="296"/>
      <c r="M862" s="296"/>
      <c r="N862" s="296"/>
      <c r="O862" s="296"/>
      <c r="P862" s="296"/>
      <c r="Q862" s="297"/>
      <c r="R862" s="227"/>
      <c r="S862" s="228" t="e">
        <f>IF(C862="",NA(),MATCH($B862&amp;$C862,'Smelter Reference List'!$J:$J,0))</f>
        <v>#N/A</v>
      </c>
      <c r="T862" s="229"/>
      <c r="U862" s="229">
        <f t="shared" ca="1" si="28"/>
        <v>0</v>
      </c>
      <c r="V862" s="229"/>
      <c r="W862" s="229"/>
      <c r="Y862" s="223" t="str">
        <f t="shared" si="29"/>
        <v/>
      </c>
    </row>
    <row r="863" spans="1:25" s="223" customFormat="1" ht="20.25">
      <c r="A863" s="292"/>
      <c r="B863" s="293" t="str">
        <f>IF(LEN(A863)=0,"",INDEX('Smelter Reference List'!$A:$A,MATCH($A863,'Smelter Reference List'!$E:$E,0)))</f>
        <v/>
      </c>
      <c r="C863" s="299" t="str">
        <f>IF(LEN(A863)=0,"",INDEX('Smelter Reference List'!$C:$C,MATCH($A863,'Smelter Reference List'!$E:$E,0)))</f>
        <v/>
      </c>
      <c r="D863" s="293" t="str">
        <f ca="1">IF(ISERROR($S863),"",OFFSET('Smelter Reference List'!$C$4,$S863-4,0)&amp;"")</f>
        <v/>
      </c>
      <c r="E863" s="293" t="str">
        <f ca="1">IF(ISERROR($S863),"",OFFSET('Smelter Reference List'!$D$4,$S863-4,0)&amp;"")</f>
        <v/>
      </c>
      <c r="F863" s="293" t="str">
        <f ca="1">IF(ISERROR($S863),"",OFFSET('Smelter Reference List'!$E$4,$S863-4,0))</f>
        <v/>
      </c>
      <c r="G863" s="293" t="str">
        <f ca="1">IF(C863=$U$4,"Enter smelter details", IF(ISERROR($S863),"",OFFSET('Smelter Reference List'!$F$4,$S863-4,0)))</f>
        <v/>
      </c>
      <c r="H863" s="294" t="str">
        <f ca="1">IF(ISERROR($S863),"",OFFSET('Smelter Reference List'!$G$4,$S863-4,0))</f>
        <v/>
      </c>
      <c r="I863" s="295" t="str">
        <f ca="1">IF(ISERROR($S863),"",OFFSET('Smelter Reference List'!$H$4,$S863-4,0))</f>
        <v/>
      </c>
      <c r="J863" s="295" t="str">
        <f ca="1">IF(ISERROR($S863),"",OFFSET('Smelter Reference List'!$I$4,$S863-4,0))</f>
        <v/>
      </c>
      <c r="K863" s="296"/>
      <c r="L863" s="296"/>
      <c r="M863" s="296"/>
      <c r="N863" s="296"/>
      <c r="O863" s="296"/>
      <c r="P863" s="296"/>
      <c r="Q863" s="297"/>
      <c r="R863" s="227"/>
      <c r="S863" s="228" t="e">
        <f>IF(C863="",NA(),MATCH($B863&amp;$C863,'Smelter Reference List'!$J:$J,0))</f>
        <v>#N/A</v>
      </c>
      <c r="T863" s="229"/>
      <c r="U863" s="229">
        <f t="shared" ca="1" si="28"/>
        <v>0</v>
      </c>
      <c r="V863" s="229"/>
      <c r="W863" s="229"/>
      <c r="Y863" s="223" t="str">
        <f t="shared" si="29"/>
        <v/>
      </c>
    </row>
    <row r="864" spans="1:25" s="223" customFormat="1" ht="20.25">
      <c r="A864" s="292"/>
      <c r="B864" s="293" t="str">
        <f>IF(LEN(A864)=0,"",INDEX('Smelter Reference List'!$A:$A,MATCH($A864,'Smelter Reference List'!$E:$E,0)))</f>
        <v/>
      </c>
      <c r="C864" s="299" t="str">
        <f>IF(LEN(A864)=0,"",INDEX('Smelter Reference List'!$C:$C,MATCH($A864,'Smelter Reference List'!$E:$E,0)))</f>
        <v/>
      </c>
      <c r="D864" s="293" t="str">
        <f ca="1">IF(ISERROR($S864),"",OFFSET('Smelter Reference List'!$C$4,$S864-4,0)&amp;"")</f>
        <v/>
      </c>
      <c r="E864" s="293" t="str">
        <f ca="1">IF(ISERROR($S864),"",OFFSET('Smelter Reference List'!$D$4,$S864-4,0)&amp;"")</f>
        <v/>
      </c>
      <c r="F864" s="293" t="str">
        <f ca="1">IF(ISERROR($S864),"",OFFSET('Smelter Reference List'!$E$4,$S864-4,0))</f>
        <v/>
      </c>
      <c r="G864" s="293" t="str">
        <f ca="1">IF(C864=$U$4,"Enter smelter details", IF(ISERROR($S864),"",OFFSET('Smelter Reference List'!$F$4,$S864-4,0)))</f>
        <v/>
      </c>
      <c r="H864" s="294" t="str">
        <f ca="1">IF(ISERROR($S864),"",OFFSET('Smelter Reference List'!$G$4,$S864-4,0))</f>
        <v/>
      </c>
      <c r="I864" s="295" t="str">
        <f ca="1">IF(ISERROR($S864),"",OFFSET('Smelter Reference List'!$H$4,$S864-4,0))</f>
        <v/>
      </c>
      <c r="J864" s="295" t="str">
        <f ca="1">IF(ISERROR($S864),"",OFFSET('Smelter Reference List'!$I$4,$S864-4,0))</f>
        <v/>
      </c>
      <c r="K864" s="296"/>
      <c r="L864" s="296"/>
      <c r="M864" s="296"/>
      <c r="N864" s="296"/>
      <c r="O864" s="296"/>
      <c r="P864" s="296"/>
      <c r="Q864" s="297"/>
      <c r="R864" s="227"/>
      <c r="S864" s="228" t="e">
        <f>IF(C864="",NA(),MATCH($B864&amp;$C864,'Smelter Reference List'!$J:$J,0))</f>
        <v>#N/A</v>
      </c>
      <c r="T864" s="229"/>
      <c r="U864" s="229">
        <f t="shared" ca="1" si="28"/>
        <v>0</v>
      </c>
      <c r="V864" s="229"/>
      <c r="W864" s="229"/>
      <c r="Y864" s="223" t="str">
        <f t="shared" si="29"/>
        <v/>
      </c>
    </row>
    <row r="865" spans="1:25" s="223" customFormat="1" ht="20.25">
      <c r="A865" s="292"/>
      <c r="B865" s="293" t="str">
        <f>IF(LEN(A865)=0,"",INDEX('Smelter Reference List'!$A:$A,MATCH($A865,'Smelter Reference List'!$E:$E,0)))</f>
        <v/>
      </c>
      <c r="C865" s="299" t="str">
        <f>IF(LEN(A865)=0,"",INDEX('Smelter Reference List'!$C:$C,MATCH($A865,'Smelter Reference List'!$E:$E,0)))</f>
        <v/>
      </c>
      <c r="D865" s="293" t="str">
        <f ca="1">IF(ISERROR($S865),"",OFFSET('Smelter Reference List'!$C$4,$S865-4,0)&amp;"")</f>
        <v/>
      </c>
      <c r="E865" s="293" t="str">
        <f ca="1">IF(ISERROR($S865),"",OFFSET('Smelter Reference List'!$D$4,$S865-4,0)&amp;"")</f>
        <v/>
      </c>
      <c r="F865" s="293" t="str">
        <f ca="1">IF(ISERROR($S865),"",OFFSET('Smelter Reference List'!$E$4,$S865-4,0))</f>
        <v/>
      </c>
      <c r="G865" s="293" t="str">
        <f ca="1">IF(C865=$U$4,"Enter smelter details", IF(ISERROR($S865),"",OFFSET('Smelter Reference List'!$F$4,$S865-4,0)))</f>
        <v/>
      </c>
      <c r="H865" s="294" t="str">
        <f ca="1">IF(ISERROR($S865),"",OFFSET('Smelter Reference List'!$G$4,$S865-4,0))</f>
        <v/>
      </c>
      <c r="I865" s="295" t="str">
        <f ca="1">IF(ISERROR($S865),"",OFFSET('Smelter Reference List'!$H$4,$S865-4,0))</f>
        <v/>
      </c>
      <c r="J865" s="295" t="str">
        <f ca="1">IF(ISERROR($S865),"",OFFSET('Smelter Reference List'!$I$4,$S865-4,0))</f>
        <v/>
      </c>
      <c r="K865" s="296"/>
      <c r="L865" s="296"/>
      <c r="M865" s="296"/>
      <c r="N865" s="296"/>
      <c r="O865" s="296"/>
      <c r="P865" s="296"/>
      <c r="Q865" s="297"/>
      <c r="R865" s="227"/>
      <c r="S865" s="228" t="e">
        <f>IF(C865="",NA(),MATCH($B865&amp;$C865,'Smelter Reference List'!$J:$J,0))</f>
        <v>#N/A</v>
      </c>
      <c r="T865" s="229"/>
      <c r="U865" s="229">
        <f t="shared" ca="1" si="28"/>
        <v>0</v>
      </c>
      <c r="V865" s="229"/>
      <c r="W865" s="229"/>
      <c r="Y865" s="223" t="str">
        <f t="shared" si="29"/>
        <v/>
      </c>
    </row>
    <row r="866" spans="1:25" s="223" customFormat="1" ht="20.25">
      <c r="A866" s="292"/>
      <c r="B866" s="293" t="str">
        <f>IF(LEN(A866)=0,"",INDEX('Smelter Reference List'!$A:$A,MATCH($A866,'Smelter Reference List'!$E:$E,0)))</f>
        <v/>
      </c>
      <c r="C866" s="299" t="str">
        <f>IF(LEN(A866)=0,"",INDEX('Smelter Reference List'!$C:$C,MATCH($A866,'Smelter Reference List'!$E:$E,0)))</f>
        <v/>
      </c>
      <c r="D866" s="293" t="str">
        <f ca="1">IF(ISERROR($S866),"",OFFSET('Smelter Reference List'!$C$4,$S866-4,0)&amp;"")</f>
        <v/>
      </c>
      <c r="E866" s="293" t="str">
        <f ca="1">IF(ISERROR($S866),"",OFFSET('Smelter Reference List'!$D$4,$S866-4,0)&amp;"")</f>
        <v/>
      </c>
      <c r="F866" s="293" t="str">
        <f ca="1">IF(ISERROR($S866),"",OFFSET('Smelter Reference List'!$E$4,$S866-4,0))</f>
        <v/>
      </c>
      <c r="G866" s="293" t="str">
        <f ca="1">IF(C866=$U$4,"Enter smelter details", IF(ISERROR($S866),"",OFFSET('Smelter Reference List'!$F$4,$S866-4,0)))</f>
        <v/>
      </c>
      <c r="H866" s="294" t="str">
        <f ca="1">IF(ISERROR($S866),"",OFFSET('Smelter Reference List'!$G$4,$S866-4,0))</f>
        <v/>
      </c>
      <c r="I866" s="295" t="str">
        <f ca="1">IF(ISERROR($S866),"",OFFSET('Smelter Reference List'!$H$4,$S866-4,0))</f>
        <v/>
      </c>
      <c r="J866" s="295" t="str">
        <f ca="1">IF(ISERROR($S866),"",OFFSET('Smelter Reference List'!$I$4,$S866-4,0))</f>
        <v/>
      </c>
      <c r="K866" s="296"/>
      <c r="L866" s="296"/>
      <c r="M866" s="296"/>
      <c r="N866" s="296"/>
      <c r="O866" s="296"/>
      <c r="P866" s="296"/>
      <c r="Q866" s="297"/>
      <c r="R866" s="227"/>
      <c r="S866" s="228" t="e">
        <f>IF(C866="",NA(),MATCH($B866&amp;$C866,'Smelter Reference List'!$J:$J,0))</f>
        <v>#N/A</v>
      </c>
      <c r="T866" s="229"/>
      <c r="U866" s="229">
        <f t="shared" ca="1" si="28"/>
        <v>0</v>
      </c>
      <c r="V866" s="229"/>
      <c r="W866" s="229"/>
      <c r="Y866" s="223" t="str">
        <f t="shared" si="29"/>
        <v/>
      </c>
    </row>
    <row r="867" spans="1:25" s="223" customFormat="1" ht="20.25">
      <c r="A867" s="292"/>
      <c r="B867" s="293" t="str">
        <f>IF(LEN(A867)=0,"",INDEX('Smelter Reference List'!$A:$A,MATCH($A867,'Smelter Reference List'!$E:$E,0)))</f>
        <v/>
      </c>
      <c r="C867" s="299" t="str">
        <f>IF(LEN(A867)=0,"",INDEX('Smelter Reference List'!$C:$C,MATCH($A867,'Smelter Reference List'!$E:$E,0)))</f>
        <v/>
      </c>
      <c r="D867" s="293" t="str">
        <f ca="1">IF(ISERROR($S867),"",OFFSET('Smelter Reference List'!$C$4,$S867-4,0)&amp;"")</f>
        <v/>
      </c>
      <c r="E867" s="293" t="str">
        <f ca="1">IF(ISERROR($S867),"",OFFSET('Smelter Reference List'!$D$4,$S867-4,0)&amp;"")</f>
        <v/>
      </c>
      <c r="F867" s="293" t="str">
        <f ca="1">IF(ISERROR($S867),"",OFFSET('Smelter Reference List'!$E$4,$S867-4,0))</f>
        <v/>
      </c>
      <c r="G867" s="293" t="str">
        <f ca="1">IF(C867=$U$4,"Enter smelter details", IF(ISERROR($S867),"",OFFSET('Smelter Reference List'!$F$4,$S867-4,0)))</f>
        <v/>
      </c>
      <c r="H867" s="294" t="str">
        <f ca="1">IF(ISERROR($S867),"",OFFSET('Smelter Reference List'!$G$4,$S867-4,0))</f>
        <v/>
      </c>
      <c r="I867" s="295" t="str">
        <f ca="1">IF(ISERROR($S867),"",OFFSET('Smelter Reference List'!$H$4,$S867-4,0))</f>
        <v/>
      </c>
      <c r="J867" s="295" t="str">
        <f ca="1">IF(ISERROR($S867),"",OFFSET('Smelter Reference List'!$I$4,$S867-4,0))</f>
        <v/>
      </c>
      <c r="K867" s="296"/>
      <c r="L867" s="296"/>
      <c r="M867" s="296"/>
      <c r="N867" s="296"/>
      <c r="O867" s="296"/>
      <c r="P867" s="296"/>
      <c r="Q867" s="297"/>
      <c r="R867" s="227"/>
      <c r="S867" s="228" t="e">
        <f>IF(C867="",NA(),MATCH($B867&amp;$C867,'Smelter Reference List'!$J:$J,0))</f>
        <v>#N/A</v>
      </c>
      <c r="T867" s="229"/>
      <c r="U867" s="229">
        <f t="shared" ca="1" si="28"/>
        <v>0</v>
      </c>
      <c r="V867" s="229"/>
      <c r="W867" s="229"/>
      <c r="Y867" s="223" t="str">
        <f t="shared" si="29"/>
        <v/>
      </c>
    </row>
    <row r="868" spans="1:25" s="223" customFormat="1" ht="20.25">
      <c r="A868" s="292"/>
      <c r="B868" s="293" t="str">
        <f>IF(LEN(A868)=0,"",INDEX('Smelter Reference List'!$A:$A,MATCH($A868,'Smelter Reference List'!$E:$E,0)))</f>
        <v/>
      </c>
      <c r="C868" s="299" t="str">
        <f>IF(LEN(A868)=0,"",INDEX('Smelter Reference List'!$C:$C,MATCH($A868,'Smelter Reference List'!$E:$E,0)))</f>
        <v/>
      </c>
      <c r="D868" s="293" t="str">
        <f ca="1">IF(ISERROR($S868),"",OFFSET('Smelter Reference List'!$C$4,$S868-4,0)&amp;"")</f>
        <v/>
      </c>
      <c r="E868" s="293" t="str">
        <f ca="1">IF(ISERROR($S868),"",OFFSET('Smelter Reference List'!$D$4,$S868-4,0)&amp;"")</f>
        <v/>
      </c>
      <c r="F868" s="293" t="str">
        <f ca="1">IF(ISERROR($S868),"",OFFSET('Smelter Reference List'!$E$4,$S868-4,0))</f>
        <v/>
      </c>
      <c r="G868" s="293" t="str">
        <f ca="1">IF(C868=$U$4,"Enter smelter details", IF(ISERROR($S868),"",OFFSET('Smelter Reference List'!$F$4,$S868-4,0)))</f>
        <v/>
      </c>
      <c r="H868" s="294" t="str">
        <f ca="1">IF(ISERROR($S868),"",OFFSET('Smelter Reference List'!$G$4,$S868-4,0))</f>
        <v/>
      </c>
      <c r="I868" s="295" t="str">
        <f ca="1">IF(ISERROR($S868),"",OFFSET('Smelter Reference List'!$H$4,$S868-4,0))</f>
        <v/>
      </c>
      <c r="J868" s="295" t="str">
        <f ca="1">IF(ISERROR($S868),"",OFFSET('Smelter Reference List'!$I$4,$S868-4,0))</f>
        <v/>
      </c>
      <c r="K868" s="296"/>
      <c r="L868" s="296"/>
      <c r="M868" s="296"/>
      <c r="N868" s="296"/>
      <c r="O868" s="296"/>
      <c r="P868" s="296"/>
      <c r="Q868" s="297"/>
      <c r="R868" s="227"/>
      <c r="S868" s="228" t="e">
        <f>IF(C868="",NA(),MATCH($B868&amp;$C868,'Smelter Reference List'!$J:$J,0))</f>
        <v>#N/A</v>
      </c>
      <c r="T868" s="229"/>
      <c r="U868" s="229">
        <f t="shared" ca="1" si="28"/>
        <v>0</v>
      </c>
      <c r="V868" s="229"/>
      <c r="W868" s="229"/>
      <c r="Y868" s="223" t="str">
        <f t="shared" si="29"/>
        <v/>
      </c>
    </row>
    <row r="869" spans="1:25" s="223" customFormat="1" ht="20.25">
      <c r="A869" s="292"/>
      <c r="B869" s="293" t="str">
        <f>IF(LEN(A869)=0,"",INDEX('Smelter Reference List'!$A:$A,MATCH($A869,'Smelter Reference List'!$E:$E,0)))</f>
        <v/>
      </c>
      <c r="C869" s="299" t="str">
        <f>IF(LEN(A869)=0,"",INDEX('Smelter Reference List'!$C:$C,MATCH($A869,'Smelter Reference List'!$E:$E,0)))</f>
        <v/>
      </c>
      <c r="D869" s="293" t="str">
        <f ca="1">IF(ISERROR($S869),"",OFFSET('Smelter Reference List'!$C$4,$S869-4,0)&amp;"")</f>
        <v/>
      </c>
      <c r="E869" s="293" t="str">
        <f ca="1">IF(ISERROR($S869),"",OFFSET('Smelter Reference List'!$D$4,$S869-4,0)&amp;"")</f>
        <v/>
      </c>
      <c r="F869" s="293" t="str">
        <f ca="1">IF(ISERROR($S869),"",OFFSET('Smelter Reference List'!$E$4,$S869-4,0))</f>
        <v/>
      </c>
      <c r="G869" s="293" t="str">
        <f ca="1">IF(C869=$U$4,"Enter smelter details", IF(ISERROR($S869),"",OFFSET('Smelter Reference List'!$F$4,$S869-4,0)))</f>
        <v/>
      </c>
      <c r="H869" s="294" t="str">
        <f ca="1">IF(ISERROR($S869),"",OFFSET('Smelter Reference List'!$G$4,$S869-4,0))</f>
        <v/>
      </c>
      <c r="I869" s="295" t="str">
        <f ca="1">IF(ISERROR($S869),"",OFFSET('Smelter Reference List'!$H$4,$S869-4,0))</f>
        <v/>
      </c>
      <c r="J869" s="295" t="str">
        <f ca="1">IF(ISERROR($S869),"",OFFSET('Smelter Reference List'!$I$4,$S869-4,0))</f>
        <v/>
      </c>
      <c r="K869" s="296"/>
      <c r="L869" s="296"/>
      <c r="M869" s="296"/>
      <c r="N869" s="296"/>
      <c r="O869" s="296"/>
      <c r="P869" s="296"/>
      <c r="Q869" s="297"/>
      <c r="R869" s="227"/>
      <c r="S869" s="228" t="e">
        <f>IF(C869="",NA(),MATCH($B869&amp;$C869,'Smelter Reference List'!$J:$J,0))</f>
        <v>#N/A</v>
      </c>
      <c r="T869" s="229"/>
      <c r="U869" s="229">
        <f t="shared" ca="1" si="28"/>
        <v>0</v>
      </c>
      <c r="V869" s="229"/>
      <c r="W869" s="229"/>
      <c r="Y869" s="223" t="str">
        <f t="shared" si="29"/>
        <v/>
      </c>
    </row>
    <row r="870" spans="1:25" s="223" customFormat="1" ht="20.25">
      <c r="A870" s="292"/>
      <c r="B870" s="293" t="str">
        <f>IF(LEN(A870)=0,"",INDEX('Smelter Reference List'!$A:$A,MATCH($A870,'Smelter Reference List'!$E:$E,0)))</f>
        <v/>
      </c>
      <c r="C870" s="299" t="str">
        <f>IF(LEN(A870)=0,"",INDEX('Smelter Reference List'!$C:$C,MATCH($A870,'Smelter Reference List'!$E:$E,0)))</f>
        <v/>
      </c>
      <c r="D870" s="293" t="str">
        <f ca="1">IF(ISERROR($S870),"",OFFSET('Smelter Reference List'!$C$4,$S870-4,0)&amp;"")</f>
        <v/>
      </c>
      <c r="E870" s="293" t="str">
        <f ca="1">IF(ISERROR($S870),"",OFFSET('Smelter Reference List'!$D$4,$S870-4,0)&amp;"")</f>
        <v/>
      </c>
      <c r="F870" s="293" t="str">
        <f ca="1">IF(ISERROR($S870),"",OFFSET('Smelter Reference List'!$E$4,$S870-4,0))</f>
        <v/>
      </c>
      <c r="G870" s="293" t="str">
        <f ca="1">IF(C870=$U$4,"Enter smelter details", IF(ISERROR($S870),"",OFFSET('Smelter Reference List'!$F$4,$S870-4,0)))</f>
        <v/>
      </c>
      <c r="H870" s="294" t="str">
        <f ca="1">IF(ISERROR($S870),"",OFFSET('Smelter Reference List'!$G$4,$S870-4,0))</f>
        <v/>
      </c>
      <c r="I870" s="295" t="str">
        <f ca="1">IF(ISERROR($S870),"",OFFSET('Smelter Reference List'!$H$4,$S870-4,0))</f>
        <v/>
      </c>
      <c r="J870" s="295" t="str">
        <f ca="1">IF(ISERROR($S870),"",OFFSET('Smelter Reference List'!$I$4,$S870-4,0))</f>
        <v/>
      </c>
      <c r="K870" s="296"/>
      <c r="L870" s="296"/>
      <c r="M870" s="296"/>
      <c r="N870" s="296"/>
      <c r="O870" s="296"/>
      <c r="P870" s="296"/>
      <c r="Q870" s="297"/>
      <c r="R870" s="227"/>
      <c r="S870" s="228" t="e">
        <f>IF(C870="",NA(),MATCH($B870&amp;$C870,'Smelter Reference List'!$J:$J,0))</f>
        <v>#N/A</v>
      </c>
      <c r="T870" s="229"/>
      <c r="U870" s="229">
        <f t="shared" ca="1" si="28"/>
        <v>0</v>
      </c>
      <c r="V870" s="229"/>
      <c r="W870" s="229"/>
      <c r="Y870" s="223" t="str">
        <f t="shared" si="29"/>
        <v/>
      </c>
    </row>
    <row r="871" spans="1:25" s="223" customFormat="1" ht="20.25">
      <c r="A871" s="292"/>
      <c r="B871" s="293" t="str">
        <f>IF(LEN(A871)=0,"",INDEX('Smelter Reference List'!$A:$A,MATCH($A871,'Smelter Reference List'!$E:$E,0)))</f>
        <v/>
      </c>
      <c r="C871" s="299" t="str">
        <f>IF(LEN(A871)=0,"",INDEX('Smelter Reference List'!$C:$C,MATCH($A871,'Smelter Reference List'!$E:$E,0)))</f>
        <v/>
      </c>
      <c r="D871" s="293" t="str">
        <f ca="1">IF(ISERROR($S871),"",OFFSET('Smelter Reference List'!$C$4,$S871-4,0)&amp;"")</f>
        <v/>
      </c>
      <c r="E871" s="293" t="str">
        <f ca="1">IF(ISERROR($S871),"",OFFSET('Smelter Reference List'!$D$4,$S871-4,0)&amp;"")</f>
        <v/>
      </c>
      <c r="F871" s="293" t="str">
        <f ca="1">IF(ISERROR($S871),"",OFFSET('Smelter Reference List'!$E$4,$S871-4,0))</f>
        <v/>
      </c>
      <c r="G871" s="293" t="str">
        <f ca="1">IF(C871=$U$4,"Enter smelter details", IF(ISERROR($S871),"",OFFSET('Smelter Reference List'!$F$4,$S871-4,0)))</f>
        <v/>
      </c>
      <c r="H871" s="294" t="str">
        <f ca="1">IF(ISERROR($S871),"",OFFSET('Smelter Reference List'!$G$4,$S871-4,0))</f>
        <v/>
      </c>
      <c r="I871" s="295" t="str">
        <f ca="1">IF(ISERROR($S871),"",OFFSET('Smelter Reference List'!$H$4,$S871-4,0))</f>
        <v/>
      </c>
      <c r="J871" s="295" t="str">
        <f ca="1">IF(ISERROR($S871),"",OFFSET('Smelter Reference List'!$I$4,$S871-4,0))</f>
        <v/>
      </c>
      <c r="K871" s="296"/>
      <c r="L871" s="296"/>
      <c r="M871" s="296"/>
      <c r="N871" s="296"/>
      <c r="O871" s="296"/>
      <c r="P871" s="296"/>
      <c r="Q871" s="297"/>
      <c r="R871" s="227"/>
      <c r="S871" s="228" t="e">
        <f>IF(C871="",NA(),MATCH($B871&amp;$C871,'Smelter Reference List'!$J:$J,0))</f>
        <v>#N/A</v>
      </c>
      <c r="T871" s="229"/>
      <c r="U871" s="229">
        <f t="shared" ca="1" si="28"/>
        <v>0</v>
      </c>
      <c r="V871" s="229"/>
      <c r="W871" s="229"/>
      <c r="Y871" s="223" t="str">
        <f t="shared" si="29"/>
        <v/>
      </c>
    </row>
    <row r="872" spans="1:25" s="223" customFormat="1" ht="20.25">
      <c r="A872" s="292"/>
      <c r="B872" s="293" t="str">
        <f>IF(LEN(A872)=0,"",INDEX('Smelter Reference List'!$A:$A,MATCH($A872,'Smelter Reference List'!$E:$E,0)))</f>
        <v/>
      </c>
      <c r="C872" s="299" t="str">
        <f>IF(LEN(A872)=0,"",INDEX('Smelter Reference List'!$C:$C,MATCH($A872,'Smelter Reference List'!$E:$E,0)))</f>
        <v/>
      </c>
      <c r="D872" s="293" t="str">
        <f ca="1">IF(ISERROR($S872),"",OFFSET('Smelter Reference List'!$C$4,$S872-4,0)&amp;"")</f>
        <v/>
      </c>
      <c r="E872" s="293" t="str">
        <f ca="1">IF(ISERROR($S872),"",OFFSET('Smelter Reference List'!$D$4,$S872-4,0)&amp;"")</f>
        <v/>
      </c>
      <c r="F872" s="293" t="str">
        <f ca="1">IF(ISERROR($S872),"",OFFSET('Smelter Reference List'!$E$4,$S872-4,0))</f>
        <v/>
      </c>
      <c r="G872" s="293" t="str">
        <f ca="1">IF(C872=$U$4,"Enter smelter details", IF(ISERROR($S872),"",OFFSET('Smelter Reference List'!$F$4,$S872-4,0)))</f>
        <v/>
      </c>
      <c r="H872" s="294" t="str">
        <f ca="1">IF(ISERROR($S872),"",OFFSET('Smelter Reference List'!$G$4,$S872-4,0))</f>
        <v/>
      </c>
      <c r="I872" s="295" t="str">
        <f ca="1">IF(ISERROR($S872),"",OFFSET('Smelter Reference List'!$H$4,$S872-4,0))</f>
        <v/>
      </c>
      <c r="J872" s="295" t="str">
        <f ca="1">IF(ISERROR($S872),"",OFFSET('Smelter Reference List'!$I$4,$S872-4,0))</f>
        <v/>
      </c>
      <c r="K872" s="296"/>
      <c r="L872" s="296"/>
      <c r="M872" s="296"/>
      <c r="N872" s="296"/>
      <c r="O872" s="296"/>
      <c r="P872" s="296"/>
      <c r="Q872" s="297"/>
      <c r="R872" s="227"/>
      <c r="S872" s="228" t="e">
        <f>IF(C872="",NA(),MATCH($B872&amp;$C872,'Smelter Reference List'!$J:$J,0))</f>
        <v>#N/A</v>
      </c>
      <c r="T872" s="229"/>
      <c r="U872" s="229">
        <f t="shared" ca="1" si="28"/>
        <v>0</v>
      </c>
      <c r="V872" s="229"/>
      <c r="W872" s="229"/>
      <c r="Y872" s="223" t="str">
        <f t="shared" si="29"/>
        <v/>
      </c>
    </row>
    <row r="873" spans="1:25" s="223" customFormat="1" ht="20.25">
      <c r="A873" s="292"/>
      <c r="B873" s="293" t="str">
        <f>IF(LEN(A873)=0,"",INDEX('Smelter Reference List'!$A:$A,MATCH($A873,'Smelter Reference List'!$E:$E,0)))</f>
        <v/>
      </c>
      <c r="C873" s="299" t="str">
        <f>IF(LEN(A873)=0,"",INDEX('Smelter Reference List'!$C:$C,MATCH($A873,'Smelter Reference List'!$E:$E,0)))</f>
        <v/>
      </c>
      <c r="D873" s="293" t="str">
        <f ca="1">IF(ISERROR($S873),"",OFFSET('Smelter Reference List'!$C$4,$S873-4,0)&amp;"")</f>
        <v/>
      </c>
      <c r="E873" s="293" t="str">
        <f ca="1">IF(ISERROR($S873),"",OFFSET('Smelter Reference List'!$D$4,$S873-4,0)&amp;"")</f>
        <v/>
      </c>
      <c r="F873" s="293" t="str">
        <f ca="1">IF(ISERROR($S873),"",OFFSET('Smelter Reference List'!$E$4,$S873-4,0))</f>
        <v/>
      </c>
      <c r="G873" s="293" t="str">
        <f ca="1">IF(C873=$U$4,"Enter smelter details", IF(ISERROR($S873),"",OFFSET('Smelter Reference List'!$F$4,$S873-4,0)))</f>
        <v/>
      </c>
      <c r="H873" s="294" t="str">
        <f ca="1">IF(ISERROR($S873),"",OFFSET('Smelter Reference List'!$G$4,$S873-4,0))</f>
        <v/>
      </c>
      <c r="I873" s="295" t="str">
        <f ca="1">IF(ISERROR($S873),"",OFFSET('Smelter Reference List'!$H$4,$S873-4,0))</f>
        <v/>
      </c>
      <c r="J873" s="295" t="str">
        <f ca="1">IF(ISERROR($S873),"",OFFSET('Smelter Reference List'!$I$4,$S873-4,0))</f>
        <v/>
      </c>
      <c r="K873" s="296"/>
      <c r="L873" s="296"/>
      <c r="M873" s="296"/>
      <c r="N873" s="296"/>
      <c r="O873" s="296"/>
      <c r="P873" s="296"/>
      <c r="Q873" s="297"/>
      <c r="R873" s="227"/>
      <c r="S873" s="228" t="e">
        <f>IF(C873="",NA(),MATCH($B873&amp;$C873,'Smelter Reference List'!$J:$J,0))</f>
        <v>#N/A</v>
      </c>
      <c r="T873" s="229"/>
      <c r="U873" s="229">
        <f t="shared" ca="1" si="28"/>
        <v>0</v>
      </c>
      <c r="V873" s="229"/>
      <c r="W873" s="229"/>
      <c r="Y873" s="223" t="str">
        <f t="shared" si="29"/>
        <v/>
      </c>
    </row>
    <row r="874" spans="1:25" s="223" customFormat="1" ht="20.25">
      <c r="A874" s="292"/>
      <c r="B874" s="293" t="str">
        <f>IF(LEN(A874)=0,"",INDEX('Smelter Reference List'!$A:$A,MATCH($A874,'Smelter Reference List'!$E:$E,0)))</f>
        <v/>
      </c>
      <c r="C874" s="299" t="str">
        <f>IF(LEN(A874)=0,"",INDEX('Smelter Reference List'!$C:$C,MATCH($A874,'Smelter Reference List'!$E:$E,0)))</f>
        <v/>
      </c>
      <c r="D874" s="293" t="str">
        <f ca="1">IF(ISERROR($S874),"",OFFSET('Smelter Reference List'!$C$4,$S874-4,0)&amp;"")</f>
        <v/>
      </c>
      <c r="E874" s="293" t="str">
        <f ca="1">IF(ISERROR($S874),"",OFFSET('Smelter Reference List'!$D$4,$S874-4,0)&amp;"")</f>
        <v/>
      </c>
      <c r="F874" s="293" t="str">
        <f ca="1">IF(ISERROR($S874),"",OFFSET('Smelter Reference List'!$E$4,$S874-4,0))</f>
        <v/>
      </c>
      <c r="G874" s="293" t="str">
        <f ca="1">IF(C874=$U$4,"Enter smelter details", IF(ISERROR($S874),"",OFFSET('Smelter Reference List'!$F$4,$S874-4,0)))</f>
        <v/>
      </c>
      <c r="H874" s="294" t="str">
        <f ca="1">IF(ISERROR($S874),"",OFFSET('Smelter Reference List'!$G$4,$S874-4,0))</f>
        <v/>
      </c>
      <c r="I874" s="295" t="str">
        <f ca="1">IF(ISERROR($S874),"",OFFSET('Smelter Reference List'!$H$4,$S874-4,0))</f>
        <v/>
      </c>
      <c r="J874" s="295" t="str">
        <f ca="1">IF(ISERROR($S874),"",OFFSET('Smelter Reference List'!$I$4,$S874-4,0))</f>
        <v/>
      </c>
      <c r="K874" s="296"/>
      <c r="L874" s="296"/>
      <c r="M874" s="296"/>
      <c r="N874" s="296"/>
      <c r="O874" s="296"/>
      <c r="P874" s="296"/>
      <c r="Q874" s="297"/>
      <c r="R874" s="227"/>
      <c r="S874" s="228" t="e">
        <f>IF(C874="",NA(),MATCH($B874&amp;$C874,'Smelter Reference List'!$J:$J,0))</f>
        <v>#N/A</v>
      </c>
      <c r="T874" s="229"/>
      <c r="U874" s="229">
        <f t="shared" ca="1" si="28"/>
        <v>0</v>
      </c>
      <c r="V874" s="229"/>
      <c r="W874" s="229"/>
      <c r="Y874" s="223" t="str">
        <f t="shared" si="29"/>
        <v/>
      </c>
    </row>
    <row r="875" spans="1:25" s="223" customFormat="1" ht="20.25">
      <c r="A875" s="292"/>
      <c r="B875" s="293" t="str">
        <f>IF(LEN(A875)=0,"",INDEX('Smelter Reference List'!$A:$A,MATCH($A875,'Smelter Reference List'!$E:$E,0)))</f>
        <v/>
      </c>
      <c r="C875" s="299" t="str">
        <f>IF(LEN(A875)=0,"",INDEX('Smelter Reference List'!$C:$C,MATCH($A875,'Smelter Reference List'!$E:$E,0)))</f>
        <v/>
      </c>
      <c r="D875" s="293" t="str">
        <f ca="1">IF(ISERROR($S875),"",OFFSET('Smelter Reference List'!$C$4,$S875-4,0)&amp;"")</f>
        <v/>
      </c>
      <c r="E875" s="293" t="str">
        <f ca="1">IF(ISERROR($S875),"",OFFSET('Smelter Reference List'!$D$4,$S875-4,0)&amp;"")</f>
        <v/>
      </c>
      <c r="F875" s="293" t="str">
        <f ca="1">IF(ISERROR($S875),"",OFFSET('Smelter Reference List'!$E$4,$S875-4,0))</f>
        <v/>
      </c>
      <c r="G875" s="293" t="str">
        <f ca="1">IF(C875=$U$4,"Enter smelter details", IF(ISERROR($S875),"",OFFSET('Smelter Reference List'!$F$4,$S875-4,0)))</f>
        <v/>
      </c>
      <c r="H875" s="294" t="str">
        <f ca="1">IF(ISERROR($S875),"",OFFSET('Smelter Reference List'!$G$4,$S875-4,0))</f>
        <v/>
      </c>
      <c r="I875" s="295" t="str">
        <f ca="1">IF(ISERROR($S875),"",OFFSET('Smelter Reference List'!$H$4,$S875-4,0))</f>
        <v/>
      </c>
      <c r="J875" s="295" t="str">
        <f ca="1">IF(ISERROR($S875),"",OFFSET('Smelter Reference List'!$I$4,$S875-4,0))</f>
        <v/>
      </c>
      <c r="K875" s="296"/>
      <c r="L875" s="296"/>
      <c r="M875" s="296"/>
      <c r="N875" s="296"/>
      <c r="O875" s="296"/>
      <c r="P875" s="296"/>
      <c r="Q875" s="297"/>
      <c r="R875" s="227"/>
      <c r="S875" s="228" t="e">
        <f>IF(C875="",NA(),MATCH($B875&amp;$C875,'Smelter Reference List'!$J:$J,0))</f>
        <v>#N/A</v>
      </c>
      <c r="T875" s="229"/>
      <c r="U875" s="229">
        <f t="shared" ca="1" si="28"/>
        <v>0</v>
      </c>
      <c r="V875" s="229"/>
      <c r="W875" s="229"/>
      <c r="Y875" s="223" t="str">
        <f t="shared" si="29"/>
        <v/>
      </c>
    </row>
    <row r="876" spans="1:25" s="223" customFormat="1" ht="20.25">
      <c r="A876" s="292"/>
      <c r="B876" s="293" t="str">
        <f>IF(LEN(A876)=0,"",INDEX('Smelter Reference List'!$A:$A,MATCH($A876,'Smelter Reference List'!$E:$E,0)))</f>
        <v/>
      </c>
      <c r="C876" s="299" t="str">
        <f>IF(LEN(A876)=0,"",INDEX('Smelter Reference List'!$C:$C,MATCH($A876,'Smelter Reference List'!$E:$E,0)))</f>
        <v/>
      </c>
      <c r="D876" s="293" t="str">
        <f ca="1">IF(ISERROR($S876),"",OFFSET('Smelter Reference List'!$C$4,$S876-4,0)&amp;"")</f>
        <v/>
      </c>
      <c r="E876" s="293" t="str">
        <f ca="1">IF(ISERROR($S876),"",OFFSET('Smelter Reference List'!$D$4,$S876-4,0)&amp;"")</f>
        <v/>
      </c>
      <c r="F876" s="293" t="str">
        <f ca="1">IF(ISERROR($S876),"",OFFSET('Smelter Reference List'!$E$4,$S876-4,0))</f>
        <v/>
      </c>
      <c r="G876" s="293" t="str">
        <f ca="1">IF(C876=$U$4,"Enter smelter details", IF(ISERROR($S876),"",OFFSET('Smelter Reference List'!$F$4,$S876-4,0)))</f>
        <v/>
      </c>
      <c r="H876" s="294" t="str">
        <f ca="1">IF(ISERROR($S876),"",OFFSET('Smelter Reference List'!$G$4,$S876-4,0))</f>
        <v/>
      </c>
      <c r="I876" s="295" t="str">
        <f ca="1">IF(ISERROR($S876),"",OFFSET('Smelter Reference List'!$H$4,$S876-4,0))</f>
        <v/>
      </c>
      <c r="J876" s="295" t="str">
        <f ca="1">IF(ISERROR($S876),"",OFFSET('Smelter Reference List'!$I$4,$S876-4,0))</f>
        <v/>
      </c>
      <c r="K876" s="296"/>
      <c r="L876" s="296"/>
      <c r="M876" s="296"/>
      <c r="N876" s="296"/>
      <c r="O876" s="296"/>
      <c r="P876" s="296"/>
      <c r="Q876" s="297"/>
      <c r="R876" s="227"/>
      <c r="S876" s="228" t="e">
        <f>IF(C876="",NA(),MATCH($B876&amp;$C876,'Smelter Reference List'!$J:$J,0))</f>
        <v>#N/A</v>
      </c>
      <c r="T876" s="229"/>
      <c r="U876" s="229">
        <f t="shared" ca="1" si="28"/>
        <v>0</v>
      </c>
      <c r="V876" s="229"/>
      <c r="W876" s="229"/>
      <c r="Y876" s="223" t="str">
        <f t="shared" si="29"/>
        <v/>
      </c>
    </row>
    <row r="877" spans="1:25" s="223" customFormat="1" ht="20.25">
      <c r="A877" s="292"/>
      <c r="B877" s="293" t="str">
        <f>IF(LEN(A877)=0,"",INDEX('Smelter Reference List'!$A:$A,MATCH($A877,'Smelter Reference List'!$E:$E,0)))</f>
        <v/>
      </c>
      <c r="C877" s="299" t="str">
        <f>IF(LEN(A877)=0,"",INDEX('Smelter Reference List'!$C:$C,MATCH($A877,'Smelter Reference List'!$E:$E,0)))</f>
        <v/>
      </c>
      <c r="D877" s="293" t="str">
        <f ca="1">IF(ISERROR($S877),"",OFFSET('Smelter Reference List'!$C$4,$S877-4,0)&amp;"")</f>
        <v/>
      </c>
      <c r="E877" s="293" t="str">
        <f ca="1">IF(ISERROR($S877),"",OFFSET('Smelter Reference List'!$D$4,$S877-4,0)&amp;"")</f>
        <v/>
      </c>
      <c r="F877" s="293" t="str">
        <f ca="1">IF(ISERROR($S877),"",OFFSET('Smelter Reference List'!$E$4,$S877-4,0))</f>
        <v/>
      </c>
      <c r="G877" s="293" t="str">
        <f ca="1">IF(C877=$U$4,"Enter smelter details", IF(ISERROR($S877),"",OFFSET('Smelter Reference List'!$F$4,$S877-4,0)))</f>
        <v/>
      </c>
      <c r="H877" s="294" t="str">
        <f ca="1">IF(ISERROR($S877),"",OFFSET('Smelter Reference List'!$G$4,$S877-4,0))</f>
        <v/>
      </c>
      <c r="I877" s="295" t="str">
        <f ca="1">IF(ISERROR($S877),"",OFFSET('Smelter Reference List'!$H$4,$S877-4,0))</f>
        <v/>
      </c>
      <c r="J877" s="295" t="str">
        <f ca="1">IF(ISERROR($S877),"",OFFSET('Smelter Reference List'!$I$4,$S877-4,0))</f>
        <v/>
      </c>
      <c r="K877" s="296"/>
      <c r="L877" s="296"/>
      <c r="M877" s="296"/>
      <c r="N877" s="296"/>
      <c r="O877" s="296"/>
      <c r="P877" s="296"/>
      <c r="Q877" s="297"/>
      <c r="R877" s="227"/>
      <c r="S877" s="228" t="e">
        <f>IF(C877="",NA(),MATCH($B877&amp;$C877,'Smelter Reference List'!$J:$J,0))</f>
        <v>#N/A</v>
      </c>
      <c r="T877" s="229"/>
      <c r="U877" s="229">
        <f t="shared" ca="1" si="28"/>
        <v>0</v>
      </c>
      <c r="V877" s="229"/>
      <c r="W877" s="229"/>
      <c r="Y877" s="223" t="str">
        <f t="shared" si="29"/>
        <v/>
      </c>
    </row>
    <row r="878" spans="1:25" s="223" customFormat="1" ht="20.25">
      <c r="A878" s="292"/>
      <c r="B878" s="293" t="str">
        <f>IF(LEN(A878)=0,"",INDEX('Smelter Reference List'!$A:$A,MATCH($A878,'Smelter Reference List'!$E:$E,0)))</f>
        <v/>
      </c>
      <c r="C878" s="299" t="str">
        <f>IF(LEN(A878)=0,"",INDEX('Smelter Reference List'!$C:$C,MATCH($A878,'Smelter Reference List'!$E:$E,0)))</f>
        <v/>
      </c>
      <c r="D878" s="293" t="str">
        <f ca="1">IF(ISERROR($S878),"",OFFSET('Smelter Reference List'!$C$4,$S878-4,0)&amp;"")</f>
        <v/>
      </c>
      <c r="E878" s="293" t="str">
        <f ca="1">IF(ISERROR($S878),"",OFFSET('Smelter Reference List'!$D$4,$S878-4,0)&amp;"")</f>
        <v/>
      </c>
      <c r="F878" s="293" t="str">
        <f ca="1">IF(ISERROR($S878),"",OFFSET('Smelter Reference List'!$E$4,$S878-4,0))</f>
        <v/>
      </c>
      <c r="G878" s="293" t="str">
        <f ca="1">IF(C878=$U$4,"Enter smelter details", IF(ISERROR($S878),"",OFFSET('Smelter Reference List'!$F$4,$S878-4,0)))</f>
        <v/>
      </c>
      <c r="H878" s="294" t="str">
        <f ca="1">IF(ISERROR($S878),"",OFFSET('Smelter Reference List'!$G$4,$S878-4,0))</f>
        <v/>
      </c>
      <c r="I878" s="295" t="str">
        <f ca="1">IF(ISERROR($S878),"",OFFSET('Smelter Reference List'!$H$4,$S878-4,0))</f>
        <v/>
      </c>
      <c r="J878" s="295" t="str">
        <f ca="1">IF(ISERROR($S878),"",OFFSET('Smelter Reference List'!$I$4,$S878-4,0))</f>
        <v/>
      </c>
      <c r="K878" s="296"/>
      <c r="L878" s="296"/>
      <c r="M878" s="296"/>
      <c r="N878" s="296"/>
      <c r="O878" s="296"/>
      <c r="P878" s="296"/>
      <c r="Q878" s="297"/>
      <c r="R878" s="227"/>
      <c r="S878" s="228" t="e">
        <f>IF(C878="",NA(),MATCH($B878&amp;$C878,'Smelter Reference List'!$J:$J,0))</f>
        <v>#N/A</v>
      </c>
      <c r="T878" s="229"/>
      <c r="U878" s="229">
        <f t="shared" ca="1" si="28"/>
        <v>0</v>
      </c>
      <c r="V878" s="229"/>
      <c r="W878" s="229"/>
      <c r="Y878" s="223" t="str">
        <f t="shared" si="29"/>
        <v/>
      </c>
    </row>
    <row r="879" spans="1:25" s="223" customFormat="1" ht="20.25">
      <c r="A879" s="292"/>
      <c r="B879" s="293" t="str">
        <f>IF(LEN(A879)=0,"",INDEX('Smelter Reference List'!$A:$A,MATCH($A879,'Smelter Reference List'!$E:$E,0)))</f>
        <v/>
      </c>
      <c r="C879" s="299" t="str">
        <f>IF(LEN(A879)=0,"",INDEX('Smelter Reference List'!$C:$C,MATCH($A879,'Smelter Reference List'!$E:$E,0)))</f>
        <v/>
      </c>
      <c r="D879" s="293" t="str">
        <f ca="1">IF(ISERROR($S879),"",OFFSET('Smelter Reference List'!$C$4,$S879-4,0)&amp;"")</f>
        <v/>
      </c>
      <c r="E879" s="293" t="str">
        <f ca="1">IF(ISERROR($S879),"",OFFSET('Smelter Reference List'!$D$4,$S879-4,0)&amp;"")</f>
        <v/>
      </c>
      <c r="F879" s="293" t="str">
        <f ca="1">IF(ISERROR($S879),"",OFFSET('Smelter Reference List'!$E$4,$S879-4,0))</f>
        <v/>
      </c>
      <c r="G879" s="293" t="str">
        <f ca="1">IF(C879=$U$4,"Enter smelter details", IF(ISERROR($S879),"",OFFSET('Smelter Reference List'!$F$4,$S879-4,0)))</f>
        <v/>
      </c>
      <c r="H879" s="294" t="str">
        <f ca="1">IF(ISERROR($S879),"",OFFSET('Smelter Reference List'!$G$4,$S879-4,0))</f>
        <v/>
      </c>
      <c r="I879" s="295" t="str">
        <f ca="1">IF(ISERROR($S879),"",OFFSET('Smelter Reference List'!$H$4,$S879-4,0))</f>
        <v/>
      </c>
      <c r="J879" s="295" t="str">
        <f ca="1">IF(ISERROR($S879),"",OFFSET('Smelter Reference List'!$I$4,$S879-4,0))</f>
        <v/>
      </c>
      <c r="K879" s="296"/>
      <c r="L879" s="296"/>
      <c r="M879" s="296"/>
      <c r="N879" s="296"/>
      <c r="O879" s="296"/>
      <c r="P879" s="296"/>
      <c r="Q879" s="297"/>
      <c r="R879" s="227"/>
      <c r="S879" s="228" t="e">
        <f>IF(C879="",NA(),MATCH($B879&amp;$C879,'Smelter Reference List'!$J:$J,0))</f>
        <v>#N/A</v>
      </c>
      <c r="T879" s="229"/>
      <c r="U879" s="229">
        <f t="shared" ca="1" si="28"/>
        <v>0</v>
      </c>
      <c r="V879" s="229"/>
      <c r="W879" s="229"/>
      <c r="Y879" s="223" t="str">
        <f t="shared" si="29"/>
        <v/>
      </c>
    </row>
    <row r="880" spans="1:25" s="223" customFormat="1" ht="20.25">
      <c r="A880" s="292"/>
      <c r="B880" s="293" t="str">
        <f>IF(LEN(A880)=0,"",INDEX('Smelter Reference List'!$A:$A,MATCH($A880,'Smelter Reference List'!$E:$E,0)))</f>
        <v/>
      </c>
      <c r="C880" s="299" t="str">
        <f>IF(LEN(A880)=0,"",INDEX('Smelter Reference List'!$C:$C,MATCH($A880,'Smelter Reference List'!$E:$E,0)))</f>
        <v/>
      </c>
      <c r="D880" s="293" t="str">
        <f ca="1">IF(ISERROR($S880),"",OFFSET('Smelter Reference List'!$C$4,$S880-4,0)&amp;"")</f>
        <v/>
      </c>
      <c r="E880" s="293" t="str">
        <f ca="1">IF(ISERROR($S880),"",OFFSET('Smelter Reference List'!$D$4,$S880-4,0)&amp;"")</f>
        <v/>
      </c>
      <c r="F880" s="293" t="str">
        <f ca="1">IF(ISERROR($S880),"",OFFSET('Smelter Reference List'!$E$4,$S880-4,0))</f>
        <v/>
      </c>
      <c r="G880" s="293" t="str">
        <f ca="1">IF(C880=$U$4,"Enter smelter details", IF(ISERROR($S880),"",OFFSET('Smelter Reference List'!$F$4,$S880-4,0)))</f>
        <v/>
      </c>
      <c r="H880" s="294" t="str">
        <f ca="1">IF(ISERROR($S880),"",OFFSET('Smelter Reference List'!$G$4,$S880-4,0))</f>
        <v/>
      </c>
      <c r="I880" s="295" t="str">
        <f ca="1">IF(ISERROR($S880),"",OFFSET('Smelter Reference List'!$H$4,$S880-4,0))</f>
        <v/>
      </c>
      <c r="J880" s="295" t="str">
        <f ca="1">IF(ISERROR($S880),"",OFFSET('Smelter Reference List'!$I$4,$S880-4,0))</f>
        <v/>
      </c>
      <c r="K880" s="296"/>
      <c r="L880" s="296"/>
      <c r="M880" s="296"/>
      <c r="N880" s="296"/>
      <c r="O880" s="296"/>
      <c r="P880" s="296"/>
      <c r="Q880" s="297"/>
      <c r="R880" s="227"/>
      <c r="S880" s="228" t="e">
        <f>IF(C880="",NA(),MATCH($B880&amp;$C880,'Smelter Reference List'!$J:$J,0))</f>
        <v>#N/A</v>
      </c>
      <c r="T880" s="229"/>
      <c r="U880" s="229">
        <f t="shared" ca="1" si="28"/>
        <v>0</v>
      </c>
      <c r="V880" s="229"/>
      <c r="W880" s="229"/>
      <c r="Y880" s="223" t="str">
        <f t="shared" si="29"/>
        <v/>
      </c>
    </row>
    <row r="881" spans="1:25" s="223" customFormat="1" ht="20.25">
      <c r="A881" s="292"/>
      <c r="B881" s="293" t="str">
        <f>IF(LEN(A881)=0,"",INDEX('Smelter Reference List'!$A:$A,MATCH($A881,'Smelter Reference List'!$E:$E,0)))</f>
        <v/>
      </c>
      <c r="C881" s="299" t="str">
        <f>IF(LEN(A881)=0,"",INDEX('Smelter Reference List'!$C:$C,MATCH($A881,'Smelter Reference List'!$E:$E,0)))</f>
        <v/>
      </c>
      <c r="D881" s="293" t="str">
        <f ca="1">IF(ISERROR($S881),"",OFFSET('Smelter Reference List'!$C$4,$S881-4,0)&amp;"")</f>
        <v/>
      </c>
      <c r="E881" s="293" t="str">
        <f ca="1">IF(ISERROR($S881),"",OFFSET('Smelter Reference List'!$D$4,$S881-4,0)&amp;"")</f>
        <v/>
      </c>
      <c r="F881" s="293" t="str">
        <f ca="1">IF(ISERROR($S881),"",OFFSET('Smelter Reference List'!$E$4,$S881-4,0))</f>
        <v/>
      </c>
      <c r="G881" s="293" t="str">
        <f ca="1">IF(C881=$U$4,"Enter smelter details", IF(ISERROR($S881),"",OFFSET('Smelter Reference List'!$F$4,$S881-4,0)))</f>
        <v/>
      </c>
      <c r="H881" s="294" t="str">
        <f ca="1">IF(ISERROR($S881),"",OFFSET('Smelter Reference List'!$G$4,$S881-4,0))</f>
        <v/>
      </c>
      <c r="I881" s="295" t="str">
        <f ca="1">IF(ISERROR($S881),"",OFFSET('Smelter Reference List'!$H$4,$S881-4,0))</f>
        <v/>
      </c>
      <c r="J881" s="295" t="str">
        <f ca="1">IF(ISERROR($S881),"",OFFSET('Smelter Reference List'!$I$4,$S881-4,0))</f>
        <v/>
      </c>
      <c r="K881" s="296"/>
      <c r="L881" s="296"/>
      <c r="M881" s="296"/>
      <c r="N881" s="296"/>
      <c r="O881" s="296"/>
      <c r="P881" s="296"/>
      <c r="Q881" s="297"/>
      <c r="R881" s="227"/>
      <c r="S881" s="228" t="e">
        <f>IF(C881="",NA(),MATCH($B881&amp;$C881,'Smelter Reference List'!$J:$J,0))</f>
        <v>#N/A</v>
      </c>
      <c r="T881" s="229"/>
      <c r="U881" s="229">
        <f t="shared" ca="1" si="28"/>
        <v>0</v>
      </c>
      <c r="V881" s="229"/>
      <c r="W881" s="229"/>
      <c r="Y881" s="223" t="str">
        <f t="shared" si="29"/>
        <v/>
      </c>
    </row>
    <row r="882" spans="1:25" s="223" customFormat="1" ht="20.25">
      <c r="A882" s="292"/>
      <c r="B882" s="293" t="str">
        <f>IF(LEN(A882)=0,"",INDEX('Smelter Reference List'!$A:$A,MATCH($A882,'Smelter Reference List'!$E:$E,0)))</f>
        <v/>
      </c>
      <c r="C882" s="299" t="str">
        <f>IF(LEN(A882)=0,"",INDEX('Smelter Reference List'!$C:$C,MATCH($A882,'Smelter Reference List'!$E:$E,0)))</f>
        <v/>
      </c>
      <c r="D882" s="293" t="str">
        <f ca="1">IF(ISERROR($S882),"",OFFSET('Smelter Reference List'!$C$4,$S882-4,0)&amp;"")</f>
        <v/>
      </c>
      <c r="E882" s="293" t="str">
        <f ca="1">IF(ISERROR($S882),"",OFFSET('Smelter Reference List'!$D$4,$S882-4,0)&amp;"")</f>
        <v/>
      </c>
      <c r="F882" s="293" t="str">
        <f ca="1">IF(ISERROR($S882),"",OFFSET('Smelter Reference List'!$E$4,$S882-4,0))</f>
        <v/>
      </c>
      <c r="G882" s="293" t="str">
        <f ca="1">IF(C882=$U$4,"Enter smelter details", IF(ISERROR($S882),"",OFFSET('Smelter Reference List'!$F$4,$S882-4,0)))</f>
        <v/>
      </c>
      <c r="H882" s="294" t="str">
        <f ca="1">IF(ISERROR($S882),"",OFFSET('Smelter Reference List'!$G$4,$S882-4,0))</f>
        <v/>
      </c>
      <c r="I882" s="295" t="str">
        <f ca="1">IF(ISERROR($S882),"",OFFSET('Smelter Reference List'!$H$4,$S882-4,0))</f>
        <v/>
      </c>
      <c r="J882" s="295" t="str">
        <f ca="1">IF(ISERROR($S882),"",OFFSET('Smelter Reference List'!$I$4,$S882-4,0))</f>
        <v/>
      </c>
      <c r="K882" s="296"/>
      <c r="L882" s="296"/>
      <c r="M882" s="296"/>
      <c r="N882" s="296"/>
      <c r="O882" s="296"/>
      <c r="P882" s="296"/>
      <c r="Q882" s="297"/>
      <c r="R882" s="227"/>
      <c r="S882" s="228" t="e">
        <f>IF(C882="",NA(),MATCH($B882&amp;$C882,'Smelter Reference List'!$J:$J,0))</f>
        <v>#N/A</v>
      </c>
      <c r="T882" s="229"/>
      <c r="U882" s="229">
        <f t="shared" ca="1" si="28"/>
        <v>0</v>
      </c>
      <c r="V882" s="229"/>
      <c r="W882" s="229"/>
      <c r="Y882" s="223" t="str">
        <f t="shared" si="29"/>
        <v/>
      </c>
    </row>
    <row r="883" spans="1:25" s="223" customFormat="1" ht="20.25">
      <c r="A883" s="292"/>
      <c r="B883" s="293" t="str">
        <f>IF(LEN(A883)=0,"",INDEX('Smelter Reference List'!$A:$A,MATCH($A883,'Smelter Reference List'!$E:$E,0)))</f>
        <v/>
      </c>
      <c r="C883" s="299" t="str">
        <f>IF(LEN(A883)=0,"",INDEX('Smelter Reference List'!$C:$C,MATCH($A883,'Smelter Reference List'!$E:$E,0)))</f>
        <v/>
      </c>
      <c r="D883" s="293" t="str">
        <f ca="1">IF(ISERROR($S883),"",OFFSET('Smelter Reference List'!$C$4,$S883-4,0)&amp;"")</f>
        <v/>
      </c>
      <c r="E883" s="293" t="str">
        <f ca="1">IF(ISERROR($S883),"",OFFSET('Smelter Reference List'!$D$4,$S883-4,0)&amp;"")</f>
        <v/>
      </c>
      <c r="F883" s="293" t="str">
        <f ca="1">IF(ISERROR($S883),"",OFFSET('Smelter Reference List'!$E$4,$S883-4,0))</f>
        <v/>
      </c>
      <c r="G883" s="293" t="str">
        <f ca="1">IF(C883=$U$4,"Enter smelter details", IF(ISERROR($S883),"",OFFSET('Smelter Reference List'!$F$4,$S883-4,0)))</f>
        <v/>
      </c>
      <c r="H883" s="294" t="str">
        <f ca="1">IF(ISERROR($S883),"",OFFSET('Smelter Reference List'!$G$4,$S883-4,0))</f>
        <v/>
      </c>
      <c r="I883" s="295" t="str">
        <f ca="1">IF(ISERROR($S883),"",OFFSET('Smelter Reference List'!$H$4,$S883-4,0))</f>
        <v/>
      </c>
      <c r="J883" s="295" t="str">
        <f ca="1">IF(ISERROR($S883),"",OFFSET('Smelter Reference List'!$I$4,$S883-4,0))</f>
        <v/>
      </c>
      <c r="K883" s="296"/>
      <c r="L883" s="296"/>
      <c r="M883" s="296"/>
      <c r="N883" s="296"/>
      <c r="O883" s="296"/>
      <c r="P883" s="296"/>
      <c r="Q883" s="297"/>
      <c r="R883" s="227"/>
      <c r="S883" s="228" t="e">
        <f>IF(C883="",NA(),MATCH($B883&amp;$C883,'Smelter Reference List'!$J:$J,0))</f>
        <v>#N/A</v>
      </c>
      <c r="T883" s="229"/>
      <c r="U883" s="229">
        <f t="shared" ca="1" si="28"/>
        <v>0</v>
      </c>
      <c r="V883" s="229"/>
      <c r="W883" s="229"/>
      <c r="Y883" s="223" t="str">
        <f t="shared" si="29"/>
        <v/>
      </c>
    </row>
    <row r="884" spans="1:25" s="223" customFormat="1" ht="20.25">
      <c r="A884" s="292"/>
      <c r="B884" s="293" t="str">
        <f>IF(LEN(A884)=0,"",INDEX('Smelter Reference List'!$A:$A,MATCH($A884,'Smelter Reference List'!$E:$E,0)))</f>
        <v/>
      </c>
      <c r="C884" s="299" t="str">
        <f>IF(LEN(A884)=0,"",INDEX('Smelter Reference List'!$C:$C,MATCH($A884,'Smelter Reference List'!$E:$E,0)))</f>
        <v/>
      </c>
      <c r="D884" s="293" t="str">
        <f ca="1">IF(ISERROR($S884),"",OFFSET('Smelter Reference List'!$C$4,$S884-4,0)&amp;"")</f>
        <v/>
      </c>
      <c r="E884" s="293" t="str">
        <f ca="1">IF(ISERROR($S884),"",OFFSET('Smelter Reference List'!$D$4,$S884-4,0)&amp;"")</f>
        <v/>
      </c>
      <c r="F884" s="293" t="str">
        <f ca="1">IF(ISERROR($S884),"",OFFSET('Smelter Reference List'!$E$4,$S884-4,0))</f>
        <v/>
      </c>
      <c r="G884" s="293" t="str">
        <f ca="1">IF(C884=$U$4,"Enter smelter details", IF(ISERROR($S884),"",OFFSET('Smelter Reference List'!$F$4,$S884-4,0)))</f>
        <v/>
      </c>
      <c r="H884" s="294" t="str">
        <f ca="1">IF(ISERROR($S884),"",OFFSET('Smelter Reference List'!$G$4,$S884-4,0))</f>
        <v/>
      </c>
      <c r="I884" s="295" t="str">
        <f ca="1">IF(ISERROR($S884),"",OFFSET('Smelter Reference List'!$H$4,$S884-4,0))</f>
        <v/>
      </c>
      <c r="J884" s="295" t="str">
        <f ca="1">IF(ISERROR($S884),"",OFFSET('Smelter Reference List'!$I$4,$S884-4,0))</f>
        <v/>
      </c>
      <c r="K884" s="296"/>
      <c r="L884" s="296"/>
      <c r="M884" s="296"/>
      <c r="N884" s="296"/>
      <c r="O884" s="296"/>
      <c r="P884" s="296"/>
      <c r="Q884" s="297"/>
      <c r="R884" s="227"/>
      <c r="S884" s="228" t="e">
        <f>IF(C884="",NA(),MATCH($B884&amp;$C884,'Smelter Reference List'!$J:$J,0))</f>
        <v>#N/A</v>
      </c>
      <c r="T884" s="229"/>
      <c r="U884" s="229">
        <f t="shared" ca="1" si="28"/>
        <v>0</v>
      </c>
      <c r="V884" s="229"/>
      <c r="W884" s="229"/>
      <c r="Y884" s="223" t="str">
        <f t="shared" si="29"/>
        <v/>
      </c>
    </row>
    <row r="885" spans="1:25" s="223" customFormat="1" ht="20.25">
      <c r="A885" s="292"/>
      <c r="B885" s="293" t="str">
        <f>IF(LEN(A885)=0,"",INDEX('Smelter Reference List'!$A:$A,MATCH($A885,'Smelter Reference List'!$E:$E,0)))</f>
        <v/>
      </c>
      <c r="C885" s="299" t="str">
        <f>IF(LEN(A885)=0,"",INDEX('Smelter Reference List'!$C:$C,MATCH($A885,'Smelter Reference List'!$E:$E,0)))</f>
        <v/>
      </c>
      <c r="D885" s="293" t="str">
        <f ca="1">IF(ISERROR($S885),"",OFFSET('Smelter Reference List'!$C$4,$S885-4,0)&amp;"")</f>
        <v/>
      </c>
      <c r="E885" s="293" t="str">
        <f ca="1">IF(ISERROR($S885),"",OFFSET('Smelter Reference List'!$D$4,$S885-4,0)&amp;"")</f>
        <v/>
      </c>
      <c r="F885" s="293" t="str">
        <f ca="1">IF(ISERROR($S885),"",OFFSET('Smelter Reference List'!$E$4,$S885-4,0))</f>
        <v/>
      </c>
      <c r="G885" s="293" t="str">
        <f ca="1">IF(C885=$U$4,"Enter smelter details", IF(ISERROR($S885),"",OFFSET('Smelter Reference List'!$F$4,$S885-4,0)))</f>
        <v/>
      </c>
      <c r="H885" s="294" t="str">
        <f ca="1">IF(ISERROR($S885),"",OFFSET('Smelter Reference List'!$G$4,$S885-4,0))</f>
        <v/>
      </c>
      <c r="I885" s="295" t="str">
        <f ca="1">IF(ISERROR($S885),"",OFFSET('Smelter Reference List'!$H$4,$S885-4,0))</f>
        <v/>
      </c>
      <c r="J885" s="295" t="str">
        <f ca="1">IF(ISERROR($S885),"",OFFSET('Smelter Reference List'!$I$4,$S885-4,0))</f>
        <v/>
      </c>
      <c r="K885" s="296"/>
      <c r="L885" s="296"/>
      <c r="M885" s="296"/>
      <c r="N885" s="296"/>
      <c r="O885" s="296"/>
      <c r="P885" s="296"/>
      <c r="Q885" s="297"/>
      <c r="R885" s="227"/>
      <c r="S885" s="228" t="e">
        <f>IF(C885="",NA(),MATCH($B885&amp;$C885,'Smelter Reference List'!$J:$J,0))</f>
        <v>#N/A</v>
      </c>
      <c r="T885" s="229"/>
      <c r="U885" s="229">
        <f t="shared" ca="1" si="28"/>
        <v>0</v>
      </c>
      <c r="V885" s="229"/>
      <c r="W885" s="229"/>
      <c r="Y885" s="223" t="str">
        <f t="shared" si="29"/>
        <v/>
      </c>
    </row>
    <row r="886" spans="1:25" s="223" customFormat="1" ht="20.25">
      <c r="A886" s="292"/>
      <c r="B886" s="293" t="str">
        <f>IF(LEN(A886)=0,"",INDEX('Smelter Reference List'!$A:$A,MATCH($A886,'Smelter Reference List'!$E:$E,0)))</f>
        <v/>
      </c>
      <c r="C886" s="299" t="str">
        <f>IF(LEN(A886)=0,"",INDEX('Smelter Reference List'!$C:$C,MATCH($A886,'Smelter Reference List'!$E:$E,0)))</f>
        <v/>
      </c>
      <c r="D886" s="293" t="str">
        <f ca="1">IF(ISERROR($S886),"",OFFSET('Smelter Reference List'!$C$4,$S886-4,0)&amp;"")</f>
        <v/>
      </c>
      <c r="E886" s="293" t="str">
        <f ca="1">IF(ISERROR($S886),"",OFFSET('Smelter Reference List'!$D$4,$S886-4,0)&amp;"")</f>
        <v/>
      </c>
      <c r="F886" s="293" t="str">
        <f ca="1">IF(ISERROR($S886),"",OFFSET('Smelter Reference List'!$E$4,$S886-4,0))</f>
        <v/>
      </c>
      <c r="G886" s="293" t="str">
        <f ca="1">IF(C886=$U$4,"Enter smelter details", IF(ISERROR($S886),"",OFFSET('Smelter Reference List'!$F$4,$S886-4,0)))</f>
        <v/>
      </c>
      <c r="H886" s="294" t="str">
        <f ca="1">IF(ISERROR($S886),"",OFFSET('Smelter Reference List'!$G$4,$S886-4,0))</f>
        <v/>
      </c>
      <c r="I886" s="295" t="str">
        <f ca="1">IF(ISERROR($S886),"",OFFSET('Smelter Reference List'!$H$4,$S886-4,0))</f>
        <v/>
      </c>
      <c r="J886" s="295" t="str">
        <f ca="1">IF(ISERROR($S886),"",OFFSET('Smelter Reference List'!$I$4,$S886-4,0))</f>
        <v/>
      </c>
      <c r="K886" s="296"/>
      <c r="L886" s="296"/>
      <c r="M886" s="296"/>
      <c r="N886" s="296"/>
      <c r="O886" s="296"/>
      <c r="P886" s="296"/>
      <c r="Q886" s="297"/>
      <c r="R886" s="227"/>
      <c r="S886" s="228" t="e">
        <f>IF(C886="",NA(),MATCH($B886&amp;$C886,'Smelter Reference List'!$J:$J,0))</f>
        <v>#N/A</v>
      </c>
      <c r="T886" s="229"/>
      <c r="U886" s="229">
        <f t="shared" ca="1" si="28"/>
        <v>0</v>
      </c>
      <c r="V886" s="229"/>
      <c r="W886" s="229"/>
      <c r="Y886" s="223" t="str">
        <f t="shared" si="29"/>
        <v/>
      </c>
    </row>
    <row r="887" spans="1:25" s="223" customFormat="1" ht="20.25">
      <c r="A887" s="292"/>
      <c r="B887" s="293" t="str">
        <f>IF(LEN(A887)=0,"",INDEX('Smelter Reference List'!$A:$A,MATCH($A887,'Smelter Reference List'!$E:$E,0)))</f>
        <v/>
      </c>
      <c r="C887" s="299" t="str">
        <f>IF(LEN(A887)=0,"",INDEX('Smelter Reference List'!$C:$C,MATCH($A887,'Smelter Reference List'!$E:$E,0)))</f>
        <v/>
      </c>
      <c r="D887" s="293" t="str">
        <f ca="1">IF(ISERROR($S887),"",OFFSET('Smelter Reference List'!$C$4,$S887-4,0)&amp;"")</f>
        <v/>
      </c>
      <c r="E887" s="293" t="str">
        <f ca="1">IF(ISERROR($S887),"",OFFSET('Smelter Reference List'!$D$4,$S887-4,0)&amp;"")</f>
        <v/>
      </c>
      <c r="F887" s="293" t="str">
        <f ca="1">IF(ISERROR($S887),"",OFFSET('Smelter Reference List'!$E$4,$S887-4,0))</f>
        <v/>
      </c>
      <c r="G887" s="293" t="str">
        <f ca="1">IF(C887=$U$4,"Enter smelter details", IF(ISERROR($S887),"",OFFSET('Smelter Reference List'!$F$4,$S887-4,0)))</f>
        <v/>
      </c>
      <c r="H887" s="294" t="str">
        <f ca="1">IF(ISERROR($S887),"",OFFSET('Smelter Reference List'!$G$4,$S887-4,0))</f>
        <v/>
      </c>
      <c r="I887" s="295" t="str">
        <f ca="1">IF(ISERROR($S887),"",OFFSET('Smelter Reference List'!$H$4,$S887-4,0))</f>
        <v/>
      </c>
      <c r="J887" s="295" t="str">
        <f ca="1">IF(ISERROR($S887),"",OFFSET('Smelter Reference List'!$I$4,$S887-4,0))</f>
        <v/>
      </c>
      <c r="K887" s="296"/>
      <c r="L887" s="296"/>
      <c r="M887" s="296"/>
      <c r="N887" s="296"/>
      <c r="O887" s="296"/>
      <c r="P887" s="296"/>
      <c r="Q887" s="297"/>
      <c r="R887" s="227"/>
      <c r="S887" s="228" t="e">
        <f>IF(C887="",NA(),MATCH($B887&amp;$C887,'Smelter Reference List'!$J:$J,0))</f>
        <v>#N/A</v>
      </c>
      <c r="T887" s="229"/>
      <c r="U887" s="229">
        <f t="shared" ca="1" si="28"/>
        <v>0</v>
      </c>
      <c r="V887" s="229"/>
      <c r="W887" s="229"/>
      <c r="Y887" s="223" t="str">
        <f t="shared" si="29"/>
        <v/>
      </c>
    </row>
    <row r="888" spans="1:25" s="223" customFormat="1" ht="20.25">
      <c r="A888" s="292"/>
      <c r="B888" s="293" t="str">
        <f>IF(LEN(A888)=0,"",INDEX('Smelter Reference List'!$A:$A,MATCH($A888,'Smelter Reference List'!$E:$E,0)))</f>
        <v/>
      </c>
      <c r="C888" s="299" t="str">
        <f>IF(LEN(A888)=0,"",INDEX('Smelter Reference List'!$C:$C,MATCH($A888,'Smelter Reference List'!$E:$E,0)))</f>
        <v/>
      </c>
      <c r="D888" s="293" t="str">
        <f ca="1">IF(ISERROR($S888),"",OFFSET('Smelter Reference List'!$C$4,$S888-4,0)&amp;"")</f>
        <v/>
      </c>
      <c r="E888" s="293" t="str">
        <f ca="1">IF(ISERROR($S888),"",OFFSET('Smelter Reference List'!$D$4,$S888-4,0)&amp;"")</f>
        <v/>
      </c>
      <c r="F888" s="293" t="str">
        <f ca="1">IF(ISERROR($S888),"",OFFSET('Smelter Reference List'!$E$4,$S888-4,0))</f>
        <v/>
      </c>
      <c r="G888" s="293" t="str">
        <f ca="1">IF(C888=$U$4,"Enter smelter details", IF(ISERROR($S888),"",OFFSET('Smelter Reference List'!$F$4,$S888-4,0)))</f>
        <v/>
      </c>
      <c r="H888" s="294" t="str">
        <f ca="1">IF(ISERROR($S888),"",OFFSET('Smelter Reference List'!$G$4,$S888-4,0))</f>
        <v/>
      </c>
      <c r="I888" s="295" t="str">
        <f ca="1">IF(ISERROR($S888),"",OFFSET('Smelter Reference List'!$H$4,$S888-4,0))</f>
        <v/>
      </c>
      <c r="J888" s="295" t="str">
        <f ca="1">IF(ISERROR($S888),"",OFFSET('Smelter Reference List'!$I$4,$S888-4,0))</f>
        <v/>
      </c>
      <c r="K888" s="296"/>
      <c r="L888" s="296"/>
      <c r="M888" s="296"/>
      <c r="N888" s="296"/>
      <c r="O888" s="296"/>
      <c r="P888" s="296"/>
      <c r="Q888" s="297"/>
      <c r="R888" s="227"/>
      <c r="S888" s="228" t="e">
        <f>IF(C888="",NA(),MATCH($B888&amp;$C888,'Smelter Reference List'!$J:$J,0))</f>
        <v>#N/A</v>
      </c>
      <c r="T888" s="229"/>
      <c r="U888" s="229">
        <f t="shared" ca="1" si="28"/>
        <v>0</v>
      </c>
      <c r="V888" s="229"/>
      <c r="W888" s="229"/>
      <c r="Y888" s="223" t="str">
        <f t="shared" si="29"/>
        <v/>
      </c>
    </row>
    <row r="889" spans="1:25" s="223" customFormat="1" ht="20.25">
      <c r="A889" s="292"/>
      <c r="B889" s="293" t="str">
        <f>IF(LEN(A889)=0,"",INDEX('Smelter Reference List'!$A:$A,MATCH($A889,'Smelter Reference List'!$E:$E,0)))</f>
        <v/>
      </c>
      <c r="C889" s="299" t="str">
        <f>IF(LEN(A889)=0,"",INDEX('Smelter Reference List'!$C:$C,MATCH($A889,'Smelter Reference List'!$E:$E,0)))</f>
        <v/>
      </c>
      <c r="D889" s="293" t="str">
        <f ca="1">IF(ISERROR($S889),"",OFFSET('Smelter Reference List'!$C$4,$S889-4,0)&amp;"")</f>
        <v/>
      </c>
      <c r="E889" s="293" t="str">
        <f ca="1">IF(ISERROR($S889),"",OFFSET('Smelter Reference List'!$D$4,$S889-4,0)&amp;"")</f>
        <v/>
      </c>
      <c r="F889" s="293" t="str">
        <f ca="1">IF(ISERROR($S889),"",OFFSET('Smelter Reference List'!$E$4,$S889-4,0))</f>
        <v/>
      </c>
      <c r="G889" s="293" t="str">
        <f ca="1">IF(C889=$U$4,"Enter smelter details", IF(ISERROR($S889),"",OFFSET('Smelter Reference List'!$F$4,$S889-4,0)))</f>
        <v/>
      </c>
      <c r="H889" s="294" t="str">
        <f ca="1">IF(ISERROR($S889),"",OFFSET('Smelter Reference List'!$G$4,$S889-4,0))</f>
        <v/>
      </c>
      <c r="I889" s="295" t="str">
        <f ca="1">IF(ISERROR($S889),"",OFFSET('Smelter Reference List'!$H$4,$S889-4,0))</f>
        <v/>
      </c>
      <c r="J889" s="295" t="str">
        <f ca="1">IF(ISERROR($S889),"",OFFSET('Smelter Reference List'!$I$4,$S889-4,0))</f>
        <v/>
      </c>
      <c r="K889" s="296"/>
      <c r="L889" s="296"/>
      <c r="M889" s="296"/>
      <c r="N889" s="296"/>
      <c r="O889" s="296"/>
      <c r="P889" s="296"/>
      <c r="Q889" s="297"/>
      <c r="R889" s="227"/>
      <c r="S889" s="228" t="e">
        <f>IF(C889="",NA(),MATCH($B889&amp;$C889,'Smelter Reference List'!$J:$J,0))</f>
        <v>#N/A</v>
      </c>
      <c r="T889" s="229"/>
      <c r="U889" s="229">
        <f t="shared" ref="U889:U952" ca="1" si="30">IF(AND(C889="Smelter not listed",OR(LEN(D889)=0,LEN(E889)=0)),1,0)</f>
        <v>0</v>
      </c>
      <c r="V889" s="229"/>
      <c r="W889" s="229"/>
      <c r="Y889" s="223" t="str">
        <f t="shared" ref="Y889:Y952" si="31">B889&amp;C889</f>
        <v/>
      </c>
    </row>
    <row r="890" spans="1:25" s="223" customFormat="1" ht="20.25">
      <c r="A890" s="292"/>
      <c r="B890" s="293" t="str">
        <f>IF(LEN(A890)=0,"",INDEX('Smelter Reference List'!$A:$A,MATCH($A890,'Smelter Reference List'!$E:$E,0)))</f>
        <v/>
      </c>
      <c r="C890" s="299" t="str">
        <f>IF(LEN(A890)=0,"",INDEX('Smelter Reference List'!$C:$C,MATCH($A890,'Smelter Reference List'!$E:$E,0)))</f>
        <v/>
      </c>
      <c r="D890" s="293" t="str">
        <f ca="1">IF(ISERROR($S890),"",OFFSET('Smelter Reference List'!$C$4,$S890-4,0)&amp;"")</f>
        <v/>
      </c>
      <c r="E890" s="293" t="str">
        <f ca="1">IF(ISERROR($S890),"",OFFSET('Smelter Reference List'!$D$4,$S890-4,0)&amp;"")</f>
        <v/>
      </c>
      <c r="F890" s="293" t="str">
        <f ca="1">IF(ISERROR($S890),"",OFFSET('Smelter Reference List'!$E$4,$S890-4,0))</f>
        <v/>
      </c>
      <c r="G890" s="293" t="str">
        <f ca="1">IF(C890=$U$4,"Enter smelter details", IF(ISERROR($S890),"",OFFSET('Smelter Reference List'!$F$4,$S890-4,0)))</f>
        <v/>
      </c>
      <c r="H890" s="294" t="str">
        <f ca="1">IF(ISERROR($S890),"",OFFSET('Smelter Reference List'!$G$4,$S890-4,0))</f>
        <v/>
      </c>
      <c r="I890" s="295" t="str">
        <f ca="1">IF(ISERROR($S890),"",OFFSET('Smelter Reference List'!$H$4,$S890-4,0))</f>
        <v/>
      </c>
      <c r="J890" s="295" t="str">
        <f ca="1">IF(ISERROR($S890),"",OFFSET('Smelter Reference List'!$I$4,$S890-4,0))</f>
        <v/>
      </c>
      <c r="K890" s="296"/>
      <c r="L890" s="296"/>
      <c r="M890" s="296"/>
      <c r="N890" s="296"/>
      <c r="O890" s="296"/>
      <c r="P890" s="296"/>
      <c r="Q890" s="297"/>
      <c r="R890" s="227"/>
      <c r="S890" s="228" t="e">
        <f>IF(C890="",NA(),MATCH($B890&amp;$C890,'Smelter Reference List'!$J:$J,0))</f>
        <v>#N/A</v>
      </c>
      <c r="T890" s="229"/>
      <c r="U890" s="229">
        <f t="shared" ca="1" si="30"/>
        <v>0</v>
      </c>
      <c r="V890" s="229"/>
      <c r="W890" s="229"/>
      <c r="Y890" s="223" t="str">
        <f t="shared" si="31"/>
        <v/>
      </c>
    </row>
    <row r="891" spans="1:25" s="223" customFormat="1" ht="20.25">
      <c r="A891" s="292"/>
      <c r="B891" s="293" t="str">
        <f>IF(LEN(A891)=0,"",INDEX('Smelter Reference List'!$A:$A,MATCH($A891,'Smelter Reference List'!$E:$E,0)))</f>
        <v/>
      </c>
      <c r="C891" s="299" t="str">
        <f>IF(LEN(A891)=0,"",INDEX('Smelter Reference List'!$C:$C,MATCH($A891,'Smelter Reference List'!$E:$E,0)))</f>
        <v/>
      </c>
      <c r="D891" s="293" t="str">
        <f ca="1">IF(ISERROR($S891),"",OFFSET('Smelter Reference List'!$C$4,$S891-4,0)&amp;"")</f>
        <v/>
      </c>
      <c r="E891" s="293" t="str">
        <f ca="1">IF(ISERROR($S891),"",OFFSET('Smelter Reference List'!$D$4,$S891-4,0)&amp;"")</f>
        <v/>
      </c>
      <c r="F891" s="293" t="str">
        <f ca="1">IF(ISERROR($S891),"",OFFSET('Smelter Reference List'!$E$4,$S891-4,0))</f>
        <v/>
      </c>
      <c r="G891" s="293" t="str">
        <f ca="1">IF(C891=$U$4,"Enter smelter details", IF(ISERROR($S891),"",OFFSET('Smelter Reference List'!$F$4,$S891-4,0)))</f>
        <v/>
      </c>
      <c r="H891" s="294" t="str">
        <f ca="1">IF(ISERROR($S891),"",OFFSET('Smelter Reference List'!$G$4,$S891-4,0))</f>
        <v/>
      </c>
      <c r="I891" s="295" t="str">
        <f ca="1">IF(ISERROR($S891),"",OFFSET('Smelter Reference List'!$H$4,$S891-4,0))</f>
        <v/>
      </c>
      <c r="J891" s="295" t="str">
        <f ca="1">IF(ISERROR($S891),"",OFFSET('Smelter Reference List'!$I$4,$S891-4,0))</f>
        <v/>
      </c>
      <c r="K891" s="296"/>
      <c r="L891" s="296"/>
      <c r="M891" s="296"/>
      <c r="N891" s="296"/>
      <c r="O891" s="296"/>
      <c r="P891" s="296"/>
      <c r="Q891" s="297"/>
      <c r="R891" s="227"/>
      <c r="S891" s="228" t="e">
        <f>IF(C891="",NA(),MATCH($B891&amp;$C891,'Smelter Reference List'!$J:$J,0))</f>
        <v>#N/A</v>
      </c>
      <c r="T891" s="229"/>
      <c r="U891" s="229">
        <f t="shared" ca="1" si="30"/>
        <v>0</v>
      </c>
      <c r="V891" s="229"/>
      <c r="W891" s="229"/>
      <c r="Y891" s="223" t="str">
        <f t="shared" si="31"/>
        <v/>
      </c>
    </row>
    <row r="892" spans="1:25" s="223" customFormat="1" ht="20.25">
      <c r="A892" s="292"/>
      <c r="B892" s="293" t="str">
        <f>IF(LEN(A892)=0,"",INDEX('Smelter Reference List'!$A:$A,MATCH($A892,'Smelter Reference List'!$E:$E,0)))</f>
        <v/>
      </c>
      <c r="C892" s="299" t="str">
        <f>IF(LEN(A892)=0,"",INDEX('Smelter Reference List'!$C:$C,MATCH($A892,'Smelter Reference List'!$E:$E,0)))</f>
        <v/>
      </c>
      <c r="D892" s="293" t="str">
        <f ca="1">IF(ISERROR($S892),"",OFFSET('Smelter Reference List'!$C$4,$S892-4,0)&amp;"")</f>
        <v/>
      </c>
      <c r="E892" s="293" t="str">
        <f ca="1">IF(ISERROR($S892),"",OFFSET('Smelter Reference List'!$D$4,$S892-4,0)&amp;"")</f>
        <v/>
      </c>
      <c r="F892" s="293" t="str">
        <f ca="1">IF(ISERROR($S892),"",OFFSET('Smelter Reference List'!$E$4,$S892-4,0))</f>
        <v/>
      </c>
      <c r="G892" s="293" t="str">
        <f ca="1">IF(C892=$U$4,"Enter smelter details", IF(ISERROR($S892),"",OFFSET('Smelter Reference List'!$F$4,$S892-4,0)))</f>
        <v/>
      </c>
      <c r="H892" s="294" t="str">
        <f ca="1">IF(ISERROR($S892),"",OFFSET('Smelter Reference List'!$G$4,$S892-4,0))</f>
        <v/>
      </c>
      <c r="I892" s="295" t="str">
        <f ca="1">IF(ISERROR($S892),"",OFFSET('Smelter Reference List'!$H$4,$S892-4,0))</f>
        <v/>
      </c>
      <c r="J892" s="295" t="str">
        <f ca="1">IF(ISERROR($S892),"",OFFSET('Smelter Reference List'!$I$4,$S892-4,0))</f>
        <v/>
      </c>
      <c r="K892" s="296"/>
      <c r="L892" s="296"/>
      <c r="M892" s="296"/>
      <c r="N892" s="296"/>
      <c r="O892" s="296"/>
      <c r="P892" s="296"/>
      <c r="Q892" s="297"/>
      <c r="R892" s="227"/>
      <c r="S892" s="228" t="e">
        <f>IF(C892="",NA(),MATCH($B892&amp;$C892,'Smelter Reference List'!$J:$J,0))</f>
        <v>#N/A</v>
      </c>
      <c r="T892" s="229"/>
      <c r="U892" s="229">
        <f t="shared" ca="1" si="30"/>
        <v>0</v>
      </c>
      <c r="V892" s="229"/>
      <c r="W892" s="229"/>
      <c r="Y892" s="223" t="str">
        <f t="shared" si="31"/>
        <v/>
      </c>
    </row>
    <row r="893" spans="1:25" s="223" customFormat="1" ht="20.25">
      <c r="A893" s="292"/>
      <c r="B893" s="293" t="str">
        <f>IF(LEN(A893)=0,"",INDEX('Smelter Reference List'!$A:$A,MATCH($A893,'Smelter Reference List'!$E:$E,0)))</f>
        <v/>
      </c>
      <c r="C893" s="299" t="str">
        <f>IF(LEN(A893)=0,"",INDEX('Smelter Reference List'!$C:$C,MATCH($A893,'Smelter Reference List'!$E:$E,0)))</f>
        <v/>
      </c>
      <c r="D893" s="293" t="str">
        <f ca="1">IF(ISERROR($S893),"",OFFSET('Smelter Reference List'!$C$4,$S893-4,0)&amp;"")</f>
        <v/>
      </c>
      <c r="E893" s="293" t="str">
        <f ca="1">IF(ISERROR($S893),"",OFFSET('Smelter Reference List'!$D$4,$S893-4,0)&amp;"")</f>
        <v/>
      </c>
      <c r="F893" s="293" t="str">
        <f ca="1">IF(ISERROR($S893),"",OFFSET('Smelter Reference List'!$E$4,$S893-4,0))</f>
        <v/>
      </c>
      <c r="G893" s="293" t="str">
        <f ca="1">IF(C893=$U$4,"Enter smelter details", IF(ISERROR($S893),"",OFFSET('Smelter Reference List'!$F$4,$S893-4,0)))</f>
        <v/>
      </c>
      <c r="H893" s="294" t="str">
        <f ca="1">IF(ISERROR($S893),"",OFFSET('Smelter Reference List'!$G$4,$S893-4,0))</f>
        <v/>
      </c>
      <c r="I893" s="295" t="str">
        <f ca="1">IF(ISERROR($S893),"",OFFSET('Smelter Reference List'!$H$4,$S893-4,0))</f>
        <v/>
      </c>
      <c r="J893" s="295" t="str">
        <f ca="1">IF(ISERROR($S893),"",OFFSET('Smelter Reference List'!$I$4,$S893-4,0))</f>
        <v/>
      </c>
      <c r="K893" s="296"/>
      <c r="L893" s="296"/>
      <c r="M893" s="296"/>
      <c r="N893" s="296"/>
      <c r="O893" s="296"/>
      <c r="P893" s="296"/>
      <c r="Q893" s="297"/>
      <c r="R893" s="227"/>
      <c r="S893" s="228" t="e">
        <f>IF(C893="",NA(),MATCH($B893&amp;$C893,'Smelter Reference List'!$J:$J,0))</f>
        <v>#N/A</v>
      </c>
      <c r="T893" s="229"/>
      <c r="U893" s="229">
        <f t="shared" ca="1" si="30"/>
        <v>0</v>
      </c>
      <c r="V893" s="229"/>
      <c r="W893" s="229"/>
      <c r="Y893" s="223" t="str">
        <f t="shared" si="31"/>
        <v/>
      </c>
    </row>
    <row r="894" spans="1:25" s="223" customFormat="1" ht="20.25">
      <c r="A894" s="292"/>
      <c r="B894" s="293" t="str">
        <f>IF(LEN(A894)=0,"",INDEX('Smelter Reference List'!$A:$A,MATCH($A894,'Smelter Reference List'!$E:$E,0)))</f>
        <v/>
      </c>
      <c r="C894" s="299" t="str">
        <f>IF(LEN(A894)=0,"",INDEX('Smelter Reference List'!$C:$C,MATCH($A894,'Smelter Reference List'!$E:$E,0)))</f>
        <v/>
      </c>
      <c r="D894" s="293" t="str">
        <f ca="1">IF(ISERROR($S894),"",OFFSET('Smelter Reference List'!$C$4,$S894-4,0)&amp;"")</f>
        <v/>
      </c>
      <c r="E894" s="293" t="str">
        <f ca="1">IF(ISERROR($S894),"",OFFSET('Smelter Reference List'!$D$4,$S894-4,0)&amp;"")</f>
        <v/>
      </c>
      <c r="F894" s="293" t="str">
        <f ca="1">IF(ISERROR($S894),"",OFFSET('Smelter Reference List'!$E$4,$S894-4,0))</f>
        <v/>
      </c>
      <c r="G894" s="293" t="str">
        <f ca="1">IF(C894=$U$4,"Enter smelter details", IF(ISERROR($S894),"",OFFSET('Smelter Reference List'!$F$4,$S894-4,0)))</f>
        <v/>
      </c>
      <c r="H894" s="294" t="str">
        <f ca="1">IF(ISERROR($S894),"",OFFSET('Smelter Reference List'!$G$4,$S894-4,0))</f>
        <v/>
      </c>
      <c r="I894" s="295" t="str">
        <f ca="1">IF(ISERROR($S894),"",OFFSET('Smelter Reference List'!$H$4,$S894-4,0))</f>
        <v/>
      </c>
      <c r="J894" s="295" t="str">
        <f ca="1">IF(ISERROR($S894),"",OFFSET('Smelter Reference List'!$I$4,$S894-4,0))</f>
        <v/>
      </c>
      <c r="K894" s="296"/>
      <c r="L894" s="296"/>
      <c r="M894" s="296"/>
      <c r="N894" s="296"/>
      <c r="O894" s="296"/>
      <c r="P894" s="296"/>
      <c r="Q894" s="297"/>
      <c r="R894" s="227"/>
      <c r="S894" s="228" t="e">
        <f>IF(C894="",NA(),MATCH($B894&amp;$C894,'Smelter Reference List'!$J:$J,0))</f>
        <v>#N/A</v>
      </c>
      <c r="T894" s="229"/>
      <c r="U894" s="229">
        <f t="shared" ca="1" si="30"/>
        <v>0</v>
      </c>
      <c r="V894" s="229"/>
      <c r="W894" s="229"/>
      <c r="Y894" s="223" t="str">
        <f t="shared" si="31"/>
        <v/>
      </c>
    </row>
    <row r="895" spans="1:25" s="223" customFormat="1" ht="20.25">
      <c r="A895" s="292"/>
      <c r="B895" s="293" t="str">
        <f>IF(LEN(A895)=0,"",INDEX('Smelter Reference List'!$A:$A,MATCH($A895,'Smelter Reference List'!$E:$E,0)))</f>
        <v/>
      </c>
      <c r="C895" s="299" t="str">
        <f>IF(LEN(A895)=0,"",INDEX('Smelter Reference List'!$C:$C,MATCH($A895,'Smelter Reference List'!$E:$E,0)))</f>
        <v/>
      </c>
      <c r="D895" s="293" t="str">
        <f ca="1">IF(ISERROR($S895),"",OFFSET('Smelter Reference List'!$C$4,$S895-4,0)&amp;"")</f>
        <v/>
      </c>
      <c r="E895" s="293" t="str">
        <f ca="1">IF(ISERROR($S895),"",OFFSET('Smelter Reference List'!$D$4,$S895-4,0)&amp;"")</f>
        <v/>
      </c>
      <c r="F895" s="293" t="str">
        <f ca="1">IF(ISERROR($S895),"",OFFSET('Smelter Reference List'!$E$4,$S895-4,0))</f>
        <v/>
      </c>
      <c r="G895" s="293" t="str">
        <f ca="1">IF(C895=$U$4,"Enter smelter details", IF(ISERROR($S895),"",OFFSET('Smelter Reference List'!$F$4,$S895-4,0)))</f>
        <v/>
      </c>
      <c r="H895" s="294" t="str">
        <f ca="1">IF(ISERROR($S895),"",OFFSET('Smelter Reference List'!$G$4,$S895-4,0))</f>
        <v/>
      </c>
      <c r="I895" s="295" t="str">
        <f ca="1">IF(ISERROR($S895),"",OFFSET('Smelter Reference List'!$H$4,$S895-4,0))</f>
        <v/>
      </c>
      <c r="J895" s="295" t="str">
        <f ca="1">IF(ISERROR($S895),"",OFFSET('Smelter Reference List'!$I$4,$S895-4,0))</f>
        <v/>
      </c>
      <c r="K895" s="296"/>
      <c r="L895" s="296"/>
      <c r="M895" s="296"/>
      <c r="N895" s="296"/>
      <c r="O895" s="296"/>
      <c r="P895" s="296"/>
      <c r="Q895" s="297"/>
      <c r="R895" s="227"/>
      <c r="S895" s="228" t="e">
        <f>IF(C895="",NA(),MATCH($B895&amp;$C895,'Smelter Reference List'!$J:$J,0))</f>
        <v>#N/A</v>
      </c>
      <c r="T895" s="229"/>
      <c r="U895" s="229">
        <f t="shared" ca="1" si="30"/>
        <v>0</v>
      </c>
      <c r="V895" s="229"/>
      <c r="W895" s="229"/>
      <c r="Y895" s="223" t="str">
        <f t="shared" si="31"/>
        <v/>
      </c>
    </row>
    <row r="896" spans="1:25" s="223" customFormat="1" ht="20.25">
      <c r="A896" s="292"/>
      <c r="B896" s="293" t="str">
        <f>IF(LEN(A896)=0,"",INDEX('Smelter Reference List'!$A:$A,MATCH($A896,'Smelter Reference List'!$E:$E,0)))</f>
        <v/>
      </c>
      <c r="C896" s="299" t="str">
        <f>IF(LEN(A896)=0,"",INDEX('Smelter Reference List'!$C:$C,MATCH($A896,'Smelter Reference List'!$E:$E,0)))</f>
        <v/>
      </c>
      <c r="D896" s="293" t="str">
        <f ca="1">IF(ISERROR($S896),"",OFFSET('Smelter Reference List'!$C$4,$S896-4,0)&amp;"")</f>
        <v/>
      </c>
      <c r="E896" s="293" t="str">
        <f ca="1">IF(ISERROR($S896),"",OFFSET('Smelter Reference List'!$D$4,$S896-4,0)&amp;"")</f>
        <v/>
      </c>
      <c r="F896" s="293" t="str">
        <f ca="1">IF(ISERROR($S896),"",OFFSET('Smelter Reference List'!$E$4,$S896-4,0))</f>
        <v/>
      </c>
      <c r="G896" s="293" t="str">
        <f ca="1">IF(C896=$U$4,"Enter smelter details", IF(ISERROR($S896),"",OFFSET('Smelter Reference List'!$F$4,$S896-4,0)))</f>
        <v/>
      </c>
      <c r="H896" s="294" t="str">
        <f ca="1">IF(ISERROR($S896),"",OFFSET('Smelter Reference List'!$G$4,$S896-4,0))</f>
        <v/>
      </c>
      <c r="I896" s="295" t="str">
        <f ca="1">IF(ISERROR($S896),"",OFFSET('Smelter Reference List'!$H$4,$S896-4,0))</f>
        <v/>
      </c>
      <c r="J896" s="295" t="str">
        <f ca="1">IF(ISERROR($S896),"",OFFSET('Smelter Reference List'!$I$4,$S896-4,0))</f>
        <v/>
      </c>
      <c r="K896" s="296"/>
      <c r="L896" s="296"/>
      <c r="M896" s="296"/>
      <c r="N896" s="296"/>
      <c r="O896" s="296"/>
      <c r="P896" s="296"/>
      <c r="Q896" s="297"/>
      <c r="R896" s="227"/>
      <c r="S896" s="228" t="e">
        <f>IF(C896="",NA(),MATCH($B896&amp;$C896,'Smelter Reference List'!$J:$J,0))</f>
        <v>#N/A</v>
      </c>
      <c r="T896" s="229"/>
      <c r="U896" s="229">
        <f t="shared" ca="1" si="30"/>
        <v>0</v>
      </c>
      <c r="V896" s="229"/>
      <c r="W896" s="229"/>
      <c r="Y896" s="223" t="str">
        <f t="shared" si="31"/>
        <v/>
      </c>
    </row>
    <row r="897" spans="1:25" s="223" customFormat="1" ht="20.25">
      <c r="A897" s="292"/>
      <c r="B897" s="293" t="str">
        <f>IF(LEN(A897)=0,"",INDEX('Smelter Reference List'!$A:$A,MATCH($A897,'Smelter Reference List'!$E:$E,0)))</f>
        <v/>
      </c>
      <c r="C897" s="299" t="str">
        <f>IF(LEN(A897)=0,"",INDEX('Smelter Reference List'!$C:$C,MATCH($A897,'Smelter Reference List'!$E:$E,0)))</f>
        <v/>
      </c>
      <c r="D897" s="293" t="str">
        <f ca="1">IF(ISERROR($S897),"",OFFSET('Smelter Reference List'!$C$4,$S897-4,0)&amp;"")</f>
        <v/>
      </c>
      <c r="E897" s="293" t="str">
        <f ca="1">IF(ISERROR($S897),"",OFFSET('Smelter Reference List'!$D$4,$S897-4,0)&amp;"")</f>
        <v/>
      </c>
      <c r="F897" s="293" t="str">
        <f ca="1">IF(ISERROR($S897),"",OFFSET('Smelter Reference List'!$E$4,$S897-4,0))</f>
        <v/>
      </c>
      <c r="G897" s="293" t="str">
        <f ca="1">IF(C897=$U$4,"Enter smelter details", IF(ISERROR($S897),"",OFFSET('Smelter Reference List'!$F$4,$S897-4,0)))</f>
        <v/>
      </c>
      <c r="H897" s="294" t="str">
        <f ca="1">IF(ISERROR($S897),"",OFFSET('Smelter Reference List'!$G$4,$S897-4,0))</f>
        <v/>
      </c>
      <c r="I897" s="295" t="str">
        <f ca="1">IF(ISERROR($S897),"",OFFSET('Smelter Reference List'!$H$4,$S897-4,0))</f>
        <v/>
      </c>
      <c r="J897" s="295" t="str">
        <f ca="1">IF(ISERROR($S897),"",OFFSET('Smelter Reference List'!$I$4,$S897-4,0))</f>
        <v/>
      </c>
      <c r="K897" s="296"/>
      <c r="L897" s="296"/>
      <c r="M897" s="296"/>
      <c r="N897" s="296"/>
      <c r="O897" s="296"/>
      <c r="P897" s="296"/>
      <c r="Q897" s="297"/>
      <c r="R897" s="227"/>
      <c r="S897" s="228" t="e">
        <f>IF(C897="",NA(),MATCH($B897&amp;$C897,'Smelter Reference List'!$J:$J,0))</f>
        <v>#N/A</v>
      </c>
      <c r="T897" s="229"/>
      <c r="U897" s="229">
        <f t="shared" ca="1" si="30"/>
        <v>0</v>
      </c>
      <c r="V897" s="229"/>
      <c r="W897" s="229"/>
      <c r="Y897" s="223" t="str">
        <f t="shared" si="31"/>
        <v/>
      </c>
    </row>
    <row r="898" spans="1:25" s="223" customFormat="1" ht="20.25">
      <c r="A898" s="292"/>
      <c r="B898" s="293" t="str">
        <f>IF(LEN(A898)=0,"",INDEX('Smelter Reference List'!$A:$A,MATCH($A898,'Smelter Reference List'!$E:$E,0)))</f>
        <v/>
      </c>
      <c r="C898" s="299" t="str">
        <f>IF(LEN(A898)=0,"",INDEX('Smelter Reference List'!$C:$C,MATCH($A898,'Smelter Reference List'!$E:$E,0)))</f>
        <v/>
      </c>
      <c r="D898" s="293" t="str">
        <f ca="1">IF(ISERROR($S898),"",OFFSET('Smelter Reference List'!$C$4,$S898-4,0)&amp;"")</f>
        <v/>
      </c>
      <c r="E898" s="293" t="str">
        <f ca="1">IF(ISERROR($S898),"",OFFSET('Smelter Reference List'!$D$4,$S898-4,0)&amp;"")</f>
        <v/>
      </c>
      <c r="F898" s="293" t="str">
        <f ca="1">IF(ISERROR($S898),"",OFFSET('Smelter Reference List'!$E$4,$S898-4,0))</f>
        <v/>
      </c>
      <c r="G898" s="293" t="str">
        <f ca="1">IF(C898=$U$4,"Enter smelter details", IF(ISERROR($S898),"",OFFSET('Smelter Reference List'!$F$4,$S898-4,0)))</f>
        <v/>
      </c>
      <c r="H898" s="294" t="str">
        <f ca="1">IF(ISERROR($S898),"",OFFSET('Smelter Reference List'!$G$4,$S898-4,0))</f>
        <v/>
      </c>
      <c r="I898" s="295" t="str">
        <f ca="1">IF(ISERROR($S898),"",OFFSET('Smelter Reference List'!$H$4,$S898-4,0))</f>
        <v/>
      </c>
      <c r="J898" s="295" t="str">
        <f ca="1">IF(ISERROR($S898),"",OFFSET('Smelter Reference List'!$I$4,$S898-4,0))</f>
        <v/>
      </c>
      <c r="K898" s="296"/>
      <c r="L898" s="296"/>
      <c r="M898" s="296"/>
      <c r="N898" s="296"/>
      <c r="O898" s="296"/>
      <c r="P898" s="296"/>
      <c r="Q898" s="297"/>
      <c r="R898" s="227"/>
      <c r="S898" s="228" t="e">
        <f>IF(C898="",NA(),MATCH($B898&amp;$C898,'Smelter Reference List'!$J:$J,0))</f>
        <v>#N/A</v>
      </c>
      <c r="T898" s="229"/>
      <c r="U898" s="229">
        <f t="shared" ca="1" si="30"/>
        <v>0</v>
      </c>
      <c r="V898" s="229"/>
      <c r="W898" s="229"/>
      <c r="Y898" s="223" t="str">
        <f t="shared" si="31"/>
        <v/>
      </c>
    </row>
    <row r="899" spans="1:25" s="223" customFormat="1" ht="20.25">
      <c r="A899" s="292"/>
      <c r="B899" s="293" t="str">
        <f>IF(LEN(A899)=0,"",INDEX('Smelter Reference List'!$A:$A,MATCH($A899,'Smelter Reference List'!$E:$E,0)))</f>
        <v/>
      </c>
      <c r="C899" s="299" t="str">
        <f>IF(LEN(A899)=0,"",INDEX('Smelter Reference List'!$C:$C,MATCH($A899,'Smelter Reference List'!$E:$E,0)))</f>
        <v/>
      </c>
      <c r="D899" s="293" t="str">
        <f ca="1">IF(ISERROR($S899),"",OFFSET('Smelter Reference List'!$C$4,$S899-4,0)&amp;"")</f>
        <v/>
      </c>
      <c r="E899" s="293" t="str">
        <f ca="1">IF(ISERROR($S899),"",OFFSET('Smelter Reference List'!$D$4,$S899-4,0)&amp;"")</f>
        <v/>
      </c>
      <c r="F899" s="293" t="str">
        <f ca="1">IF(ISERROR($S899),"",OFFSET('Smelter Reference List'!$E$4,$S899-4,0))</f>
        <v/>
      </c>
      <c r="G899" s="293" t="str">
        <f ca="1">IF(C899=$U$4,"Enter smelter details", IF(ISERROR($S899),"",OFFSET('Smelter Reference List'!$F$4,$S899-4,0)))</f>
        <v/>
      </c>
      <c r="H899" s="294" t="str">
        <f ca="1">IF(ISERROR($S899),"",OFFSET('Smelter Reference List'!$G$4,$S899-4,0))</f>
        <v/>
      </c>
      <c r="I899" s="295" t="str">
        <f ca="1">IF(ISERROR($S899),"",OFFSET('Smelter Reference List'!$H$4,$S899-4,0))</f>
        <v/>
      </c>
      <c r="J899" s="295" t="str">
        <f ca="1">IF(ISERROR($S899),"",OFFSET('Smelter Reference List'!$I$4,$S899-4,0))</f>
        <v/>
      </c>
      <c r="K899" s="296"/>
      <c r="L899" s="296"/>
      <c r="M899" s="296"/>
      <c r="N899" s="296"/>
      <c r="O899" s="296"/>
      <c r="P899" s="296"/>
      <c r="Q899" s="297"/>
      <c r="R899" s="227"/>
      <c r="S899" s="228" t="e">
        <f>IF(C899="",NA(),MATCH($B899&amp;$C899,'Smelter Reference List'!$J:$J,0))</f>
        <v>#N/A</v>
      </c>
      <c r="T899" s="229"/>
      <c r="U899" s="229">
        <f t="shared" ca="1" si="30"/>
        <v>0</v>
      </c>
      <c r="V899" s="229"/>
      <c r="W899" s="229"/>
      <c r="Y899" s="223" t="str">
        <f t="shared" si="31"/>
        <v/>
      </c>
    </row>
    <row r="900" spans="1:25" s="223" customFormat="1" ht="20.25">
      <c r="A900" s="292"/>
      <c r="B900" s="293" t="str">
        <f>IF(LEN(A900)=0,"",INDEX('Smelter Reference List'!$A:$A,MATCH($A900,'Smelter Reference List'!$E:$E,0)))</f>
        <v/>
      </c>
      <c r="C900" s="299" t="str">
        <f>IF(LEN(A900)=0,"",INDEX('Smelter Reference List'!$C:$C,MATCH($A900,'Smelter Reference List'!$E:$E,0)))</f>
        <v/>
      </c>
      <c r="D900" s="293" t="str">
        <f ca="1">IF(ISERROR($S900),"",OFFSET('Smelter Reference List'!$C$4,$S900-4,0)&amp;"")</f>
        <v/>
      </c>
      <c r="E900" s="293" t="str">
        <f ca="1">IF(ISERROR($S900),"",OFFSET('Smelter Reference List'!$D$4,$S900-4,0)&amp;"")</f>
        <v/>
      </c>
      <c r="F900" s="293" t="str">
        <f ca="1">IF(ISERROR($S900),"",OFFSET('Smelter Reference List'!$E$4,$S900-4,0))</f>
        <v/>
      </c>
      <c r="G900" s="293" t="str">
        <f ca="1">IF(C900=$U$4,"Enter smelter details", IF(ISERROR($S900),"",OFFSET('Smelter Reference List'!$F$4,$S900-4,0)))</f>
        <v/>
      </c>
      <c r="H900" s="294" t="str">
        <f ca="1">IF(ISERROR($S900),"",OFFSET('Smelter Reference List'!$G$4,$S900-4,0))</f>
        <v/>
      </c>
      <c r="I900" s="295" t="str">
        <f ca="1">IF(ISERROR($S900),"",OFFSET('Smelter Reference List'!$H$4,$S900-4,0))</f>
        <v/>
      </c>
      <c r="J900" s="295" t="str">
        <f ca="1">IF(ISERROR($S900),"",OFFSET('Smelter Reference List'!$I$4,$S900-4,0))</f>
        <v/>
      </c>
      <c r="K900" s="296"/>
      <c r="L900" s="296"/>
      <c r="M900" s="296"/>
      <c r="N900" s="296"/>
      <c r="O900" s="296"/>
      <c r="P900" s="296"/>
      <c r="Q900" s="297"/>
      <c r="R900" s="227"/>
      <c r="S900" s="228" t="e">
        <f>IF(C900="",NA(),MATCH($B900&amp;$C900,'Smelter Reference List'!$J:$J,0))</f>
        <v>#N/A</v>
      </c>
      <c r="T900" s="229"/>
      <c r="U900" s="229">
        <f t="shared" ca="1" si="30"/>
        <v>0</v>
      </c>
      <c r="V900" s="229"/>
      <c r="W900" s="229"/>
      <c r="Y900" s="223" t="str">
        <f t="shared" si="31"/>
        <v/>
      </c>
    </row>
    <row r="901" spans="1:25" s="223" customFormat="1" ht="20.25">
      <c r="A901" s="292"/>
      <c r="B901" s="293" t="str">
        <f>IF(LEN(A901)=0,"",INDEX('Smelter Reference List'!$A:$A,MATCH($A901,'Smelter Reference List'!$E:$E,0)))</f>
        <v/>
      </c>
      <c r="C901" s="299" t="str">
        <f>IF(LEN(A901)=0,"",INDEX('Smelter Reference List'!$C:$C,MATCH($A901,'Smelter Reference List'!$E:$E,0)))</f>
        <v/>
      </c>
      <c r="D901" s="293" t="str">
        <f ca="1">IF(ISERROR($S901),"",OFFSET('Smelter Reference List'!$C$4,$S901-4,0)&amp;"")</f>
        <v/>
      </c>
      <c r="E901" s="293" t="str">
        <f ca="1">IF(ISERROR($S901),"",OFFSET('Smelter Reference List'!$D$4,$S901-4,0)&amp;"")</f>
        <v/>
      </c>
      <c r="F901" s="293" t="str">
        <f ca="1">IF(ISERROR($S901),"",OFFSET('Smelter Reference List'!$E$4,$S901-4,0))</f>
        <v/>
      </c>
      <c r="G901" s="293" t="str">
        <f ca="1">IF(C901=$U$4,"Enter smelter details", IF(ISERROR($S901),"",OFFSET('Smelter Reference List'!$F$4,$S901-4,0)))</f>
        <v/>
      </c>
      <c r="H901" s="294" t="str">
        <f ca="1">IF(ISERROR($S901),"",OFFSET('Smelter Reference List'!$G$4,$S901-4,0))</f>
        <v/>
      </c>
      <c r="I901" s="295" t="str">
        <f ca="1">IF(ISERROR($S901),"",OFFSET('Smelter Reference List'!$H$4,$S901-4,0))</f>
        <v/>
      </c>
      <c r="J901" s="295" t="str">
        <f ca="1">IF(ISERROR($S901),"",OFFSET('Smelter Reference List'!$I$4,$S901-4,0))</f>
        <v/>
      </c>
      <c r="K901" s="296"/>
      <c r="L901" s="296"/>
      <c r="M901" s="296"/>
      <c r="N901" s="296"/>
      <c r="O901" s="296"/>
      <c r="P901" s="296"/>
      <c r="Q901" s="297"/>
      <c r="R901" s="227"/>
      <c r="S901" s="228" t="e">
        <f>IF(C901="",NA(),MATCH($B901&amp;$C901,'Smelter Reference List'!$J:$J,0))</f>
        <v>#N/A</v>
      </c>
      <c r="T901" s="229"/>
      <c r="U901" s="229">
        <f t="shared" ca="1" si="30"/>
        <v>0</v>
      </c>
      <c r="V901" s="229"/>
      <c r="W901" s="229"/>
      <c r="Y901" s="223" t="str">
        <f t="shared" si="31"/>
        <v/>
      </c>
    </row>
    <row r="902" spans="1:25" s="223" customFormat="1" ht="20.25">
      <c r="A902" s="292"/>
      <c r="B902" s="293" t="str">
        <f>IF(LEN(A902)=0,"",INDEX('Smelter Reference List'!$A:$A,MATCH($A902,'Smelter Reference List'!$E:$E,0)))</f>
        <v/>
      </c>
      <c r="C902" s="299" t="str">
        <f>IF(LEN(A902)=0,"",INDEX('Smelter Reference List'!$C:$C,MATCH($A902,'Smelter Reference List'!$E:$E,0)))</f>
        <v/>
      </c>
      <c r="D902" s="293" t="str">
        <f ca="1">IF(ISERROR($S902),"",OFFSET('Smelter Reference List'!$C$4,$S902-4,0)&amp;"")</f>
        <v/>
      </c>
      <c r="E902" s="293" t="str">
        <f ca="1">IF(ISERROR($S902),"",OFFSET('Smelter Reference List'!$D$4,$S902-4,0)&amp;"")</f>
        <v/>
      </c>
      <c r="F902" s="293" t="str">
        <f ca="1">IF(ISERROR($S902),"",OFFSET('Smelter Reference List'!$E$4,$S902-4,0))</f>
        <v/>
      </c>
      <c r="G902" s="293" t="str">
        <f ca="1">IF(C902=$U$4,"Enter smelter details", IF(ISERROR($S902),"",OFFSET('Smelter Reference List'!$F$4,$S902-4,0)))</f>
        <v/>
      </c>
      <c r="H902" s="294" t="str">
        <f ca="1">IF(ISERROR($S902),"",OFFSET('Smelter Reference List'!$G$4,$S902-4,0))</f>
        <v/>
      </c>
      <c r="I902" s="295" t="str">
        <f ca="1">IF(ISERROR($S902),"",OFFSET('Smelter Reference List'!$H$4,$S902-4,0))</f>
        <v/>
      </c>
      <c r="J902" s="295" t="str">
        <f ca="1">IF(ISERROR($S902),"",OFFSET('Smelter Reference List'!$I$4,$S902-4,0))</f>
        <v/>
      </c>
      <c r="K902" s="296"/>
      <c r="L902" s="296"/>
      <c r="M902" s="296"/>
      <c r="N902" s="296"/>
      <c r="O902" s="296"/>
      <c r="P902" s="296"/>
      <c r="Q902" s="297"/>
      <c r="R902" s="227"/>
      <c r="S902" s="228" t="e">
        <f>IF(C902="",NA(),MATCH($B902&amp;$C902,'Smelter Reference List'!$J:$J,0))</f>
        <v>#N/A</v>
      </c>
      <c r="T902" s="229"/>
      <c r="U902" s="229">
        <f t="shared" ca="1" si="30"/>
        <v>0</v>
      </c>
      <c r="V902" s="229"/>
      <c r="W902" s="229"/>
      <c r="Y902" s="223" t="str">
        <f t="shared" si="31"/>
        <v/>
      </c>
    </row>
    <row r="903" spans="1:25" s="223" customFormat="1" ht="20.25">
      <c r="A903" s="292"/>
      <c r="B903" s="293" t="str">
        <f>IF(LEN(A903)=0,"",INDEX('Smelter Reference List'!$A:$A,MATCH($A903,'Smelter Reference List'!$E:$E,0)))</f>
        <v/>
      </c>
      <c r="C903" s="299" t="str">
        <f>IF(LEN(A903)=0,"",INDEX('Smelter Reference List'!$C:$C,MATCH($A903,'Smelter Reference List'!$E:$E,0)))</f>
        <v/>
      </c>
      <c r="D903" s="293" t="str">
        <f ca="1">IF(ISERROR($S903),"",OFFSET('Smelter Reference List'!$C$4,$S903-4,0)&amp;"")</f>
        <v/>
      </c>
      <c r="E903" s="293" t="str">
        <f ca="1">IF(ISERROR($S903),"",OFFSET('Smelter Reference List'!$D$4,$S903-4,0)&amp;"")</f>
        <v/>
      </c>
      <c r="F903" s="293" t="str">
        <f ca="1">IF(ISERROR($S903),"",OFFSET('Smelter Reference List'!$E$4,$S903-4,0))</f>
        <v/>
      </c>
      <c r="G903" s="293" t="str">
        <f ca="1">IF(C903=$U$4,"Enter smelter details", IF(ISERROR($S903),"",OFFSET('Smelter Reference List'!$F$4,$S903-4,0)))</f>
        <v/>
      </c>
      <c r="H903" s="294" t="str">
        <f ca="1">IF(ISERROR($S903),"",OFFSET('Smelter Reference List'!$G$4,$S903-4,0))</f>
        <v/>
      </c>
      <c r="I903" s="295" t="str">
        <f ca="1">IF(ISERROR($S903),"",OFFSET('Smelter Reference List'!$H$4,$S903-4,0))</f>
        <v/>
      </c>
      <c r="J903" s="295" t="str">
        <f ca="1">IF(ISERROR($S903),"",OFFSET('Smelter Reference List'!$I$4,$S903-4,0))</f>
        <v/>
      </c>
      <c r="K903" s="296"/>
      <c r="L903" s="296"/>
      <c r="M903" s="296"/>
      <c r="N903" s="296"/>
      <c r="O903" s="296"/>
      <c r="P903" s="296"/>
      <c r="Q903" s="297"/>
      <c r="R903" s="227"/>
      <c r="S903" s="228" t="e">
        <f>IF(C903="",NA(),MATCH($B903&amp;$C903,'Smelter Reference List'!$J:$J,0))</f>
        <v>#N/A</v>
      </c>
      <c r="T903" s="229"/>
      <c r="U903" s="229">
        <f t="shared" ca="1" si="30"/>
        <v>0</v>
      </c>
      <c r="V903" s="229"/>
      <c r="W903" s="229"/>
      <c r="Y903" s="223" t="str">
        <f t="shared" si="31"/>
        <v/>
      </c>
    </row>
    <row r="904" spans="1:25" s="223" customFormat="1" ht="20.25">
      <c r="A904" s="292"/>
      <c r="B904" s="293" t="str">
        <f>IF(LEN(A904)=0,"",INDEX('Smelter Reference List'!$A:$A,MATCH($A904,'Smelter Reference List'!$E:$E,0)))</f>
        <v/>
      </c>
      <c r="C904" s="299" t="str">
        <f>IF(LEN(A904)=0,"",INDEX('Smelter Reference List'!$C:$C,MATCH($A904,'Smelter Reference List'!$E:$E,0)))</f>
        <v/>
      </c>
      <c r="D904" s="293" t="str">
        <f ca="1">IF(ISERROR($S904),"",OFFSET('Smelter Reference List'!$C$4,$S904-4,0)&amp;"")</f>
        <v/>
      </c>
      <c r="E904" s="293" t="str">
        <f ca="1">IF(ISERROR($S904),"",OFFSET('Smelter Reference List'!$D$4,$S904-4,0)&amp;"")</f>
        <v/>
      </c>
      <c r="F904" s="293" t="str">
        <f ca="1">IF(ISERROR($S904),"",OFFSET('Smelter Reference List'!$E$4,$S904-4,0))</f>
        <v/>
      </c>
      <c r="G904" s="293" t="str">
        <f ca="1">IF(C904=$U$4,"Enter smelter details", IF(ISERROR($S904),"",OFFSET('Smelter Reference List'!$F$4,$S904-4,0)))</f>
        <v/>
      </c>
      <c r="H904" s="294" t="str">
        <f ca="1">IF(ISERROR($S904),"",OFFSET('Smelter Reference List'!$G$4,$S904-4,0))</f>
        <v/>
      </c>
      <c r="I904" s="295" t="str">
        <f ca="1">IF(ISERROR($S904),"",OFFSET('Smelter Reference List'!$H$4,$S904-4,0))</f>
        <v/>
      </c>
      <c r="J904" s="295" t="str">
        <f ca="1">IF(ISERROR($S904),"",OFFSET('Smelter Reference List'!$I$4,$S904-4,0))</f>
        <v/>
      </c>
      <c r="K904" s="296"/>
      <c r="L904" s="296"/>
      <c r="M904" s="296"/>
      <c r="N904" s="296"/>
      <c r="O904" s="296"/>
      <c r="P904" s="296"/>
      <c r="Q904" s="297"/>
      <c r="R904" s="227"/>
      <c r="S904" s="228" t="e">
        <f>IF(C904="",NA(),MATCH($B904&amp;$C904,'Smelter Reference List'!$J:$J,0))</f>
        <v>#N/A</v>
      </c>
      <c r="T904" s="229"/>
      <c r="U904" s="229">
        <f t="shared" ca="1" si="30"/>
        <v>0</v>
      </c>
      <c r="V904" s="229"/>
      <c r="W904" s="229"/>
      <c r="Y904" s="223" t="str">
        <f t="shared" si="31"/>
        <v/>
      </c>
    </row>
    <row r="905" spans="1:25" s="223" customFormat="1" ht="20.25">
      <c r="A905" s="292"/>
      <c r="B905" s="293" t="str">
        <f>IF(LEN(A905)=0,"",INDEX('Smelter Reference List'!$A:$A,MATCH($A905,'Smelter Reference List'!$E:$E,0)))</f>
        <v/>
      </c>
      <c r="C905" s="299" t="str">
        <f>IF(LEN(A905)=0,"",INDEX('Smelter Reference List'!$C:$C,MATCH($A905,'Smelter Reference List'!$E:$E,0)))</f>
        <v/>
      </c>
      <c r="D905" s="293" t="str">
        <f ca="1">IF(ISERROR($S905),"",OFFSET('Smelter Reference List'!$C$4,$S905-4,0)&amp;"")</f>
        <v/>
      </c>
      <c r="E905" s="293" t="str">
        <f ca="1">IF(ISERROR($S905),"",OFFSET('Smelter Reference List'!$D$4,$S905-4,0)&amp;"")</f>
        <v/>
      </c>
      <c r="F905" s="293" t="str">
        <f ca="1">IF(ISERROR($S905),"",OFFSET('Smelter Reference List'!$E$4,$S905-4,0))</f>
        <v/>
      </c>
      <c r="G905" s="293" t="str">
        <f ca="1">IF(C905=$U$4,"Enter smelter details", IF(ISERROR($S905),"",OFFSET('Smelter Reference List'!$F$4,$S905-4,0)))</f>
        <v/>
      </c>
      <c r="H905" s="294" t="str">
        <f ca="1">IF(ISERROR($S905),"",OFFSET('Smelter Reference List'!$G$4,$S905-4,0))</f>
        <v/>
      </c>
      <c r="I905" s="295" t="str">
        <f ca="1">IF(ISERROR($S905),"",OFFSET('Smelter Reference List'!$H$4,$S905-4,0))</f>
        <v/>
      </c>
      <c r="J905" s="295" t="str">
        <f ca="1">IF(ISERROR($S905),"",OFFSET('Smelter Reference List'!$I$4,$S905-4,0))</f>
        <v/>
      </c>
      <c r="K905" s="296"/>
      <c r="L905" s="296"/>
      <c r="M905" s="296"/>
      <c r="N905" s="296"/>
      <c r="O905" s="296"/>
      <c r="P905" s="296"/>
      <c r="Q905" s="297"/>
      <c r="R905" s="227"/>
      <c r="S905" s="228" t="e">
        <f>IF(C905="",NA(),MATCH($B905&amp;$C905,'Smelter Reference List'!$J:$J,0))</f>
        <v>#N/A</v>
      </c>
      <c r="T905" s="229"/>
      <c r="U905" s="229">
        <f t="shared" ca="1" si="30"/>
        <v>0</v>
      </c>
      <c r="V905" s="229"/>
      <c r="W905" s="229"/>
      <c r="Y905" s="223" t="str">
        <f t="shared" si="31"/>
        <v/>
      </c>
    </row>
    <row r="906" spans="1:25" s="223" customFormat="1" ht="20.25">
      <c r="A906" s="292"/>
      <c r="B906" s="293" t="str">
        <f>IF(LEN(A906)=0,"",INDEX('Smelter Reference List'!$A:$A,MATCH($A906,'Smelter Reference List'!$E:$E,0)))</f>
        <v/>
      </c>
      <c r="C906" s="299" t="str">
        <f>IF(LEN(A906)=0,"",INDEX('Smelter Reference List'!$C:$C,MATCH($A906,'Smelter Reference List'!$E:$E,0)))</f>
        <v/>
      </c>
      <c r="D906" s="293" t="str">
        <f ca="1">IF(ISERROR($S906),"",OFFSET('Smelter Reference List'!$C$4,$S906-4,0)&amp;"")</f>
        <v/>
      </c>
      <c r="E906" s="293" t="str">
        <f ca="1">IF(ISERROR($S906),"",OFFSET('Smelter Reference List'!$D$4,$S906-4,0)&amp;"")</f>
        <v/>
      </c>
      <c r="F906" s="293" t="str">
        <f ca="1">IF(ISERROR($S906),"",OFFSET('Smelter Reference List'!$E$4,$S906-4,0))</f>
        <v/>
      </c>
      <c r="G906" s="293" t="str">
        <f ca="1">IF(C906=$U$4,"Enter smelter details", IF(ISERROR($S906),"",OFFSET('Smelter Reference List'!$F$4,$S906-4,0)))</f>
        <v/>
      </c>
      <c r="H906" s="294" t="str">
        <f ca="1">IF(ISERROR($S906),"",OFFSET('Smelter Reference List'!$G$4,$S906-4,0))</f>
        <v/>
      </c>
      <c r="I906" s="295" t="str">
        <f ca="1">IF(ISERROR($S906),"",OFFSET('Smelter Reference List'!$H$4,$S906-4,0))</f>
        <v/>
      </c>
      <c r="J906" s="295" t="str">
        <f ca="1">IF(ISERROR($S906),"",OFFSET('Smelter Reference List'!$I$4,$S906-4,0))</f>
        <v/>
      </c>
      <c r="K906" s="296"/>
      <c r="L906" s="296"/>
      <c r="M906" s="296"/>
      <c r="N906" s="296"/>
      <c r="O906" s="296"/>
      <c r="P906" s="296"/>
      <c r="Q906" s="297"/>
      <c r="R906" s="227"/>
      <c r="S906" s="228" t="e">
        <f>IF(C906="",NA(),MATCH($B906&amp;$C906,'Smelter Reference List'!$J:$J,0))</f>
        <v>#N/A</v>
      </c>
      <c r="T906" s="229"/>
      <c r="U906" s="229">
        <f t="shared" ca="1" si="30"/>
        <v>0</v>
      </c>
      <c r="V906" s="229"/>
      <c r="W906" s="229"/>
      <c r="Y906" s="223" t="str">
        <f t="shared" si="31"/>
        <v/>
      </c>
    </row>
    <row r="907" spans="1:25" s="223" customFormat="1" ht="20.25">
      <c r="A907" s="292"/>
      <c r="B907" s="293" t="str">
        <f>IF(LEN(A907)=0,"",INDEX('Smelter Reference List'!$A:$A,MATCH($A907,'Smelter Reference List'!$E:$E,0)))</f>
        <v/>
      </c>
      <c r="C907" s="299" t="str">
        <f>IF(LEN(A907)=0,"",INDEX('Smelter Reference List'!$C:$C,MATCH($A907,'Smelter Reference List'!$E:$E,0)))</f>
        <v/>
      </c>
      <c r="D907" s="293" t="str">
        <f ca="1">IF(ISERROR($S907),"",OFFSET('Smelter Reference List'!$C$4,$S907-4,0)&amp;"")</f>
        <v/>
      </c>
      <c r="E907" s="293" t="str">
        <f ca="1">IF(ISERROR($S907),"",OFFSET('Smelter Reference List'!$D$4,$S907-4,0)&amp;"")</f>
        <v/>
      </c>
      <c r="F907" s="293" t="str">
        <f ca="1">IF(ISERROR($S907),"",OFFSET('Smelter Reference List'!$E$4,$S907-4,0))</f>
        <v/>
      </c>
      <c r="G907" s="293" t="str">
        <f ca="1">IF(C907=$U$4,"Enter smelter details", IF(ISERROR($S907),"",OFFSET('Smelter Reference List'!$F$4,$S907-4,0)))</f>
        <v/>
      </c>
      <c r="H907" s="294" t="str">
        <f ca="1">IF(ISERROR($S907),"",OFFSET('Smelter Reference List'!$G$4,$S907-4,0))</f>
        <v/>
      </c>
      <c r="I907" s="295" t="str">
        <f ca="1">IF(ISERROR($S907),"",OFFSET('Smelter Reference List'!$H$4,$S907-4,0))</f>
        <v/>
      </c>
      <c r="J907" s="295" t="str">
        <f ca="1">IF(ISERROR($S907),"",OFFSET('Smelter Reference List'!$I$4,$S907-4,0))</f>
        <v/>
      </c>
      <c r="K907" s="296"/>
      <c r="L907" s="296"/>
      <c r="M907" s="296"/>
      <c r="N907" s="296"/>
      <c r="O907" s="296"/>
      <c r="P907" s="296"/>
      <c r="Q907" s="297"/>
      <c r="R907" s="227"/>
      <c r="S907" s="228" t="e">
        <f>IF(C907="",NA(),MATCH($B907&amp;$C907,'Smelter Reference List'!$J:$J,0))</f>
        <v>#N/A</v>
      </c>
      <c r="T907" s="229"/>
      <c r="U907" s="229">
        <f t="shared" ca="1" si="30"/>
        <v>0</v>
      </c>
      <c r="V907" s="229"/>
      <c r="W907" s="229"/>
      <c r="Y907" s="223" t="str">
        <f t="shared" si="31"/>
        <v/>
      </c>
    </row>
    <row r="908" spans="1:25" s="223" customFormat="1" ht="20.25">
      <c r="A908" s="292"/>
      <c r="B908" s="293" t="str">
        <f>IF(LEN(A908)=0,"",INDEX('Smelter Reference List'!$A:$A,MATCH($A908,'Smelter Reference List'!$E:$E,0)))</f>
        <v/>
      </c>
      <c r="C908" s="299" t="str">
        <f>IF(LEN(A908)=0,"",INDEX('Smelter Reference List'!$C:$C,MATCH($A908,'Smelter Reference List'!$E:$E,0)))</f>
        <v/>
      </c>
      <c r="D908" s="293" t="str">
        <f ca="1">IF(ISERROR($S908),"",OFFSET('Smelter Reference List'!$C$4,$S908-4,0)&amp;"")</f>
        <v/>
      </c>
      <c r="E908" s="293" t="str">
        <f ca="1">IF(ISERROR($S908),"",OFFSET('Smelter Reference List'!$D$4,$S908-4,0)&amp;"")</f>
        <v/>
      </c>
      <c r="F908" s="293" t="str">
        <f ca="1">IF(ISERROR($S908),"",OFFSET('Smelter Reference List'!$E$4,$S908-4,0))</f>
        <v/>
      </c>
      <c r="G908" s="293" t="str">
        <f ca="1">IF(C908=$U$4,"Enter smelter details", IF(ISERROR($S908),"",OFFSET('Smelter Reference List'!$F$4,$S908-4,0)))</f>
        <v/>
      </c>
      <c r="H908" s="294" t="str">
        <f ca="1">IF(ISERROR($S908),"",OFFSET('Smelter Reference List'!$G$4,$S908-4,0))</f>
        <v/>
      </c>
      <c r="I908" s="295" t="str">
        <f ca="1">IF(ISERROR($S908),"",OFFSET('Smelter Reference List'!$H$4,$S908-4,0))</f>
        <v/>
      </c>
      <c r="J908" s="295" t="str">
        <f ca="1">IF(ISERROR($S908),"",OFFSET('Smelter Reference List'!$I$4,$S908-4,0))</f>
        <v/>
      </c>
      <c r="K908" s="296"/>
      <c r="L908" s="296"/>
      <c r="M908" s="296"/>
      <c r="N908" s="296"/>
      <c r="O908" s="296"/>
      <c r="P908" s="296"/>
      <c r="Q908" s="297"/>
      <c r="R908" s="227"/>
      <c r="S908" s="228" t="e">
        <f>IF(C908="",NA(),MATCH($B908&amp;$C908,'Smelter Reference List'!$J:$J,0))</f>
        <v>#N/A</v>
      </c>
      <c r="T908" s="229"/>
      <c r="U908" s="229">
        <f t="shared" ca="1" si="30"/>
        <v>0</v>
      </c>
      <c r="V908" s="229"/>
      <c r="W908" s="229"/>
      <c r="Y908" s="223" t="str">
        <f t="shared" si="31"/>
        <v/>
      </c>
    </row>
    <row r="909" spans="1:25" s="223" customFormat="1" ht="20.25">
      <c r="A909" s="292"/>
      <c r="B909" s="293" t="str">
        <f>IF(LEN(A909)=0,"",INDEX('Smelter Reference List'!$A:$A,MATCH($A909,'Smelter Reference List'!$E:$E,0)))</f>
        <v/>
      </c>
      <c r="C909" s="299" t="str">
        <f>IF(LEN(A909)=0,"",INDEX('Smelter Reference List'!$C:$C,MATCH($A909,'Smelter Reference List'!$E:$E,0)))</f>
        <v/>
      </c>
      <c r="D909" s="293" t="str">
        <f ca="1">IF(ISERROR($S909),"",OFFSET('Smelter Reference List'!$C$4,$S909-4,0)&amp;"")</f>
        <v/>
      </c>
      <c r="E909" s="293" t="str">
        <f ca="1">IF(ISERROR($S909),"",OFFSET('Smelter Reference List'!$D$4,$S909-4,0)&amp;"")</f>
        <v/>
      </c>
      <c r="F909" s="293" t="str">
        <f ca="1">IF(ISERROR($S909),"",OFFSET('Smelter Reference List'!$E$4,$S909-4,0))</f>
        <v/>
      </c>
      <c r="G909" s="293" t="str">
        <f ca="1">IF(C909=$U$4,"Enter smelter details", IF(ISERROR($S909),"",OFFSET('Smelter Reference List'!$F$4,$S909-4,0)))</f>
        <v/>
      </c>
      <c r="H909" s="294" t="str">
        <f ca="1">IF(ISERROR($S909),"",OFFSET('Smelter Reference List'!$G$4,$S909-4,0))</f>
        <v/>
      </c>
      <c r="I909" s="295" t="str">
        <f ca="1">IF(ISERROR($S909),"",OFFSET('Smelter Reference List'!$H$4,$S909-4,0))</f>
        <v/>
      </c>
      <c r="J909" s="295" t="str">
        <f ca="1">IF(ISERROR($S909),"",OFFSET('Smelter Reference List'!$I$4,$S909-4,0))</f>
        <v/>
      </c>
      <c r="K909" s="296"/>
      <c r="L909" s="296"/>
      <c r="M909" s="296"/>
      <c r="N909" s="296"/>
      <c r="O909" s="296"/>
      <c r="P909" s="296"/>
      <c r="Q909" s="297"/>
      <c r="R909" s="227"/>
      <c r="S909" s="228" t="e">
        <f>IF(C909="",NA(),MATCH($B909&amp;$C909,'Smelter Reference List'!$J:$J,0))</f>
        <v>#N/A</v>
      </c>
      <c r="T909" s="229"/>
      <c r="U909" s="229">
        <f t="shared" ca="1" si="30"/>
        <v>0</v>
      </c>
      <c r="V909" s="229"/>
      <c r="W909" s="229"/>
      <c r="Y909" s="223" t="str">
        <f t="shared" si="31"/>
        <v/>
      </c>
    </row>
    <row r="910" spans="1:25" s="223" customFormat="1" ht="20.25">
      <c r="A910" s="292"/>
      <c r="B910" s="293" t="str">
        <f>IF(LEN(A910)=0,"",INDEX('Smelter Reference List'!$A:$A,MATCH($A910,'Smelter Reference List'!$E:$E,0)))</f>
        <v/>
      </c>
      <c r="C910" s="299" t="str">
        <f>IF(LEN(A910)=0,"",INDEX('Smelter Reference List'!$C:$C,MATCH($A910,'Smelter Reference List'!$E:$E,0)))</f>
        <v/>
      </c>
      <c r="D910" s="293" t="str">
        <f ca="1">IF(ISERROR($S910),"",OFFSET('Smelter Reference List'!$C$4,$S910-4,0)&amp;"")</f>
        <v/>
      </c>
      <c r="E910" s="293" t="str">
        <f ca="1">IF(ISERROR($S910),"",OFFSET('Smelter Reference List'!$D$4,$S910-4,0)&amp;"")</f>
        <v/>
      </c>
      <c r="F910" s="293" t="str">
        <f ca="1">IF(ISERROR($S910),"",OFFSET('Smelter Reference List'!$E$4,$S910-4,0))</f>
        <v/>
      </c>
      <c r="G910" s="293" t="str">
        <f ca="1">IF(C910=$U$4,"Enter smelter details", IF(ISERROR($S910),"",OFFSET('Smelter Reference List'!$F$4,$S910-4,0)))</f>
        <v/>
      </c>
      <c r="H910" s="294" t="str">
        <f ca="1">IF(ISERROR($S910),"",OFFSET('Smelter Reference List'!$G$4,$S910-4,0))</f>
        <v/>
      </c>
      <c r="I910" s="295" t="str">
        <f ca="1">IF(ISERROR($S910),"",OFFSET('Smelter Reference List'!$H$4,$S910-4,0))</f>
        <v/>
      </c>
      <c r="J910" s="295" t="str">
        <f ca="1">IF(ISERROR($S910),"",OFFSET('Smelter Reference List'!$I$4,$S910-4,0))</f>
        <v/>
      </c>
      <c r="K910" s="296"/>
      <c r="L910" s="296"/>
      <c r="M910" s="296"/>
      <c r="N910" s="296"/>
      <c r="O910" s="296"/>
      <c r="P910" s="296"/>
      <c r="Q910" s="297"/>
      <c r="R910" s="227"/>
      <c r="S910" s="228" t="e">
        <f>IF(C910="",NA(),MATCH($B910&amp;$C910,'Smelter Reference List'!$J:$J,0))</f>
        <v>#N/A</v>
      </c>
      <c r="T910" s="229"/>
      <c r="U910" s="229">
        <f t="shared" ca="1" si="30"/>
        <v>0</v>
      </c>
      <c r="V910" s="229"/>
      <c r="W910" s="229"/>
      <c r="Y910" s="223" t="str">
        <f t="shared" si="31"/>
        <v/>
      </c>
    </row>
    <row r="911" spans="1:25" s="223" customFormat="1" ht="20.25">
      <c r="A911" s="292"/>
      <c r="B911" s="293" t="str">
        <f>IF(LEN(A911)=0,"",INDEX('Smelter Reference List'!$A:$A,MATCH($A911,'Smelter Reference List'!$E:$E,0)))</f>
        <v/>
      </c>
      <c r="C911" s="299" t="str">
        <f>IF(LEN(A911)=0,"",INDEX('Smelter Reference List'!$C:$C,MATCH($A911,'Smelter Reference List'!$E:$E,0)))</f>
        <v/>
      </c>
      <c r="D911" s="293" t="str">
        <f ca="1">IF(ISERROR($S911),"",OFFSET('Smelter Reference List'!$C$4,$S911-4,0)&amp;"")</f>
        <v/>
      </c>
      <c r="E911" s="293" t="str">
        <f ca="1">IF(ISERROR($S911),"",OFFSET('Smelter Reference List'!$D$4,$S911-4,0)&amp;"")</f>
        <v/>
      </c>
      <c r="F911" s="293" t="str">
        <f ca="1">IF(ISERROR($S911),"",OFFSET('Smelter Reference List'!$E$4,$S911-4,0))</f>
        <v/>
      </c>
      <c r="G911" s="293" t="str">
        <f ca="1">IF(C911=$U$4,"Enter smelter details", IF(ISERROR($S911),"",OFFSET('Smelter Reference List'!$F$4,$S911-4,0)))</f>
        <v/>
      </c>
      <c r="H911" s="294" t="str">
        <f ca="1">IF(ISERROR($S911),"",OFFSET('Smelter Reference List'!$G$4,$S911-4,0))</f>
        <v/>
      </c>
      <c r="I911" s="295" t="str">
        <f ca="1">IF(ISERROR($S911),"",OFFSET('Smelter Reference List'!$H$4,$S911-4,0))</f>
        <v/>
      </c>
      <c r="J911" s="295" t="str">
        <f ca="1">IF(ISERROR($S911),"",OFFSET('Smelter Reference List'!$I$4,$S911-4,0))</f>
        <v/>
      </c>
      <c r="K911" s="296"/>
      <c r="L911" s="296"/>
      <c r="M911" s="296"/>
      <c r="N911" s="296"/>
      <c r="O911" s="296"/>
      <c r="P911" s="296"/>
      <c r="Q911" s="297"/>
      <c r="R911" s="227"/>
      <c r="S911" s="228" t="e">
        <f>IF(C911="",NA(),MATCH($B911&amp;$C911,'Smelter Reference List'!$J:$J,0))</f>
        <v>#N/A</v>
      </c>
      <c r="T911" s="229"/>
      <c r="U911" s="229">
        <f t="shared" ca="1" si="30"/>
        <v>0</v>
      </c>
      <c r="V911" s="229"/>
      <c r="W911" s="229"/>
      <c r="Y911" s="223" t="str">
        <f t="shared" si="31"/>
        <v/>
      </c>
    </row>
    <row r="912" spans="1:25" s="223" customFormat="1" ht="20.25">
      <c r="A912" s="292"/>
      <c r="B912" s="293" t="str">
        <f>IF(LEN(A912)=0,"",INDEX('Smelter Reference List'!$A:$A,MATCH($A912,'Smelter Reference List'!$E:$E,0)))</f>
        <v/>
      </c>
      <c r="C912" s="299" t="str">
        <f>IF(LEN(A912)=0,"",INDEX('Smelter Reference List'!$C:$C,MATCH($A912,'Smelter Reference List'!$E:$E,0)))</f>
        <v/>
      </c>
      <c r="D912" s="293" t="str">
        <f ca="1">IF(ISERROR($S912),"",OFFSET('Smelter Reference List'!$C$4,$S912-4,0)&amp;"")</f>
        <v/>
      </c>
      <c r="E912" s="293" t="str">
        <f ca="1">IF(ISERROR($S912),"",OFFSET('Smelter Reference List'!$D$4,$S912-4,0)&amp;"")</f>
        <v/>
      </c>
      <c r="F912" s="293" t="str">
        <f ca="1">IF(ISERROR($S912),"",OFFSET('Smelter Reference List'!$E$4,$S912-4,0))</f>
        <v/>
      </c>
      <c r="G912" s="293" t="str">
        <f ca="1">IF(C912=$U$4,"Enter smelter details", IF(ISERROR($S912),"",OFFSET('Smelter Reference List'!$F$4,$S912-4,0)))</f>
        <v/>
      </c>
      <c r="H912" s="294" t="str">
        <f ca="1">IF(ISERROR($S912),"",OFFSET('Smelter Reference List'!$G$4,$S912-4,0))</f>
        <v/>
      </c>
      <c r="I912" s="295" t="str">
        <f ca="1">IF(ISERROR($S912),"",OFFSET('Smelter Reference List'!$H$4,$S912-4,0))</f>
        <v/>
      </c>
      <c r="J912" s="295" t="str">
        <f ca="1">IF(ISERROR($S912),"",OFFSET('Smelter Reference List'!$I$4,$S912-4,0))</f>
        <v/>
      </c>
      <c r="K912" s="296"/>
      <c r="L912" s="296"/>
      <c r="M912" s="296"/>
      <c r="N912" s="296"/>
      <c r="O912" s="296"/>
      <c r="P912" s="296"/>
      <c r="Q912" s="297"/>
      <c r="R912" s="227"/>
      <c r="S912" s="228" t="e">
        <f>IF(C912="",NA(),MATCH($B912&amp;$C912,'Smelter Reference List'!$J:$J,0))</f>
        <v>#N/A</v>
      </c>
      <c r="T912" s="229"/>
      <c r="U912" s="229">
        <f t="shared" ca="1" si="30"/>
        <v>0</v>
      </c>
      <c r="V912" s="229"/>
      <c r="W912" s="229"/>
      <c r="Y912" s="223" t="str">
        <f t="shared" si="31"/>
        <v/>
      </c>
    </row>
    <row r="913" spans="1:25" s="223" customFormat="1" ht="20.25">
      <c r="A913" s="292"/>
      <c r="B913" s="293" t="str">
        <f>IF(LEN(A913)=0,"",INDEX('Smelter Reference List'!$A:$A,MATCH($A913,'Smelter Reference List'!$E:$E,0)))</f>
        <v/>
      </c>
      <c r="C913" s="299" t="str">
        <f>IF(LEN(A913)=0,"",INDEX('Smelter Reference List'!$C:$C,MATCH($A913,'Smelter Reference List'!$E:$E,0)))</f>
        <v/>
      </c>
      <c r="D913" s="293" t="str">
        <f ca="1">IF(ISERROR($S913),"",OFFSET('Smelter Reference List'!$C$4,$S913-4,0)&amp;"")</f>
        <v/>
      </c>
      <c r="E913" s="293" t="str">
        <f ca="1">IF(ISERROR($S913),"",OFFSET('Smelter Reference List'!$D$4,$S913-4,0)&amp;"")</f>
        <v/>
      </c>
      <c r="F913" s="293" t="str">
        <f ca="1">IF(ISERROR($S913),"",OFFSET('Smelter Reference List'!$E$4,$S913-4,0))</f>
        <v/>
      </c>
      <c r="G913" s="293" t="str">
        <f ca="1">IF(C913=$U$4,"Enter smelter details", IF(ISERROR($S913),"",OFFSET('Smelter Reference List'!$F$4,$S913-4,0)))</f>
        <v/>
      </c>
      <c r="H913" s="294" t="str">
        <f ca="1">IF(ISERROR($S913),"",OFFSET('Smelter Reference List'!$G$4,$S913-4,0))</f>
        <v/>
      </c>
      <c r="I913" s="295" t="str">
        <f ca="1">IF(ISERROR($S913),"",OFFSET('Smelter Reference List'!$H$4,$S913-4,0))</f>
        <v/>
      </c>
      <c r="J913" s="295" t="str">
        <f ca="1">IF(ISERROR($S913),"",OFFSET('Smelter Reference List'!$I$4,$S913-4,0))</f>
        <v/>
      </c>
      <c r="K913" s="296"/>
      <c r="L913" s="296"/>
      <c r="M913" s="296"/>
      <c r="N913" s="296"/>
      <c r="O913" s="296"/>
      <c r="P913" s="296"/>
      <c r="Q913" s="297"/>
      <c r="R913" s="227"/>
      <c r="S913" s="228" t="e">
        <f>IF(C913="",NA(),MATCH($B913&amp;$C913,'Smelter Reference List'!$J:$J,0))</f>
        <v>#N/A</v>
      </c>
      <c r="T913" s="229"/>
      <c r="U913" s="229">
        <f t="shared" ca="1" si="30"/>
        <v>0</v>
      </c>
      <c r="V913" s="229"/>
      <c r="W913" s="229"/>
      <c r="Y913" s="223" t="str">
        <f t="shared" si="31"/>
        <v/>
      </c>
    </row>
    <row r="914" spans="1:25" s="223" customFormat="1" ht="20.25">
      <c r="A914" s="292"/>
      <c r="B914" s="293" t="str">
        <f>IF(LEN(A914)=0,"",INDEX('Smelter Reference List'!$A:$A,MATCH($A914,'Smelter Reference List'!$E:$E,0)))</f>
        <v/>
      </c>
      <c r="C914" s="299" t="str">
        <f>IF(LEN(A914)=0,"",INDEX('Smelter Reference List'!$C:$C,MATCH($A914,'Smelter Reference List'!$E:$E,0)))</f>
        <v/>
      </c>
      <c r="D914" s="293" t="str">
        <f ca="1">IF(ISERROR($S914),"",OFFSET('Smelter Reference List'!$C$4,$S914-4,0)&amp;"")</f>
        <v/>
      </c>
      <c r="E914" s="293" t="str">
        <f ca="1">IF(ISERROR($S914),"",OFFSET('Smelter Reference List'!$D$4,$S914-4,0)&amp;"")</f>
        <v/>
      </c>
      <c r="F914" s="293" t="str">
        <f ca="1">IF(ISERROR($S914),"",OFFSET('Smelter Reference List'!$E$4,$S914-4,0))</f>
        <v/>
      </c>
      <c r="G914" s="293" t="str">
        <f ca="1">IF(C914=$U$4,"Enter smelter details", IF(ISERROR($S914),"",OFFSET('Smelter Reference List'!$F$4,$S914-4,0)))</f>
        <v/>
      </c>
      <c r="H914" s="294" t="str">
        <f ca="1">IF(ISERROR($S914),"",OFFSET('Smelter Reference List'!$G$4,$S914-4,0))</f>
        <v/>
      </c>
      <c r="I914" s="295" t="str">
        <f ca="1">IF(ISERROR($S914),"",OFFSET('Smelter Reference List'!$H$4,$S914-4,0))</f>
        <v/>
      </c>
      <c r="J914" s="295" t="str">
        <f ca="1">IF(ISERROR($S914),"",OFFSET('Smelter Reference List'!$I$4,$S914-4,0))</f>
        <v/>
      </c>
      <c r="K914" s="296"/>
      <c r="L914" s="296"/>
      <c r="M914" s="296"/>
      <c r="N914" s="296"/>
      <c r="O914" s="296"/>
      <c r="P914" s="296"/>
      <c r="Q914" s="297"/>
      <c r="R914" s="227"/>
      <c r="S914" s="228" t="e">
        <f>IF(C914="",NA(),MATCH($B914&amp;$C914,'Smelter Reference List'!$J:$J,0))</f>
        <v>#N/A</v>
      </c>
      <c r="T914" s="229"/>
      <c r="U914" s="229">
        <f t="shared" ca="1" si="30"/>
        <v>0</v>
      </c>
      <c r="V914" s="229"/>
      <c r="W914" s="229"/>
      <c r="Y914" s="223" t="str">
        <f t="shared" si="31"/>
        <v/>
      </c>
    </row>
    <row r="915" spans="1:25" s="223" customFormat="1" ht="20.25">
      <c r="A915" s="292"/>
      <c r="B915" s="293" t="str">
        <f>IF(LEN(A915)=0,"",INDEX('Smelter Reference List'!$A:$A,MATCH($A915,'Smelter Reference List'!$E:$E,0)))</f>
        <v/>
      </c>
      <c r="C915" s="299" t="str">
        <f>IF(LEN(A915)=0,"",INDEX('Smelter Reference List'!$C:$C,MATCH($A915,'Smelter Reference List'!$E:$E,0)))</f>
        <v/>
      </c>
      <c r="D915" s="293" t="str">
        <f ca="1">IF(ISERROR($S915),"",OFFSET('Smelter Reference List'!$C$4,$S915-4,0)&amp;"")</f>
        <v/>
      </c>
      <c r="E915" s="293" t="str">
        <f ca="1">IF(ISERROR($S915),"",OFFSET('Smelter Reference List'!$D$4,$S915-4,0)&amp;"")</f>
        <v/>
      </c>
      <c r="F915" s="293" t="str">
        <f ca="1">IF(ISERROR($S915),"",OFFSET('Smelter Reference List'!$E$4,$S915-4,0))</f>
        <v/>
      </c>
      <c r="G915" s="293" t="str">
        <f ca="1">IF(C915=$U$4,"Enter smelter details", IF(ISERROR($S915),"",OFFSET('Smelter Reference List'!$F$4,$S915-4,0)))</f>
        <v/>
      </c>
      <c r="H915" s="294" t="str">
        <f ca="1">IF(ISERROR($S915),"",OFFSET('Smelter Reference List'!$G$4,$S915-4,0))</f>
        <v/>
      </c>
      <c r="I915" s="295" t="str">
        <f ca="1">IF(ISERROR($S915),"",OFFSET('Smelter Reference List'!$H$4,$S915-4,0))</f>
        <v/>
      </c>
      <c r="J915" s="295" t="str">
        <f ca="1">IF(ISERROR($S915),"",OFFSET('Smelter Reference List'!$I$4,$S915-4,0))</f>
        <v/>
      </c>
      <c r="K915" s="296"/>
      <c r="L915" s="296"/>
      <c r="M915" s="296"/>
      <c r="N915" s="296"/>
      <c r="O915" s="296"/>
      <c r="P915" s="296"/>
      <c r="Q915" s="297"/>
      <c r="R915" s="227"/>
      <c r="S915" s="228" t="e">
        <f>IF(C915="",NA(),MATCH($B915&amp;$C915,'Smelter Reference List'!$J:$J,0))</f>
        <v>#N/A</v>
      </c>
      <c r="T915" s="229"/>
      <c r="U915" s="229">
        <f t="shared" ca="1" si="30"/>
        <v>0</v>
      </c>
      <c r="V915" s="229"/>
      <c r="W915" s="229"/>
      <c r="Y915" s="223" t="str">
        <f t="shared" si="31"/>
        <v/>
      </c>
    </row>
    <row r="916" spans="1:25" s="223" customFormat="1" ht="20.25">
      <c r="A916" s="292"/>
      <c r="B916" s="293" t="str">
        <f>IF(LEN(A916)=0,"",INDEX('Smelter Reference List'!$A:$A,MATCH($A916,'Smelter Reference List'!$E:$E,0)))</f>
        <v/>
      </c>
      <c r="C916" s="299" t="str">
        <f>IF(LEN(A916)=0,"",INDEX('Smelter Reference List'!$C:$C,MATCH($A916,'Smelter Reference List'!$E:$E,0)))</f>
        <v/>
      </c>
      <c r="D916" s="293" t="str">
        <f ca="1">IF(ISERROR($S916),"",OFFSET('Smelter Reference List'!$C$4,$S916-4,0)&amp;"")</f>
        <v/>
      </c>
      <c r="E916" s="293" t="str">
        <f ca="1">IF(ISERROR($S916),"",OFFSET('Smelter Reference List'!$D$4,$S916-4,0)&amp;"")</f>
        <v/>
      </c>
      <c r="F916" s="293" t="str">
        <f ca="1">IF(ISERROR($S916),"",OFFSET('Smelter Reference List'!$E$4,$S916-4,0))</f>
        <v/>
      </c>
      <c r="G916" s="293" t="str">
        <f ca="1">IF(C916=$U$4,"Enter smelter details", IF(ISERROR($S916),"",OFFSET('Smelter Reference List'!$F$4,$S916-4,0)))</f>
        <v/>
      </c>
      <c r="H916" s="294" t="str">
        <f ca="1">IF(ISERROR($S916),"",OFFSET('Smelter Reference List'!$G$4,$S916-4,0))</f>
        <v/>
      </c>
      <c r="I916" s="295" t="str">
        <f ca="1">IF(ISERROR($S916),"",OFFSET('Smelter Reference List'!$H$4,$S916-4,0))</f>
        <v/>
      </c>
      <c r="J916" s="295" t="str">
        <f ca="1">IF(ISERROR($S916),"",OFFSET('Smelter Reference List'!$I$4,$S916-4,0))</f>
        <v/>
      </c>
      <c r="K916" s="296"/>
      <c r="L916" s="296"/>
      <c r="M916" s="296"/>
      <c r="N916" s="296"/>
      <c r="O916" s="296"/>
      <c r="P916" s="296"/>
      <c r="Q916" s="297"/>
      <c r="R916" s="227"/>
      <c r="S916" s="228" t="e">
        <f>IF(C916="",NA(),MATCH($B916&amp;$C916,'Smelter Reference List'!$J:$J,0))</f>
        <v>#N/A</v>
      </c>
      <c r="T916" s="229"/>
      <c r="U916" s="229">
        <f t="shared" ca="1" si="30"/>
        <v>0</v>
      </c>
      <c r="V916" s="229"/>
      <c r="W916" s="229"/>
      <c r="Y916" s="223" t="str">
        <f t="shared" si="31"/>
        <v/>
      </c>
    </row>
    <row r="917" spans="1:25" s="223" customFormat="1" ht="20.25">
      <c r="A917" s="292"/>
      <c r="B917" s="293" t="str">
        <f>IF(LEN(A917)=0,"",INDEX('Smelter Reference List'!$A:$A,MATCH($A917,'Smelter Reference List'!$E:$E,0)))</f>
        <v/>
      </c>
      <c r="C917" s="299" t="str">
        <f>IF(LEN(A917)=0,"",INDEX('Smelter Reference List'!$C:$C,MATCH($A917,'Smelter Reference List'!$E:$E,0)))</f>
        <v/>
      </c>
      <c r="D917" s="293" t="str">
        <f ca="1">IF(ISERROR($S917),"",OFFSET('Smelter Reference List'!$C$4,$S917-4,0)&amp;"")</f>
        <v/>
      </c>
      <c r="E917" s="293" t="str">
        <f ca="1">IF(ISERROR($S917),"",OFFSET('Smelter Reference List'!$D$4,$S917-4,0)&amp;"")</f>
        <v/>
      </c>
      <c r="F917" s="293" t="str">
        <f ca="1">IF(ISERROR($S917),"",OFFSET('Smelter Reference List'!$E$4,$S917-4,0))</f>
        <v/>
      </c>
      <c r="G917" s="293" t="str">
        <f ca="1">IF(C917=$U$4,"Enter smelter details", IF(ISERROR($S917),"",OFFSET('Smelter Reference List'!$F$4,$S917-4,0)))</f>
        <v/>
      </c>
      <c r="H917" s="294" t="str">
        <f ca="1">IF(ISERROR($S917),"",OFFSET('Smelter Reference List'!$G$4,$S917-4,0))</f>
        <v/>
      </c>
      <c r="I917" s="295" t="str">
        <f ca="1">IF(ISERROR($S917),"",OFFSET('Smelter Reference List'!$H$4,$S917-4,0))</f>
        <v/>
      </c>
      <c r="J917" s="295" t="str">
        <f ca="1">IF(ISERROR($S917),"",OFFSET('Smelter Reference List'!$I$4,$S917-4,0))</f>
        <v/>
      </c>
      <c r="K917" s="296"/>
      <c r="L917" s="296"/>
      <c r="M917" s="296"/>
      <c r="N917" s="296"/>
      <c r="O917" s="296"/>
      <c r="P917" s="296"/>
      <c r="Q917" s="297"/>
      <c r="R917" s="227"/>
      <c r="S917" s="228" t="e">
        <f>IF(C917="",NA(),MATCH($B917&amp;$C917,'Smelter Reference List'!$J:$J,0))</f>
        <v>#N/A</v>
      </c>
      <c r="T917" s="229"/>
      <c r="U917" s="229">
        <f t="shared" ca="1" si="30"/>
        <v>0</v>
      </c>
      <c r="V917" s="229"/>
      <c r="W917" s="229"/>
      <c r="Y917" s="223" t="str">
        <f t="shared" si="31"/>
        <v/>
      </c>
    </row>
    <row r="918" spans="1:25" s="223" customFormat="1" ht="20.25">
      <c r="A918" s="292"/>
      <c r="B918" s="293" t="str">
        <f>IF(LEN(A918)=0,"",INDEX('Smelter Reference List'!$A:$A,MATCH($A918,'Smelter Reference List'!$E:$E,0)))</f>
        <v/>
      </c>
      <c r="C918" s="299" t="str">
        <f>IF(LEN(A918)=0,"",INDEX('Smelter Reference List'!$C:$C,MATCH($A918,'Smelter Reference List'!$E:$E,0)))</f>
        <v/>
      </c>
      <c r="D918" s="293" t="str">
        <f ca="1">IF(ISERROR($S918),"",OFFSET('Smelter Reference List'!$C$4,$S918-4,0)&amp;"")</f>
        <v/>
      </c>
      <c r="E918" s="293" t="str">
        <f ca="1">IF(ISERROR($S918),"",OFFSET('Smelter Reference List'!$D$4,$S918-4,0)&amp;"")</f>
        <v/>
      </c>
      <c r="F918" s="293" t="str">
        <f ca="1">IF(ISERROR($S918),"",OFFSET('Smelter Reference List'!$E$4,$S918-4,0))</f>
        <v/>
      </c>
      <c r="G918" s="293" t="str">
        <f ca="1">IF(C918=$U$4,"Enter smelter details", IF(ISERROR($S918),"",OFFSET('Smelter Reference List'!$F$4,$S918-4,0)))</f>
        <v/>
      </c>
      <c r="H918" s="294" t="str">
        <f ca="1">IF(ISERROR($S918),"",OFFSET('Smelter Reference List'!$G$4,$S918-4,0))</f>
        <v/>
      </c>
      <c r="I918" s="295" t="str">
        <f ca="1">IF(ISERROR($S918),"",OFFSET('Smelter Reference List'!$H$4,$S918-4,0))</f>
        <v/>
      </c>
      <c r="J918" s="295" t="str">
        <f ca="1">IF(ISERROR($S918),"",OFFSET('Smelter Reference List'!$I$4,$S918-4,0))</f>
        <v/>
      </c>
      <c r="K918" s="296"/>
      <c r="L918" s="296"/>
      <c r="M918" s="296"/>
      <c r="N918" s="296"/>
      <c r="O918" s="296"/>
      <c r="P918" s="296"/>
      <c r="Q918" s="297"/>
      <c r="R918" s="227"/>
      <c r="S918" s="228" t="e">
        <f>IF(C918="",NA(),MATCH($B918&amp;$C918,'Smelter Reference List'!$J:$J,0))</f>
        <v>#N/A</v>
      </c>
      <c r="T918" s="229"/>
      <c r="U918" s="229">
        <f t="shared" ca="1" si="30"/>
        <v>0</v>
      </c>
      <c r="V918" s="229"/>
      <c r="W918" s="229"/>
      <c r="Y918" s="223" t="str">
        <f t="shared" si="31"/>
        <v/>
      </c>
    </row>
    <row r="919" spans="1:25" s="223" customFormat="1" ht="20.25">
      <c r="A919" s="292"/>
      <c r="B919" s="293" t="str">
        <f>IF(LEN(A919)=0,"",INDEX('Smelter Reference List'!$A:$A,MATCH($A919,'Smelter Reference List'!$E:$E,0)))</f>
        <v/>
      </c>
      <c r="C919" s="299" t="str">
        <f>IF(LEN(A919)=0,"",INDEX('Smelter Reference List'!$C:$C,MATCH($A919,'Smelter Reference List'!$E:$E,0)))</f>
        <v/>
      </c>
      <c r="D919" s="293" t="str">
        <f ca="1">IF(ISERROR($S919),"",OFFSET('Smelter Reference List'!$C$4,$S919-4,0)&amp;"")</f>
        <v/>
      </c>
      <c r="E919" s="293" t="str">
        <f ca="1">IF(ISERROR($S919),"",OFFSET('Smelter Reference List'!$D$4,$S919-4,0)&amp;"")</f>
        <v/>
      </c>
      <c r="F919" s="293" t="str">
        <f ca="1">IF(ISERROR($S919),"",OFFSET('Smelter Reference List'!$E$4,$S919-4,0))</f>
        <v/>
      </c>
      <c r="G919" s="293" t="str">
        <f ca="1">IF(C919=$U$4,"Enter smelter details", IF(ISERROR($S919),"",OFFSET('Smelter Reference List'!$F$4,$S919-4,0)))</f>
        <v/>
      </c>
      <c r="H919" s="294" t="str">
        <f ca="1">IF(ISERROR($S919),"",OFFSET('Smelter Reference List'!$G$4,$S919-4,0))</f>
        <v/>
      </c>
      <c r="I919" s="295" t="str">
        <f ca="1">IF(ISERROR($S919),"",OFFSET('Smelter Reference List'!$H$4,$S919-4,0))</f>
        <v/>
      </c>
      <c r="J919" s="295" t="str">
        <f ca="1">IF(ISERROR($S919),"",OFFSET('Smelter Reference List'!$I$4,$S919-4,0))</f>
        <v/>
      </c>
      <c r="K919" s="296"/>
      <c r="L919" s="296"/>
      <c r="M919" s="296"/>
      <c r="N919" s="296"/>
      <c r="O919" s="296"/>
      <c r="P919" s="296"/>
      <c r="Q919" s="297"/>
      <c r="R919" s="227"/>
      <c r="S919" s="228" t="e">
        <f>IF(C919="",NA(),MATCH($B919&amp;$C919,'Smelter Reference List'!$J:$J,0))</f>
        <v>#N/A</v>
      </c>
      <c r="T919" s="229"/>
      <c r="U919" s="229">
        <f t="shared" ca="1" si="30"/>
        <v>0</v>
      </c>
      <c r="V919" s="229"/>
      <c r="W919" s="229"/>
      <c r="Y919" s="223" t="str">
        <f t="shared" si="31"/>
        <v/>
      </c>
    </row>
    <row r="920" spans="1:25" s="223" customFormat="1" ht="20.25">
      <c r="A920" s="292"/>
      <c r="B920" s="293" t="str">
        <f>IF(LEN(A920)=0,"",INDEX('Smelter Reference List'!$A:$A,MATCH($A920,'Smelter Reference List'!$E:$E,0)))</f>
        <v/>
      </c>
      <c r="C920" s="299" t="str">
        <f>IF(LEN(A920)=0,"",INDEX('Smelter Reference List'!$C:$C,MATCH($A920,'Smelter Reference List'!$E:$E,0)))</f>
        <v/>
      </c>
      <c r="D920" s="293" t="str">
        <f ca="1">IF(ISERROR($S920),"",OFFSET('Smelter Reference List'!$C$4,$S920-4,0)&amp;"")</f>
        <v/>
      </c>
      <c r="E920" s="293" t="str">
        <f ca="1">IF(ISERROR($S920),"",OFFSET('Smelter Reference List'!$D$4,$S920-4,0)&amp;"")</f>
        <v/>
      </c>
      <c r="F920" s="293" t="str">
        <f ca="1">IF(ISERROR($S920),"",OFFSET('Smelter Reference List'!$E$4,$S920-4,0))</f>
        <v/>
      </c>
      <c r="G920" s="293" t="str">
        <f ca="1">IF(C920=$U$4,"Enter smelter details", IF(ISERROR($S920),"",OFFSET('Smelter Reference List'!$F$4,$S920-4,0)))</f>
        <v/>
      </c>
      <c r="H920" s="294" t="str">
        <f ca="1">IF(ISERROR($S920),"",OFFSET('Smelter Reference List'!$G$4,$S920-4,0))</f>
        <v/>
      </c>
      <c r="I920" s="295" t="str">
        <f ca="1">IF(ISERROR($S920),"",OFFSET('Smelter Reference List'!$H$4,$S920-4,0))</f>
        <v/>
      </c>
      <c r="J920" s="295" t="str">
        <f ca="1">IF(ISERROR($S920),"",OFFSET('Smelter Reference List'!$I$4,$S920-4,0))</f>
        <v/>
      </c>
      <c r="K920" s="296"/>
      <c r="L920" s="296"/>
      <c r="M920" s="296"/>
      <c r="N920" s="296"/>
      <c r="O920" s="296"/>
      <c r="P920" s="296"/>
      <c r="Q920" s="297"/>
      <c r="R920" s="227"/>
      <c r="S920" s="228" t="e">
        <f>IF(C920="",NA(),MATCH($B920&amp;$C920,'Smelter Reference List'!$J:$J,0))</f>
        <v>#N/A</v>
      </c>
      <c r="T920" s="229"/>
      <c r="U920" s="229">
        <f t="shared" ca="1" si="30"/>
        <v>0</v>
      </c>
      <c r="V920" s="229"/>
      <c r="W920" s="229"/>
      <c r="Y920" s="223" t="str">
        <f t="shared" si="31"/>
        <v/>
      </c>
    </row>
    <row r="921" spans="1:25" s="223" customFormat="1" ht="20.25">
      <c r="A921" s="292"/>
      <c r="B921" s="293" t="str">
        <f>IF(LEN(A921)=0,"",INDEX('Smelter Reference List'!$A:$A,MATCH($A921,'Smelter Reference List'!$E:$E,0)))</f>
        <v/>
      </c>
      <c r="C921" s="299" t="str">
        <f>IF(LEN(A921)=0,"",INDEX('Smelter Reference List'!$C:$C,MATCH($A921,'Smelter Reference List'!$E:$E,0)))</f>
        <v/>
      </c>
      <c r="D921" s="293" t="str">
        <f ca="1">IF(ISERROR($S921),"",OFFSET('Smelter Reference List'!$C$4,$S921-4,0)&amp;"")</f>
        <v/>
      </c>
      <c r="E921" s="293" t="str">
        <f ca="1">IF(ISERROR($S921),"",OFFSET('Smelter Reference List'!$D$4,$S921-4,0)&amp;"")</f>
        <v/>
      </c>
      <c r="F921" s="293" t="str">
        <f ca="1">IF(ISERROR($S921),"",OFFSET('Smelter Reference List'!$E$4,$S921-4,0))</f>
        <v/>
      </c>
      <c r="G921" s="293" t="str">
        <f ca="1">IF(C921=$U$4,"Enter smelter details", IF(ISERROR($S921),"",OFFSET('Smelter Reference List'!$F$4,$S921-4,0)))</f>
        <v/>
      </c>
      <c r="H921" s="294" t="str">
        <f ca="1">IF(ISERROR($S921),"",OFFSET('Smelter Reference List'!$G$4,$S921-4,0))</f>
        <v/>
      </c>
      <c r="I921" s="295" t="str">
        <f ca="1">IF(ISERROR($S921),"",OFFSET('Smelter Reference List'!$H$4,$S921-4,0))</f>
        <v/>
      </c>
      <c r="J921" s="295" t="str">
        <f ca="1">IF(ISERROR($S921),"",OFFSET('Smelter Reference List'!$I$4,$S921-4,0))</f>
        <v/>
      </c>
      <c r="K921" s="296"/>
      <c r="L921" s="296"/>
      <c r="M921" s="296"/>
      <c r="N921" s="296"/>
      <c r="O921" s="296"/>
      <c r="P921" s="296"/>
      <c r="Q921" s="297"/>
      <c r="R921" s="227"/>
      <c r="S921" s="228" t="e">
        <f>IF(C921="",NA(),MATCH($B921&amp;$C921,'Smelter Reference List'!$J:$J,0))</f>
        <v>#N/A</v>
      </c>
      <c r="T921" s="229"/>
      <c r="U921" s="229">
        <f t="shared" ca="1" si="30"/>
        <v>0</v>
      </c>
      <c r="V921" s="229"/>
      <c r="W921" s="229"/>
      <c r="Y921" s="223" t="str">
        <f t="shared" si="31"/>
        <v/>
      </c>
    </row>
    <row r="922" spans="1:25" s="223" customFormat="1" ht="20.25">
      <c r="A922" s="292"/>
      <c r="B922" s="293" t="str">
        <f>IF(LEN(A922)=0,"",INDEX('Smelter Reference List'!$A:$A,MATCH($A922,'Smelter Reference List'!$E:$E,0)))</f>
        <v/>
      </c>
      <c r="C922" s="299" t="str">
        <f>IF(LEN(A922)=0,"",INDEX('Smelter Reference List'!$C:$C,MATCH($A922,'Smelter Reference List'!$E:$E,0)))</f>
        <v/>
      </c>
      <c r="D922" s="293" t="str">
        <f ca="1">IF(ISERROR($S922),"",OFFSET('Smelter Reference List'!$C$4,$S922-4,0)&amp;"")</f>
        <v/>
      </c>
      <c r="E922" s="293" t="str">
        <f ca="1">IF(ISERROR($S922),"",OFFSET('Smelter Reference List'!$D$4,$S922-4,0)&amp;"")</f>
        <v/>
      </c>
      <c r="F922" s="293" t="str">
        <f ca="1">IF(ISERROR($S922),"",OFFSET('Smelter Reference List'!$E$4,$S922-4,0))</f>
        <v/>
      </c>
      <c r="G922" s="293" t="str">
        <f ca="1">IF(C922=$U$4,"Enter smelter details", IF(ISERROR($S922),"",OFFSET('Smelter Reference List'!$F$4,$S922-4,0)))</f>
        <v/>
      </c>
      <c r="H922" s="294" t="str">
        <f ca="1">IF(ISERROR($S922),"",OFFSET('Smelter Reference List'!$G$4,$S922-4,0))</f>
        <v/>
      </c>
      <c r="I922" s="295" t="str">
        <f ca="1">IF(ISERROR($S922),"",OFFSET('Smelter Reference List'!$H$4,$S922-4,0))</f>
        <v/>
      </c>
      <c r="J922" s="295" t="str">
        <f ca="1">IF(ISERROR($S922),"",OFFSET('Smelter Reference List'!$I$4,$S922-4,0))</f>
        <v/>
      </c>
      <c r="K922" s="296"/>
      <c r="L922" s="296"/>
      <c r="M922" s="296"/>
      <c r="N922" s="296"/>
      <c r="O922" s="296"/>
      <c r="P922" s="296"/>
      <c r="Q922" s="297"/>
      <c r="R922" s="227"/>
      <c r="S922" s="228" t="e">
        <f>IF(C922="",NA(),MATCH($B922&amp;$C922,'Smelter Reference List'!$J:$J,0))</f>
        <v>#N/A</v>
      </c>
      <c r="T922" s="229"/>
      <c r="U922" s="229">
        <f t="shared" ca="1" si="30"/>
        <v>0</v>
      </c>
      <c r="V922" s="229"/>
      <c r="W922" s="229"/>
      <c r="Y922" s="223" t="str">
        <f t="shared" si="31"/>
        <v/>
      </c>
    </row>
    <row r="923" spans="1:25" s="223" customFormat="1" ht="20.25">
      <c r="A923" s="292"/>
      <c r="B923" s="293" t="str">
        <f>IF(LEN(A923)=0,"",INDEX('Smelter Reference List'!$A:$A,MATCH($A923,'Smelter Reference List'!$E:$E,0)))</f>
        <v/>
      </c>
      <c r="C923" s="299" t="str">
        <f>IF(LEN(A923)=0,"",INDEX('Smelter Reference List'!$C:$C,MATCH($A923,'Smelter Reference List'!$E:$E,0)))</f>
        <v/>
      </c>
      <c r="D923" s="293" t="str">
        <f ca="1">IF(ISERROR($S923),"",OFFSET('Smelter Reference List'!$C$4,$S923-4,0)&amp;"")</f>
        <v/>
      </c>
      <c r="E923" s="293" t="str">
        <f ca="1">IF(ISERROR($S923),"",OFFSET('Smelter Reference List'!$D$4,$S923-4,0)&amp;"")</f>
        <v/>
      </c>
      <c r="F923" s="293" t="str">
        <f ca="1">IF(ISERROR($S923),"",OFFSET('Smelter Reference List'!$E$4,$S923-4,0))</f>
        <v/>
      </c>
      <c r="G923" s="293" t="str">
        <f ca="1">IF(C923=$U$4,"Enter smelter details", IF(ISERROR($S923),"",OFFSET('Smelter Reference List'!$F$4,$S923-4,0)))</f>
        <v/>
      </c>
      <c r="H923" s="294" t="str">
        <f ca="1">IF(ISERROR($S923),"",OFFSET('Smelter Reference List'!$G$4,$S923-4,0))</f>
        <v/>
      </c>
      <c r="I923" s="295" t="str">
        <f ca="1">IF(ISERROR($S923),"",OFFSET('Smelter Reference List'!$H$4,$S923-4,0))</f>
        <v/>
      </c>
      <c r="J923" s="295" t="str">
        <f ca="1">IF(ISERROR($S923),"",OFFSET('Smelter Reference List'!$I$4,$S923-4,0))</f>
        <v/>
      </c>
      <c r="K923" s="296"/>
      <c r="L923" s="296"/>
      <c r="M923" s="296"/>
      <c r="N923" s="296"/>
      <c r="O923" s="296"/>
      <c r="P923" s="296"/>
      <c r="Q923" s="297"/>
      <c r="R923" s="227"/>
      <c r="S923" s="228" t="e">
        <f>IF(C923="",NA(),MATCH($B923&amp;$C923,'Smelter Reference List'!$J:$J,0))</f>
        <v>#N/A</v>
      </c>
      <c r="T923" s="229"/>
      <c r="U923" s="229">
        <f t="shared" ca="1" si="30"/>
        <v>0</v>
      </c>
      <c r="V923" s="229"/>
      <c r="W923" s="229"/>
      <c r="Y923" s="223" t="str">
        <f t="shared" si="31"/>
        <v/>
      </c>
    </row>
    <row r="924" spans="1:25" s="223" customFormat="1" ht="20.25">
      <c r="A924" s="292"/>
      <c r="B924" s="293" t="str">
        <f>IF(LEN(A924)=0,"",INDEX('Smelter Reference List'!$A:$A,MATCH($A924,'Smelter Reference List'!$E:$E,0)))</f>
        <v/>
      </c>
      <c r="C924" s="299" t="str">
        <f>IF(LEN(A924)=0,"",INDEX('Smelter Reference List'!$C:$C,MATCH($A924,'Smelter Reference List'!$E:$E,0)))</f>
        <v/>
      </c>
      <c r="D924" s="293" t="str">
        <f ca="1">IF(ISERROR($S924),"",OFFSET('Smelter Reference List'!$C$4,$S924-4,0)&amp;"")</f>
        <v/>
      </c>
      <c r="E924" s="293" t="str">
        <f ca="1">IF(ISERROR($S924),"",OFFSET('Smelter Reference List'!$D$4,$S924-4,0)&amp;"")</f>
        <v/>
      </c>
      <c r="F924" s="293" t="str">
        <f ca="1">IF(ISERROR($S924),"",OFFSET('Smelter Reference List'!$E$4,$S924-4,0))</f>
        <v/>
      </c>
      <c r="G924" s="293" t="str">
        <f ca="1">IF(C924=$U$4,"Enter smelter details", IF(ISERROR($S924),"",OFFSET('Smelter Reference List'!$F$4,$S924-4,0)))</f>
        <v/>
      </c>
      <c r="H924" s="294" t="str">
        <f ca="1">IF(ISERROR($S924),"",OFFSET('Smelter Reference List'!$G$4,$S924-4,0))</f>
        <v/>
      </c>
      <c r="I924" s="295" t="str">
        <f ca="1">IF(ISERROR($S924),"",OFFSET('Smelter Reference List'!$H$4,$S924-4,0))</f>
        <v/>
      </c>
      <c r="J924" s="295" t="str">
        <f ca="1">IF(ISERROR($S924),"",OFFSET('Smelter Reference List'!$I$4,$S924-4,0))</f>
        <v/>
      </c>
      <c r="K924" s="296"/>
      <c r="L924" s="296"/>
      <c r="M924" s="296"/>
      <c r="N924" s="296"/>
      <c r="O924" s="296"/>
      <c r="P924" s="296"/>
      <c r="Q924" s="297"/>
      <c r="R924" s="227"/>
      <c r="S924" s="228" t="e">
        <f>IF(C924="",NA(),MATCH($B924&amp;$C924,'Smelter Reference List'!$J:$J,0))</f>
        <v>#N/A</v>
      </c>
      <c r="T924" s="229"/>
      <c r="U924" s="229">
        <f t="shared" ca="1" si="30"/>
        <v>0</v>
      </c>
      <c r="V924" s="229"/>
      <c r="W924" s="229"/>
      <c r="Y924" s="223" t="str">
        <f t="shared" si="31"/>
        <v/>
      </c>
    </row>
    <row r="925" spans="1:25" s="223" customFormat="1" ht="20.25">
      <c r="A925" s="292"/>
      <c r="B925" s="293" t="str">
        <f>IF(LEN(A925)=0,"",INDEX('Smelter Reference List'!$A:$A,MATCH($A925,'Smelter Reference List'!$E:$E,0)))</f>
        <v/>
      </c>
      <c r="C925" s="299" t="str">
        <f>IF(LEN(A925)=0,"",INDEX('Smelter Reference List'!$C:$C,MATCH($A925,'Smelter Reference List'!$E:$E,0)))</f>
        <v/>
      </c>
      <c r="D925" s="293" t="str">
        <f ca="1">IF(ISERROR($S925),"",OFFSET('Smelter Reference List'!$C$4,$S925-4,0)&amp;"")</f>
        <v/>
      </c>
      <c r="E925" s="293" t="str">
        <f ca="1">IF(ISERROR($S925),"",OFFSET('Smelter Reference List'!$D$4,$S925-4,0)&amp;"")</f>
        <v/>
      </c>
      <c r="F925" s="293" t="str">
        <f ca="1">IF(ISERROR($S925),"",OFFSET('Smelter Reference List'!$E$4,$S925-4,0))</f>
        <v/>
      </c>
      <c r="G925" s="293" t="str">
        <f ca="1">IF(C925=$U$4,"Enter smelter details", IF(ISERROR($S925),"",OFFSET('Smelter Reference List'!$F$4,$S925-4,0)))</f>
        <v/>
      </c>
      <c r="H925" s="294" t="str">
        <f ca="1">IF(ISERROR($S925),"",OFFSET('Smelter Reference List'!$G$4,$S925-4,0))</f>
        <v/>
      </c>
      <c r="I925" s="295" t="str">
        <f ca="1">IF(ISERROR($S925),"",OFFSET('Smelter Reference List'!$H$4,$S925-4,0))</f>
        <v/>
      </c>
      <c r="J925" s="295" t="str">
        <f ca="1">IF(ISERROR($S925),"",OFFSET('Smelter Reference List'!$I$4,$S925-4,0))</f>
        <v/>
      </c>
      <c r="K925" s="296"/>
      <c r="L925" s="296"/>
      <c r="M925" s="296"/>
      <c r="N925" s="296"/>
      <c r="O925" s="296"/>
      <c r="P925" s="296"/>
      <c r="Q925" s="297"/>
      <c r="R925" s="227"/>
      <c r="S925" s="228" t="e">
        <f>IF(C925="",NA(),MATCH($B925&amp;$C925,'Smelter Reference List'!$J:$J,0))</f>
        <v>#N/A</v>
      </c>
      <c r="T925" s="229"/>
      <c r="U925" s="229">
        <f t="shared" ca="1" si="30"/>
        <v>0</v>
      </c>
      <c r="V925" s="229"/>
      <c r="W925" s="229"/>
      <c r="Y925" s="223" t="str">
        <f t="shared" si="31"/>
        <v/>
      </c>
    </row>
    <row r="926" spans="1:25" s="223" customFormat="1" ht="20.25">
      <c r="A926" s="292"/>
      <c r="B926" s="293" t="str">
        <f>IF(LEN(A926)=0,"",INDEX('Smelter Reference List'!$A:$A,MATCH($A926,'Smelter Reference List'!$E:$E,0)))</f>
        <v/>
      </c>
      <c r="C926" s="299" t="str">
        <f>IF(LEN(A926)=0,"",INDEX('Smelter Reference List'!$C:$C,MATCH($A926,'Smelter Reference List'!$E:$E,0)))</f>
        <v/>
      </c>
      <c r="D926" s="293" t="str">
        <f ca="1">IF(ISERROR($S926),"",OFFSET('Smelter Reference List'!$C$4,$S926-4,0)&amp;"")</f>
        <v/>
      </c>
      <c r="E926" s="293" t="str">
        <f ca="1">IF(ISERROR($S926),"",OFFSET('Smelter Reference List'!$D$4,$S926-4,0)&amp;"")</f>
        <v/>
      </c>
      <c r="F926" s="293" t="str">
        <f ca="1">IF(ISERROR($S926),"",OFFSET('Smelter Reference List'!$E$4,$S926-4,0))</f>
        <v/>
      </c>
      <c r="G926" s="293" t="str">
        <f ca="1">IF(C926=$U$4,"Enter smelter details", IF(ISERROR($S926),"",OFFSET('Smelter Reference List'!$F$4,$S926-4,0)))</f>
        <v/>
      </c>
      <c r="H926" s="294" t="str">
        <f ca="1">IF(ISERROR($S926),"",OFFSET('Smelter Reference List'!$G$4,$S926-4,0))</f>
        <v/>
      </c>
      <c r="I926" s="295" t="str">
        <f ca="1">IF(ISERROR($S926),"",OFFSET('Smelter Reference List'!$H$4,$S926-4,0))</f>
        <v/>
      </c>
      <c r="J926" s="295" t="str">
        <f ca="1">IF(ISERROR($S926),"",OFFSET('Smelter Reference List'!$I$4,$S926-4,0))</f>
        <v/>
      </c>
      <c r="K926" s="296"/>
      <c r="L926" s="296"/>
      <c r="M926" s="296"/>
      <c r="N926" s="296"/>
      <c r="O926" s="296"/>
      <c r="P926" s="296"/>
      <c r="Q926" s="297"/>
      <c r="R926" s="227"/>
      <c r="S926" s="228" t="e">
        <f>IF(C926="",NA(),MATCH($B926&amp;$C926,'Smelter Reference List'!$J:$J,0))</f>
        <v>#N/A</v>
      </c>
      <c r="T926" s="229"/>
      <c r="U926" s="229">
        <f t="shared" ca="1" si="30"/>
        <v>0</v>
      </c>
      <c r="V926" s="229"/>
      <c r="W926" s="229"/>
      <c r="Y926" s="223" t="str">
        <f t="shared" si="31"/>
        <v/>
      </c>
    </row>
    <row r="927" spans="1:25" s="223" customFormat="1" ht="20.25">
      <c r="A927" s="292"/>
      <c r="B927" s="293" t="str">
        <f>IF(LEN(A927)=0,"",INDEX('Smelter Reference List'!$A:$A,MATCH($A927,'Smelter Reference List'!$E:$E,0)))</f>
        <v/>
      </c>
      <c r="C927" s="299" t="str">
        <f>IF(LEN(A927)=0,"",INDEX('Smelter Reference List'!$C:$C,MATCH($A927,'Smelter Reference List'!$E:$E,0)))</f>
        <v/>
      </c>
      <c r="D927" s="293" t="str">
        <f ca="1">IF(ISERROR($S927),"",OFFSET('Smelter Reference List'!$C$4,$S927-4,0)&amp;"")</f>
        <v/>
      </c>
      <c r="E927" s="293" t="str">
        <f ca="1">IF(ISERROR($S927),"",OFFSET('Smelter Reference List'!$D$4,$S927-4,0)&amp;"")</f>
        <v/>
      </c>
      <c r="F927" s="293" t="str">
        <f ca="1">IF(ISERROR($S927),"",OFFSET('Smelter Reference List'!$E$4,$S927-4,0))</f>
        <v/>
      </c>
      <c r="G927" s="293" t="str">
        <f ca="1">IF(C927=$U$4,"Enter smelter details", IF(ISERROR($S927),"",OFFSET('Smelter Reference List'!$F$4,$S927-4,0)))</f>
        <v/>
      </c>
      <c r="H927" s="294" t="str">
        <f ca="1">IF(ISERROR($S927),"",OFFSET('Smelter Reference List'!$G$4,$S927-4,0))</f>
        <v/>
      </c>
      <c r="I927" s="295" t="str">
        <f ca="1">IF(ISERROR($S927),"",OFFSET('Smelter Reference List'!$H$4,$S927-4,0))</f>
        <v/>
      </c>
      <c r="J927" s="295" t="str">
        <f ca="1">IF(ISERROR($S927),"",OFFSET('Smelter Reference List'!$I$4,$S927-4,0))</f>
        <v/>
      </c>
      <c r="K927" s="296"/>
      <c r="L927" s="296"/>
      <c r="M927" s="296"/>
      <c r="N927" s="296"/>
      <c r="O927" s="296"/>
      <c r="P927" s="296"/>
      <c r="Q927" s="297"/>
      <c r="R927" s="227"/>
      <c r="S927" s="228" t="e">
        <f>IF(C927="",NA(),MATCH($B927&amp;$C927,'Smelter Reference List'!$J:$J,0))</f>
        <v>#N/A</v>
      </c>
      <c r="T927" s="229"/>
      <c r="U927" s="229">
        <f t="shared" ca="1" si="30"/>
        <v>0</v>
      </c>
      <c r="V927" s="229"/>
      <c r="W927" s="229"/>
      <c r="Y927" s="223" t="str">
        <f t="shared" si="31"/>
        <v/>
      </c>
    </row>
    <row r="928" spans="1:25" s="223" customFormat="1" ht="20.25">
      <c r="A928" s="292"/>
      <c r="B928" s="293" t="str">
        <f>IF(LEN(A928)=0,"",INDEX('Smelter Reference List'!$A:$A,MATCH($A928,'Smelter Reference List'!$E:$E,0)))</f>
        <v/>
      </c>
      <c r="C928" s="299" t="str">
        <f>IF(LEN(A928)=0,"",INDEX('Smelter Reference List'!$C:$C,MATCH($A928,'Smelter Reference List'!$E:$E,0)))</f>
        <v/>
      </c>
      <c r="D928" s="293" t="str">
        <f ca="1">IF(ISERROR($S928),"",OFFSET('Smelter Reference List'!$C$4,$S928-4,0)&amp;"")</f>
        <v/>
      </c>
      <c r="E928" s="293" t="str">
        <f ca="1">IF(ISERROR($S928),"",OFFSET('Smelter Reference List'!$D$4,$S928-4,0)&amp;"")</f>
        <v/>
      </c>
      <c r="F928" s="293" t="str">
        <f ca="1">IF(ISERROR($S928),"",OFFSET('Smelter Reference List'!$E$4,$S928-4,0))</f>
        <v/>
      </c>
      <c r="G928" s="293" t="str">
        <f ca="1">IF(C928=$U$4,"Enter smelter details", IF(ISERROR($S928),"",OFFSET('Smelter Reference List'!$F$4,$S928-4,0)))</f>
        <v/>
      </c>
      <c r="H928" s="294" t="str">
        <f ca="1">IF(ISERROR($S928),"",OFFSET('Smelter Reference List'!$G$4,$S928-4,0))</f>
        <v/>
      </c>
      <c r="I928" s="295" t="str">
        <f ca="1">IF(ISERROR($S928),"",OFFSET('Smelter Reference List'!$H$4,$S928-4,0))</f>
        <v/>
      </c>
      <c r="J928" s="295" t="str">
        <f ca="1">IF(ISERROR($S928),"",OFFSET('Smelter Reference List'!$I$4,$S928-4,0))</f>
        <v/>
      </c>
      <c r="K928" s="296"/>
      <c r="L928" s="296"/>
      <c r="M928" s="296"/>
      <c r="N928" s="296"/>
      <c r="O928" s="296"/>
      <c r="P928" s="296"/>
      <c r="Q928" s="297"/>
      <c r="R928" s="227"/>
      <c r="S928" s="228" t="e">
        <f>IF(C928="",NA(),MATCH($B928&amp;$C928,'Smelter Reference List'!$J:$J,0))</f>
        <v>#N/A</v>
      </c>
      <c r="T928" s="229"/>
      <c r="U928" s="229">
        <f t="shared" ca="1" si="30"/>
        <v>0</v>
      </c>
      <c r="V928" s="229"/>
      <c r="W928" s="229"/>
      <c r="Y928" s="223" t="str">
        <f t="shared" si="31"/>
        <v/>
      </c>
    </row>
    <row r="929" spans="1:25" s="223" customFormat="1" ht="20.25">
      <c r="A929" s="292"/>
      <c r="B929" s="293" t="str">
        <f>IF(LEN(A929)=0,"",INDEX('Smelter Reference List'!$A:$A,MATCH($A929,'Smelter Reference List'!$E:$E,0)))</f>
        <v/>
      </c>
      <c r="C929" s="299" t="str">
        <f>IF(LEN(A929)=0,"",INDEX('Smelter Reference List'!$C:$C,MATCH($A929,'Smelter Reference List'!$E:$E,0)))</f>
        <v/>
      </c>
      <c r="D929" s="293" t="str">
        <f ca="1">IF(ISERROR($S929),"",OFFSET('Smelter Reference List'!$C$4,$S929-4,0)&amp;"")</f>
        <v/>
      </c>
      <c r="E929" s="293" t="str">
        <f ca="1">IF(ISERROR($S929),"",OFFSET('Smelter Reference List'!$D$4,$S929-4,0)&amp;"")</f>
        <v/>
      </c>
      <c r="F929" s="293" t="str">
        <f ca="1">IF(ISERROR($S929),"",OFFSET('Smelter Reference List'!$E$4,$S929-4,0))</f>
        <v/>
      </c>
      <c r="G929" s="293" t="str">
        <f ca="1">IF(C929=$U$4,"Enter smelter details", IF(ISERROR($S929),"",OFFSET('Smelter Reference List'!$F$4,$S929-4,0)))</f>
        <v/>
      </c>
      <c r="H929" s="294" t="str">
        <f ca="1">IF(ISERROR($S929),"",OFFSET('Smelter Reference List'!$G$4,$S929-4,0))</f>
        <v/>
      </c>
      <c r="I929" s="295" t="str">
        <f ca="1">IF(ISERROR($S929),"",OFFSET('Smelter Reference List'!$H$4,$S929-4,0))</f>
        <v/>
      </c>
      <c r="J929" s="295" t="str">
        <f ca="1">IF(ISERROR($S929),"",OFFSET('Smelter Reference List'!$I$4,$S929-4,0))</f>
        <v/>
      </c>
      <c r="K929" s="296"/>
      <c r="L929" s="296"/>
      <c r="M929" s="296"/>
      <c r="N929" s="296"/>
      <c r="O929" s="296"/>
      <c r="P929" s="296"/>
      <c r="Q929" s="297"/>
      <c r="R929" s="227"/>
      <c r="S929" s="228" t="e">
        <f>IF(C929="",NA(),MATCH($B929&amp;$C929,'Smelter Reference List'!$J:$J,0))</f>
        <v>#N/A</v>
      </c>
      <c r="T929" s="229"/>
      <c r="U929" s="229">
        <f t="shared" ca="1" si="30"/>
        <v>0</v>
      </c>
      <c r="V929" s="229"/>
      <c r="W929" s="229"/>
      <c r="Y929" s="223" t="str">
        <f t="shared" si="31"/>
        <v/>
      </c>
    </row>
    <row r="930" spans="1:25" s="223" customFormat="1" ht="20.25">
      <c r="A930" s="292"/>
      <c r="B930" s="293" t="str">
        <f>IF(LEN(A930)=0,"",INDEX('Smelter Reference List'!$A:$A,MATCH($A930,'Smelter Reference List'!$E:$E,0)))</f>
        <v/>
      </c>
      <c r="C930" s="299" t="str">
        <f>IF(LEN(A930)=0,"",INDEX('Smelter Reference List'!$C:$C,MATCH($A930,'Smelter Reference List'!$E:$E,0)))</f>
        <v/>
      </c>
      <c r="D930" s="293" t="str">
        <f ca="1">IF(ISERROR($S930),"",OFFSET('Smelter Reference List'!$C$4,$S930-4,0)&amp;"")</f>
        <v/>
      </c>
      <c r="E930" s="293" t="str">
        <f ca="1">IF(ISERROR($S930),"",OFFSET('Smelter Reference List'!$D$4,$S930-4,0)&amp;"")</f>
        <v/>
      </c>
      <c r="F930" s="293" t="str">
        <f ca="1">IF(ISERROR($S930),"",OFFSET('Smelter Reference List'!$E$4,$S930-4,0))</f>
        <v/>
      </c>
      <c r="G930" s="293" t="str">
        <f ca="1">IF(C930=$U$4,"Enter smelter details", IF(ISERROR($S930),"",OFFSET('Smelter Reference List'!$F$4,$S930-4,0)))</f>
        <v/>
      </c>
      <c r="H930" s="294" t="str">
        <f ca="1">IF(ISERROR($S930),"",OFFSET('Smelter Reference List'!$G$4,$S930-4,0))</f>
        <v/>
      </c>
      <c r="I930" s="295" t="str">
        <f ca="1">IF(ISERROR($S930),"",OFFSET('Smelter Reference List'!$H$4,$S930-4,0))</f>
        <v/>
      </c>
      <c r="J930" s="295" t="str">
        <f ca="1">IF(ISERROR($S930),"",OFFSET('Smelter Reference List'!$I$4,$S930-4,0))</f>
        <v/>
      </c>
      <c r="K930" s="296"/>
      <c r="L930" s="296"/>
      <c r="M930" s="296"/>
      <c r="N930" s="296"/>
      <c r="O930" s="296"/>
      <c r="P930" s="296"/>
      <c r="Q930" s="297"/>
      <c r="R930" s="227"/>
      <c r="S930" s="228" t="e">
        <f>IF(C930="",NA(),MATCH($B930&amp;$C930,'Smelter Reference List'!$J:$J,0))</f>
        <v>#N/A</v>
      </c>
      <c r="T930" s="229"/>
      <c r="U930" s="229">
        <f t="shared" ca="1" si="30"/>
        <v>0</v>
      </c>
      <c r="V930" s="229"/>
      <c r="W930" s="229"/>
      <c r="Y930" s="223" t="str">
        <f t="shared" si="31"/>
        <v/>
      </c>
    </row>
    <row r="931" spans="1:25" s="223" customFormat="1" ht="20.25">
      <c r="A931" s="292"/>
      <c r="B931" s="293" t="str">
        <f>IF(LEN(A931)=0,"",INDEX('Smelter Reference List'!$A:$A,MATCH($A931,'Smelter Reference List'!$E:$E,0)))</f>
        <v/>
      </c>
      <c r="C931" s="299" t="str">
        <f>IF(LEN(A931)=0,"",INDEX('Smelter Reference List'!$C:$C,MATCH($A931,'Smelter Reference List'!$E:$E,0)))</f>
        <v/>
      </c>
      <c r="D931" s="293" t="str">
        <f ca="1">IF(ISERROR($S931),"",OFFSET('Smelter Reference List'!$C$4,$S931-4,0)&amp;"")</f>
        <v/>
      </c>
      <c r="E931" s="293" t="str">
        <f ca="1">IF(ISERROR($S931),"",OFFSET('Smelter Reference List'!$D$4,$S931-4,0)&amp;"")</f>
        <v/>
      </c>
      <c r="F931" s="293" t="str">
        <f ca="1">IF(ISERROR($S931),"",OFFSET('Smelter Reference List'!$E$4,$S931-4,0))</f>
        <v/>
      </c>
      <c r="G931" s="293" t="str">
        <f ca="1">IF(C931=$U$4,"Enter smelter details", IF(ISERROR($S931),"",OFFSET('Smelter Reference List'!$F$4,$S931-4,0)))</f>
        <v/>
      </c>
      <c r="H931" s="294" t="str">
        <f ca="1">IF(ISERROR($S931),"",OFFSET('Smelter Reference List'!$G$4,$S931-4,0))</f>
        <v/>
      </c>
      <c r="I931" s="295" t="str">
        <f ca="1">IF(ISERROR($S931),"",OFFSET('Smelter Reference List'!$H$4,$S931-4,0))</f>
        <v/>
      </c>
      <c r="J931" s="295" t="str">
        <f ca="1">IF(ISERROR($S931),"",OFFSET('Smelter Reference List'!$I$4,$S931-4,0))</f>
        <v/>
      </c>
      <c r="K931" s="296"/>
      <c r="L931" s="296"/>
      <c r="M931" s="296"/>
      <c r="N931" s="296"/>
      <c r="O931" s="296"/>
      <c r="P931" s="296"/>
      <c r="Q931" s="297"/>
      <c r="R931" s="227"/>
      <c r="S931" s="228" t="e">
        <f>IF(C931="",NA(),MATCH($B931&amp;$C931,'Smelter Reference List'!$J:$J,0))</f>
        <v>#N/A</v>
      </c>
      <c r="T931" s="229"/>
      <c r="U931" s="229">
        <f t="shared" ca="1" si="30"/>
        <v>0</v>
      </c>
      <c r="V931" s="229"/>
      <c r="W931" s="229"/>
      <c r="Y931" s="223" t="str">
        <f t="shared" si="31"/>
        <v/>
      </c>
    </row>
    <row r="932" spans="1:25" s="223" customFormat="1" ht="20.25">
      <c r="A932" s="292"/>
      <c r="B932" s="293" t="str">
        <f>IF(LEN(A932)=0,"",INDEX('Smelter Reference List'!$A:$A,MATCH($A932,'Smelter Reference List'!$E:$E,0)))</f>
        <v/>
      </c>
      <c r="C932" s="299" t="str">
        <f>IF(LEN(A932)=0,"",INDEX('Smelter Reference List'!$C:$C,MATCH($A932,'Smelter Reference List'!$E:$E,0)))</f>
        <v/>
      </c>
      <c r="D932" s="293" t="str">
        <f ca="1">IF(ISERROR($S932),"",OFFSET('Smelter Reference List'!$C$4,$S932-4,0)&amp;"")</f>
        <v/>
      </c>
      <c r="E932" s="293" t="str">
        <f ca="1">IF(ISERROR($S932),"",OFFSET('Smelter Reference List'!$D$4,$S932-4,0)&amp;"")</f>
        <v/>
      </c>
      <c r="F932" s="293" t="str">
        <f ca="1">IF(ISERROR($S932),"",OFFSET('Smelter Reference List'!$E$4,$S932-4,0))</f>
        <v/>
      </c>
      <c r="G932" s="293" t="str">
        <f ca="1">IF(C932=$U$4,"Enter smelter details", IF(ISERROR($S932),"",OFFSET('Smelter Reference List'!$F$4,$S932-4,0)))</f>
        <v/>
      </c>
      <c r="H932" s="294" t="str">
        <f ca="1">IF(ISERROR($S932),"",OFFSET('Smelter Reference List'!$G$4,$S932-4,0))</f>
        <v/>
      </c>
      <c r="I932" s="295" t="str">
        <f ca="1">IF(ISERROR($S932),"",OFFSET('Smelter Reference List'!$H$4,$S932-4,0))</f>
        <v/>
      </c>
      <c r="J932" s="295" t="str">
        <f ca="1">IF(ISERROR($S932),"",OFFSET('Smelter Reference List'!$I$4,$S932-4,0))</f>
        <v/>
      </c>
      <c r="K932" s="296"/>
      <c r="L932" s="296"/>
      <c r="M932" s="296"/>
      <c r="N932" s="296"/>
      <c r="O932" s="296"/>
      <c r="P932" s="296"/>
      <c r="Q932" s="297"/>
      <c r="R932" s="227"/>
      <c r="S932" s="228" t="e">
        <f>IF(C932="",NA(),MATCH($B932&amp;$C932,'Smelter Reference List'!$J:$J,0))</f>
        <v>#N/A</v>
      </c>
      <c r="T932" s="229"/>
      <c r="U932" s="229">
        <f t="shared" ca="1" si="30"/>
        <v>0</v>
      </c>
      <c r="V932" s="229"/>
      <c r="W932" s="229"/>
      <c r="Y932" s="223" t="str">
        <f t="shared" si="31"/>
        <v/>
      </c>
    </row>
    <row r="933" spans="1:25" s="223" customFormat="1" ht="20.25">
      <c r="A933" s="292"/>
      <c r="B933" s="293" t="str">
        <f>IF(LEN(A933)=0,"",INDEX('Smelter Reference List'!$A:$A,MATCH($A933,'Smelter Reference List'!$E:$E,0)))</f>
        <v/>
      </c>
      <c r="C933" s="299" t="str">
        <f>IF(LEN(A933)=0,"",INDEX('Smelter Reference List'!$C:$C,MATCH($A933,'Smelter Reference List'!$E:$E,0)))</f>
        <v/>
      </c>
      <c r="D933" s="293" t="str">
        <f ca="1">IF(ISERROR($S933),"",OFFSET('Smelter Reference List'!$C$4,$S933-4,0)&amp;"")</f>
        <v/>
      </c>
      <c r="E933" s="293" t="str">
        <f ca="1">IF(ISERROR($S933),"",OFFSET('Smelter Reference List'!$D$4,$S933-4,0)&amp;"")</f>
        <v/>
      </c>
      <c r="F933" s="293" t="str">
        <f ca="1">IF(ISERROR($S933),"",OFFSET('Smelter Reference List'!$E$4,$S933-4,0))</f>
        <v/>
      </c>
      <c r="G933" s="293" t="str">
        <f ca="1">IF(C933=$U$4,"Enter smelter details", IF(ISERROR($S933),"",OFFSET('Smelter Reference List'!$F$4,$S933-4,0)))</f>
        <v/>
      </c>
      <c r="H933" s="294" t="str">
        <f ca="1">IF(ISERROR($S933),"",OFFSET('Smelter Reference List'!$G$4,$S933-4,0))</f>
        <v/>
      </c>
      <c r="I933" s="295" t="str">
        <f ca="1">IF(ISERROR($S933),"",OFFSET('Smelter Reference List'!$H$4,$S933-4,0))</f>
        <v/>
      </c>
      <c r="J933" s="295" t="str">
        <f ca="1">IF(ISERROR($S933),"",OFFSET('Smelter Reference List'!$I$4,$S933-4,0))</f>
        <v/>
      </c>
      <c r="K933" s="296"/>
      <c r="L933" s="296"/>
      <c r="M933" s="296"/>
      <c r="N933" s="296"/>
      <c r="O933" s="296"/>
      <c r="P933" s="296"/>
      <c r="Q933" s="297"/>
      <c r="R933" s="227"/>
      <c r="S933" s="228" t="e">
        <f>IF(C933="",NA(),MATCH($B933&amp;$C933,'Smelter Reference List'!$J:$J,0))</f>
        <v>#N/A</v>
      </c>
      <c r="T933" s="229"/>
      <c r="U933" s="229">
        <f t="shared" ca="1" si="30"/>
        <v>0</v>
      </c>
      <c r="V933" s="229"/>
      <c r="W933" s="229"/>
      <c r="Y933" s="223" t="str">
        <f t="shared" si="31"/>
        <v/>
      </c>
    </row>
    <row r="934" spans="1:25" s="223" customFormat="1" ht="20.25">
      <c r="A934" s="292"/>
      <c r="B934" s="293" t="str">
        <f>IF(LEN(A934)=0,"",INDEX('Smelter Reference List'!$A:$A,MATCH($A934,'Smelter Reference List'!$E:$E,0)))</f>
        <v/>
      </c>
      <c r="C934" s="299" t="str">
        <f>IF(LEN(A934)=0,"",INDEX('Smelter Reference List'!$C:$C,MATCH($A934,'Smelter Reference List'!$E:$E,0)))</f>
        <v/>
      </c>
      <c r="D934" s="293" t="str">
        <f ca="1">IF(ISERROR($S934),"",OFFSET('Smelter Reference List'!$C$4,$S934-4,0)&amp;"")</f>
        <v/>
      </c>
      <c r="E934" s="293" t="str">
        <f ca="1">IF(ISERROR($S934),"",OFFSET('Smelter Reference List'!$D$4,$S934-4,0)&amp;"")</f>
        <v/>
      </c>
      <c r="F934" s="293" t="str">
        <f ca="1">IF(ISERROR($S934),"",OFFSET('Smelter Reference List'!$E$4,$S934-4,0))</f>
        <v/>
      </c>
      <c r="G934" s="293" t="str">
        <f ca="1">IF(C934=$U$4,"Enter smelter details", IF(ISERROR($S934),"",OFFSET('Smelter Reference List'!$F$4,$S934-4,0)))</f>
        <v/>
      </c>
      <c r="H934" s="294" t="str">
        <f ca="1">IF(ISERROR($S934),"",OFFSET('Smelter Reference List'!$G$4,$S934-4,0))</f>
        <v/>
      </c>
      <c r="I934" s="295" t="str">
        <f ca="1">IF(ISERROR($S934),"",OFFSET('Smelter Reference List'!$H$4,$S934-4,0))</f>
        <v/>
      </c>
      <c r="J934" s="295" t="str">
        <f ca="1">IF(ISERROR($S934),"",OFFSET('Smelter Reference List'!$I$4,$S934-4,0))</f>
        <v/>
      </c>
      <c r="K934" s="296"/>
      <c r="L934" s="296"/>
      <c r="M934" s="296"/>
      <c r="N934" s="296"/>
      <c r="O934" s="296"/>
      <c r="P934" s="296"/>
      <c r="Q934" s="297"/>
      <c r="R934" s="227"/>
      <c r="S934" s="228" t="e">
        <f>IF(C934="",NA(),MATCH($B934&amp;$C934,'Smelter Reference List'!$J:$J,0))</f>
        <v>#N/A</v>
      </c>
      <c r="T934" s="229"/>
      <c r="U934" s="229">
        <f t="shared" ca="1" si="30"/>
        <v>0</v>
      </c>
      <c r="V934" s="229"/>
      <c r="W934" s="229"/>
      <c r="Y934" s="223" t="str">
        <f t="shared" si="31"/>
        <v/>
      </c>
    </row>
    <row r="935" spans="1:25" s="223" customFormat="1" ht="20.25">
      <c r="A935" s="292"/>
      <c r="B935" s="293" t="str">
        <f>IF(LEN(A935)=0,"",INDEX('Smelter Reference List'!$A:$A,MATCH($A935,'Smelter Reference List'!$E:$E,0)))</f>
        <v/>
      </c>
      <c r="C935" s="299" t="str">
        <f>IF(LEN(A935)=0,"",INDEX('Smelter Reference List'!$C:$C,MATCH($A935,'Smelter Reference List'!$E:$E,0)))</f>
        <v/>
      </c>
      <c r="D935" s="293" t="str">
        <f ca="1">IF(ISERROR($S935),"",OFFSET('Smelter Reference List'!$C$4,$S935-4,0)&amp;"")</f>
        <v/>
      </c>
      <c r="E935" s="293" t="str">
        <f ca="1">IF(ISERROR($S935),"",OFFSET('Smelter Reference List'!$D$4,$S935-4,0)&amp;"")</f>
        <v/>
      </c>
      <c r="F935" s="293" t="str">
        <f ca="1">IF(ISERROR($S935),"",OFFSET('Smelter Reference List'!$E$4,$S935-4,0))</f>
        <v/>
      </c>
      <c r="G935" s="293" t="str">
        <f ca="1">IF(C935=$U$4,"Enter smelter details", IF(ISERROR($S935),"",OFFSET('Smelter Reference List'!$F$4,$S935-4,0)))</f>
        <v/>
      </c>
      <c r="H935" s="294" t="str">
        <f ca="1">IF(ISERROR($S935),"",OFFSET('Smelter Reference List'!$G$4,$S935-4,0))</f>
        <v/>
      </c>
      <c r="I935" s="295" t="str">
        <f ca="1">IF(ISERROR($S935),"",OFFSET('Smelter Reference List'!$H$4,$S935-4,0))</f>
        <v/>
      </c>
      <c r="J935" s="295" t="str">
        <f ca="1">IF(ISERROR($S935),"",OFFSET('Smelter Reference List'!$I$4,$S935-4,0))</f>
        <v/>
      </c>
      <c r="K935" s="296"/>
      <c r="L935" s="296"/>
      <c r="M935" s="296"/>
      <c r="N935" s="296"/>
      <c r="O935" s="296"/>
      <c r="P935" s="296"/>
      <c r="Q935" s="297"/>
      <c r="R935" s="227"/>
      <c r="S935" s="228" t="e">
        <f>IF(C935="",NA(),MATCH($B935&amp;$C935,'Smelter Reference List'!$J:$J,0))</f>
        <v>#N/A</v>
      </c>
      <c r="T935" s="229"/>
      <c r="U935" s="229">
        <f t="shared" ca="1" si="30"/>
        <v>0</v>
      </c>
      <c r="V935" s="229"/>
      <c r="W935" s="229"/>
      <c r="Y935" s="223" t="str">
        <f t="shared" si="31"/>
        <v/>
      </c>
    </row>
    <row r="936" spans="1:25" s="223" customFormat="1" ht="20.25">
      <c r="A936" s="292"/>
      <c r="B936" s="293" t="str">
        <f>IF(LEN(A936)=0,"",INDEX('Smelter Reference List'!$A:$A,MATCH($A936,'Smelter Reference List'!$E:$E,0)))</f>
        <v/>
      </c>
      <c r="C936" s="299" t="str">
        <f>IF(LEN(A936)=0,"",INDEX('Smelter Reference List'!$C:$C,MATCH($A936,'Smelter Reference List'!$E:$E,0)))</f>
        <v/>
      </c>
      <c r="D936" s="293" t="str">
        <f ca="1">IF(ISERROR($S936),"",OFFSET('Smelter Reference List'!$C$4,$S936-4,0)&amp;"")</f>
        <v/>
      </c>
      <c r="E936" s="293" t="str">
        <f ca="1">IF(ISERROR($S936),"",OFFSET('Smelter Reference List'!$D$4,$S936-4,0)&amp;"")</f>
        <v/>
      </c>
      <c r="F936" s="293" t="str">
        <f ca="1">IF(ISERROR($S936),"",OFFSET('Smelter Reference List'!$E$4,$S936-4,0))</f>
        <v/>
      </c>
      <c r="G936" s="293" t="str">
        <f ca="1">IF(C936=$U$4,"Enter smelter details", IF(ISERROR($S936),"",OFFSET('Smelter Reference List'!$F$4,$S936-4,0)))</f>
        <v/>
      </c>
      <c r="H936" s="294" t="str">
        <f ca="1">IF(ISERROR($S936),"",OFFSET('Smelter Reference List'!$G$4,$S936-4,0))</f>
        <v/>
      </c>
      <c r="I936" s="295" t="str">
        <f ca="1">IF(ISERROR($S936),"",OFFSET('Smelter Reference List'!$H$4,$S936-4,0))</f>
        <v/>
      </c>
      <c r="J936" s="295" t="str">
        <f ca="1">IF(ISERROR($S936),"",OFFSET('Smelter Reference List'!$I$4,$S936-4,0))</f>
        <v/>
      </c>
      <c r="K936" s="296"/>
      <c r="L936" s="296"/>
      <c r="M936" s="296"/>
      <c r="N936" s="296"/>
      <c r="O936" s="296"/>
      <c r="P936" s="296"/>
      <c r="Q936" s="297"/>
      <c r="R936" s="227"/>
      <c r="S936" s="228" t="e">
        <f>IF(C936="",NA(),MATCH($B936&amp;$C936,'Smelter Reference List'!$J:$J,0))</f>
        <v>#N/A</v>
      </c>
      <c r="T936" s="229"/>
      <c r="U936" s="229">
        <f t="shared" ca="1" si="30"/>
        <v>0</v>
      </c>
      <c r="V936" s="229"/>
      <c r="W936" s="229"/>
      <c r="Y936" s="223" t="str">
        <f t="shared" si="31"/>
        <v/>
      </c>
    </row>
    <row r="937" spans="1:25" s="223" customFormat="1" ht="20.25">
      <c r="A937" s="292"/>
      <c r="B937" s="293" t="str">
        <f>IF(LEN(A937)=0,"",INDEX('Smelter Reference List'!$A:$A,MATCH($A937,'Smelter Reference List'!$E:$E,0)))</f>
        <v/>
      </c>
      <c r="C937" s="299" t="str">
        <f>IF(LEN(A937)=0,"",INDEX('Smelter Reference List'!$C:$C,MATCH($A937,'Smelter Reference List'!$E:$E,0)))</f>
        <v/>
      </c>
      <c r="D937" s="293" t="str">
        <f ca="1">IF(ISERROR($S937),"",OFFSET('Smelter Reference List'!$C$4,$S937-4,0)&amp;"")</f>
        <v/>
      </c>
      <c r="E937" s="293" t="str">
        <f ca="1">IF(ISERROR($S937),"",OFFSET('Smelter Reference List'!$D$4,$S937-4,0)&amp;"")</f>
        <v/>
      </c>
      <c r="F937" s="293" t="str">
        <f ca="1">IF(ISERROR($S937),"",OFFSET('Smelter Reference List'!$E$4,$S937-4,0))</f>
        <v/>
      </c>
      <c r="G937" s="293" t="str">
        <f ca="1">IF(C937=$U$4,"Enter smelter details", IF(ISERROR($S937),"",OFFSET('Smelter Reference List'!$F$4,$S937-4,0)))</f>
        <v/>
      </c>
      <c r="H937" s="294" t="str">
        <f ca="1">IF(ISERROR($S937),"",OFFSET('Smelter Reference List'!$G$4,$S937-4,0))</f>
        <v/>
      </c>
      <c r="I937" s="295" t="str">
        <f ca="1">IF(ISERROR($S937),"",OFFSET('Smelter Reference List'!$H$4,$S937-4,0))</f>
        <v/>
      </c>
      <c r="J937" s="295" t="str">
        <f ca="1">IF(ISERROR($S937),"",OFFSET('Smelter Reference List'!$I$4,$S937-4,0))</f>
        <v/>
      </c>
      <c r="K937" s="296"/>
      <c r="L937" s="296"/>
      <c r="M937" s="296"/>
      <c r="N937" s="296"/>
      <c r="O937" s="296"/>
      <c r="P937" s="296"/>
      <c r="Q937" s="297"/>
      <c r="R937" s="227"/>
      <c r="S937" s="228" t="e">
        <f>IF(C937="",NA(),MATCH($B937&amp;$C937,'Smelter Reference List'!$J:$J,0))</f>
        <v>#N/A</v>
      </c>
      <c r="T937" s="229"/>
      <c r="U937" s="229">
        <f t="shared" ca="1" si="30"/>
        <v>0</v>
      </c>
      <c r="V937" s="229"/>
      <c r="W937" s="229"/>
      <c r="Y937" s="223" t="str">
        <f t="shared" si="31"/>
        <v/>
      </c>
    </row>
    <row r="938" spans="1:25" s="223" customFormat="1" ht="20.25">
      <c r="A938" s="292"/>
      <c r="B938" s="293" t="str">
        <f>IF(LEN(A938)=0,"",INDEX('Smelter Reference List'!$A:$A,MATCH($A938,'Smelter Reference List'!$E:$E,0)))</f>
        <v/>
      </c>
      <c r="C938" s="299" t="str">
        <f>IF(LEN(A938)=0,"",INDEX('Smelter Reference List'!$C:$C,MATCH($A938,'Smelter Reference List'!$E:$E,0)))</f>
        <v/>
      </c>
      <c r="D938" s="293" t="str">
        <f ca="1">IF(ISERROR($S938),"",OFFSET('Smelter Reference List'!$C$4,$S938-4,0)&amp;"")</f>
        <v/>
      </c>
      <c r="E938" s="293" t="str">
        <f ca="1">IF(ISERROR($S938),"",OFFSET('Smelter Reference List'!$D$4,$S938-4,0)&amp;"")</f>
        <v/>
      </c>
      <c r="F938" s="293" t="str">
        <f ca="1">IF(ISERROR($S938),"",OFFSET('Smelter Reference List'!$E$4,$S938-4,0))</f>
        <v/>
      </c>
      <c r="G938" s="293" t="str">
        <f ca="1">IF(C938=$U$4,"Enter smelter details", IF(ISERROR($S938),"",OFFSET('Smelter Reference List'!$F$4,$S938-4,0)))</f>
        <v/>
      </c>
      <c r="H938" s="294" t="str">
        <f ca="1">IF(ISERROR($S938),"",OFFSET('Smelter Reference List'!$G$4,$S938-4,0))</f>
        <v/>
      </c>
      <c r="I938" s="295" t="str">
        <f ca="1">IF(ISERROR($S938),"",OFFSET('Smelter Reference List'!$H$4,$S938-4,0))</f>
        <v/>
      </c>
      <c r="J938" s="295" t="str">
        <f ca="1">IF(ISERROR($S938),"",OFFSET('Smelter Reference List'!$I$4,$S938-4,0))</f>
        <v/>
      </c>
      <c r="K938" s="296"/>
      <c r="L938" s="296"/>
      <c r="M938" s="296"/>
      <c r="N938" s="296"/>
      <c r="O938" s="296"/>
      <c r="P938" s="296"/>
      <c r="Q938" s="297"/>
      <c r="R938" s="227"/>
      <c r="S938" s="228" t="e">
        <f>IF(C938="",NA(),MATCH($B938&amp;$C938,'Smelter Reference List'!$J:$J,0))</f>
        <v>#N/A</v>
      </c>
      <c r="T938" s="229"/>
      <c r="U938" s="229">
        <f t="shared" ca="1" si="30"/>
        <v>0</v>
      </c>
      <c r="V938" s="229"/>
      <c r="W938" s="229"/>
      <c r="Y938" s="223" t="str">
        <f t="shared" si="31"/>
        <v/>
      </c>
    </row>
    <row r="939" spans="1:25" s="223" customFormat="1" ht="20.25">
      <c r="A939" s="292"/>
      <c r="B939" s="293" t="str">
        <f>IF(LEN(A939)=0,"",INDEX('Smelter Reference List'!$A:$A,MATCH($A939,'Smelter Reference List'!$E:$E,0)))</f>
        <v/>
      </c>
      <c r="C939" s="299" t="str">
        <f>IF(LEN(A939)=0,"",INDEX('Smelter Reference List'!$C:$C,MATCH($A939,'Smelter Reference List'!$E:$E,0)))</f>
        <v/>
      </c>
      <c r="D939" s="293" t="str">
        <f ca="1">IF(ISERROR($S939),"",OFFSET('Smelter Reference List'!$C$4,$S939-4,0)&amp;"")</f>
        <v/>
      </c>
      <c r="E939" s="293" t="str">
        <f ca="1">IF(ISERROR($S939),"",OFFSET('Smelter Reference List'!$D$4,$S939-4,0)&amp;"")</f>
        <v/>
      </c>
      <c r="F939" s="293" t="str">
        <f ca="1">IF(ISERROR($S939),"",OFFSET('Smelter Reference List'!$E$4,$S939-4,0))</f>
        <v/>
      </c>
      <c r="G939" s="293" t="str">
        <f ca="1">IF(C939=$U$4,"Enter smelter details", IF(ISERROR($S939),"",OFFSET('Smelter Reference List'!$F$4,$S939-4,0)))</f>
        <v/>
      </c>
      <c r="H939" s="294" t="str">
        <f ca="1">IF(ISERROR($S939),"",OFFSET('Smelter Reference List'!$G$4,$S939-4,0))</f>
        <v/>
      </c>
      <c r="I939" s="295" t="str">
        <f ca="1">IF(ISERROR($S939),"",OFFSET('Smelter Reference List'!$H$4,$S939-4,0))</f>
        <v/>
      </c>
      <c r="J939" s="295" t="str">
        <f ca="1">IF(ISERROR($S939),"",OFFSET('Smelter Reference List'!$I$4,$S939-4,0))</f>
        <v/>
      </c>
      <c r="K939" s="296"/>
      <c r="L939" s="296"/>
      <c r="M939" s="296"/>
      <c r="N939" s="296"/>
      <c r="O939" s="296"/>
      <c r="P939" s="296"/>
      <c r="Q939" s="297"/>
      <c r="R939" s="227"/>
      <c r="S939" s="228" t="e">
        <f>IF(C939="",NA(),MATCH($B939&amp;$C939,'Smelter Reference List'!$J:$J,0))</f>
        <v>#N/A</v>
      </c>
      <c r="T939" s="229"/>
      <c r="U939" s="229">
        <f t="shared" ca="1" si="30"/>
        <v>0</v>
      </c>
      <c r="V939" s="229"/>
      <c r="W939" s="229"/>
      <c r="Y939" s="223" t="str">
        <f t="shared" si="31"/>
        <v/>
      </c>
    </row>
    <row r="940" spans="1:25" s="223" customFormat="1" ht="20.25">
      <c r="A940" s="292"/>
      <c r="B940" s="293" t="str">
        <f>IF(LEN(A940)=0,"",INDEX('Smelter Reference List'!$A:$A,MATCH($A940,'Smelter Reference List'!$E:$E,0)))</f>
        <v/>
      </c>
      <c r="C940" s="299" t="str">
        <f>IF(LEN(A940)=0,"",INDEX('Smelter Reference List'!$C:$C,MATCH($A940,'Smelter Reference List'!$E:$E,0)))</f>
        <v/>
      </c>
      <c r="D940" s="293" t="str">
        <f ca="1">IF(ISERROR($S940),"",OFFSET('Smelter Reference List'!$C$4,$S940-4,0)&amp;"")</f>
        <v/>
      </c>
      <c r="E940" s="293" t="str">
        <f ca="1">IF(ISERROR($S940),"",OFFSET('Smelter Reference List'!$D$4,$S940-4,0)&amp;"")</f>
        <v/>
      </c>
      <c r="F940" s="293" t="str">
        <f ca="1">IF(ISERROR($S940),"",OFFSET('Smelter Reference List'!$E$4,$S940-4,0))</f>
        <v/>
      </c>
      <c r="G940" s="293" t="str">
        <f ca="1">IF(C940=$U$4,"Enter smelter details", IF(ISERROR($S940),"",OFFSET('Smelter Reference List'!$F$4,$S940-4,0)))</f>
        <v/>
      </c>
      <c r="H940" s="294" t="str">
        <f ca="1">IF(ISERROR($S940),"",OFFSET('Smelter Reference List'!$G$4,$S940-4,0))</f>
        <v/>
      </c>
      <c r="I940" s="295" t="str">
        <f ca="1">IF(ISERROR($S940),"",OFFSET('Smelter Reference List'!$H$4,$S940-4,0))</f>
        <v/>
      </c>
      <c r="J940" s="295" t="str">
        <f ca="1">IF(ISERROR($S940),"",OFFSET('Smelter Reference List'!$I$4,$S940-4,0))</f>
        <v/>
      </c>
      <c r="K940" s="296"/>
      <c r="L940" s="296"/>
      <c r="M940" s="296"/>
      <c r="N940" s="296"/>
      <c r="O940" s="296"/>
      <c r="P940" s="296"/>
      <c r="Q940" s="297"/>
      <c r="R940" s="227"/>
      <c r="S940" s="228" t="e">
        <f>IF(C940="",NA(),MATCH($B940&amp;$C940,'Smelter Reference List'!$J:$J,0))</f>
        <v>#N/A</v>
      </c>
      <c r="T940" s="229"/>
      <c r="U940" s="229">
        <f t="shared" ca="1" si="30"/>
        <v>0</v>
      </c>
      <c r="V940" s="229"/>
      <c r="W940" s="229"/>
      <c r="Y940" s="223" t="str">
        <f t="shared" si="31"/>
        <v/>
      </c>
    </row>
    <row r="941" spans="1:25" s="223" customFormat="1" ht="20.25">
      <c r="A941" s="292"/>
      <c r="B941" s="293" t="str">
        <f>IF(LEN(A941)=0,"",INDEX('Smelter Reference List'!$A:$A,MATCH($A941,'Smelter Reference List'!$E:$E,0)))</f>
        <v/>
      </c>
      <c r="C941" s="299" t="str">
        <f>IF(LEN(A941)=0,"",INDEX('Smelter Reference List'!$C:$C,MATCH($A941,'Smelter Reference List'!$E:$E,0)))</f>
        <v/>
      </c>
      <c r="D941" s="293" t="str">
        <f ca="1">IF(ISERROR($S941),"",OFFSET('Smelter Reference List'!$C$4,$S941-4,0)&amp;"")</f>
        <v/>
      </c>
      <c r="E941" s="293" t="str">
        <f ca="1">IF(ISERROR($S941),"",OFFSET('Smelter Reference List'!$D$4,$S941-4,0)&amp;"")</f>
        <v/>
      </c>
      <c r="F941" s="293" t="str">
        <f ca="1">IF(ISERROR($S941),"",OFFSET('Smelter Reference List'!$E$4,$S941-4,0))</f>
        <v/>
      </c>
      <c r="G941" s="293" t="str">
        <f ca="1">IF(C941=$U$4,"Enter smelter details", IF(ISERROR($S941),"",OFFSET('Smelter Reference List'!$F$4,$S941-4,0)))</f>
        <v/>
      </c>
      <c r="H941" s="294" t="str">
        <f ca="1">IF(ISERROR($S941),"",OFFSET('Smelter Reference List'!$G$4,$S941-4,0))</f>
        <v/>
      </c>
      <c r="I941" s="295" t="str">
        <f ca="1">IF(ISERROR($S941),"",OFFSET('Smelter Reference List'!$H$4,$S941-4,0))</f>
        <v/>
      </c>
      <c r="J941" s="295" t="str">
        <f ca="1">IF(ISERROR($S941),"",OFFSET('Smelter Reference List'!$I$4,$S941-4,0))</f>
        <v/>
      </c>
      <c r="K941" s="296"/>
      <c r="L941" s="296"/>
      <c r="M941" s="296"/>
      <c r="N941" s="296"/>
      <c r="O941" s="296"/>
      <c r="P941" s="296"/>
      <c r="Q941" s="297"/>
      <c r="R941" s="227"/>
      <c r="S941" s="228" t="e">
        <f>IF(C941="",NA(),MATCH($B941&amp;$C941,'Smelter Reference List'!$J:$J,0))</f>
        <v>#N/A</v>
      </c>
      <c r="T941" s="229"/>
      <c r="U941" s="229">
        <f t="shared" ca="1" si="30"/>
        <v>0</v>
      </c>
      <c r="V941" s="229"/>
      <c r="W941" s="229"/>
      <c r="Y941" s="223" t="str">
        <f t="shared" si="31"/>
        <v/>
      </c>
    </row>
    <row r="942" spans="1:25" s="223" customFormat="1" ht="20.25">
      <c r="A942" s="292"/>
      <c r="B942" s="293" t="str">
        <f>IF(LEN(A942)=0,"",INDEX('Smelter Reference List'!$A:$A,MATCH($A942,'Smelter Reference List'!$E:$E,0)))</f>
        <v/>
      </c>
      <c r="C942" s="299" t="str">
        <f>IF(LEN(A942)=0,"",INDEX('Smelter Reference List'!$C:$C,MATCH($A942,'Smelter Reference List'!$E:$E,0)))</f>
        <v/>
      </c>
      <c r="D942" s="293" t="str">
        <f ca="1">IF(ISERROR($S942),"",OFFSET('Smelter Reference List'!$C$4,$S942-4,0)&amp;"")</f>
        <v/>
      </c>
      <c r="E942" s="293" t="str">
        <f ca="1">IF(ISERROR($S942),"",OFFSET('Smelter Reference List'!$D$4,$S942-4,0)&amp;"")</f>
        <v/>
      </c>
      <c r="F942" s="293" t="str">
        <f ca="1">IF(ISERROR($S942),"",OFFSET('Smelter Reference List'!$E$4,$S942-4,0))</f>
        <v/>
      </c>
      <c r="G942" s="293" t="str">
        <f ca="1">IF(C942=$U$4,"Enter smelter details", IF(ISERROR($S942),"",OFFSET('Smelter Reference List'!$F$4,$S942-4,0)))</f>
        <v/>
      </c>
      <c r="H942" s="294" t="str">
        <f ca="1">IF(ISERROR($S942),"",OFFSET('Smelter Reference List'!$G$4,$S942-4,0))</f>
        <v/>
      </c>
      <c r="I942" s="295" t="str">
        <f ca="1">IF(ISERROR($S942),"",OFFSET('Smelter Reference List'!$H$4,$S942-4,0))</f>
        <v/>
      </c>
      <c r="J942" s="295" t="str">
        <f ca="1">IF(ISERROR($S942),"",OFFSET('Smelter Reference List'!$I$4,$S942-4,0))</f>
        <v/>
      </c>
      <c r="K942" s="296"/>
      <c r="L942" s="296"/>
      <c r="M942" s="296"/>
      <c r="N942" s="296"/>
      <c r="O942" s="296"/>
      <c r="P942" s="296"/>
      <c r="Q942" s="297"/>
      <c r="R942" s="227"/>
      <c r="S942" s="228" t="e">
        <f>IF(C942="",NA(),MATCH($B942&amp;$C942,'Smelter Reference List'!$J:$J,0))</f>
        <v>#N/A</v>
      </c>
      <c r="T942" s="229"/>
      <c r="U942" s="229">
        <f t="shared" ca="1" si="30"/>
        <v>0</v>
      </c>
      <c r="V942" s="229"/>
      <c r="W942" s="229"/>
      <c r="Y942" s="223" t="str">
        <f t="shared" si="31"/>
        <v/>
      </c>
    </row>
    <row r="943" spans="1:25" s="223" customFormat="1" ht="20.25">
      <c r="A943" s="292"/>
      <c r="B943" s="293" t="str">
        <f>IF(LEN(A943)=0,"",INDEX('Smelter Reference List'!$A:$A,MATCH($A943,'Smelter Reference List'!$E:$E,0)))</f>
        <v/>
      </c>
      <c r="C943" s="299" t="str">
        <f>IF(LEN(A943)=0,"",INDEX('Smelter Reference List'!$C:$C,MATCH($A943,'Smelter Reference List'!$E:$E,0)))</f>
        <v/>
      </c>
      <c r="D943" s="293" t="str">
        <f ca="1">IF(ISERROR($S943),"",OFFSET('Smelter Reference List'!$C$4,$S943-4,0)&amp;"")</f>
        <v/>
      </c>
      <c r="E943" s="293" t="str">
        <f ca="1">IF(ISERROR($S943),"",OFFSET('Smelter Reference List'!$D$4,$S943-4,0)&amp;"")</f>
        <v/>
      </c>
      <c r="F943" s="293" t="str">
        <f ca="1">IF(ISERROR($S943),"",OFFSET('Smelter Reference List'!$E$4,$S943-4,0))</f>
        <v/>
      </c>
      <c r="G943" s="293" t="str">
        <f ca="1">IF(C943=$U$4,"Enter smelter details", IF(ISERROR($S943),"",OFFSET('Smelter Reference List'!$F$4,$S943-4,0)))</f>
        <v/>
      </c>
      <c r="H943" s="294" t="str">
        <f ca="1">IF(ISERROR($S943),"",OFFSET('Smelter Reference List'!$G$4,$S943-4,0))</f>
        <v/>
      </c>
      <c r="I943" s="295" t="str">
        <f ca="1">IF(ISERROR($S943),"",OFFSET('Smelter Reference List'!$H$4,$S943-4,0))</f>
        <v/>
      </c>
      <c r="J943" s="295" t="str">
        <f ca="1">IF(ISERROR($S943),"",OFFSET('Smelter Reference List'!$I$4,$S943-4,0))</f>
        <v/>
      </c>
      <c r="K943" s="296"/>
      <c r="L943" s="296"/>
      <c r="M943" s="296"/>
      <c r="N943" s="296"/>
      <c r="O943" s="296"/>
      <c r="P943" s="296"/>
      <c r="Q943" s="297"/>
      <c r="R943" s="227"/>
      <c r="S943" s="228" t="e">
        <f>IF(C943="",NA(),MATCH($B943&amp;$C943,'Smelter Reference List'!$J:$J,0))</f>
        <v>#N/A</v>
      </c>
      <c r="T943" s="229"/>
      <c r="U943" s="229">
        <f t="shared" ca="1" si="30"/>
        <v>0</v>
      </c>
      <c r="V943" s="229"/>
      <c r="W943" s="229"/>
      <c r="Y943" s="223" t="str">
        <f t="shared" si="31"/>
        <v/>
      </c>
    </row>
    <row r="944" spans="1:25" s="223" customFormat="1" ht="20.25">
      <c r="A944" s="292"/>
      <c r="B944" s="293" t="str">
        <f>IF(LEN(A944)=0,"",INDEX('Smelter Reference List'!$A:$A,MATCH($A944,'Smelter Reference List'!$E:$E,0)))</f>
        <v/>
      </c>
      <c r="C944" s="299" t="str">
        <f>IF(LEN(A944)=0,"",INDEX('Smelter Reference List'!$C:$C,MATCH($A944,'Smelter Reference List'!$E:$E,0)))</f>
        <v/>
      </c>
      <c r="D944" s="293" t="str">
        <f ca="1">IF(ISERROR($S944),"",OFFSET('Smelter Reference List'!$C$4,$S944-4,0)&amp;"")</f>
        <v/>
      </c>
      <c r="E944" s="293" t="str">
        <f ca="1">IF(ISERROR($S944),"",OFFSET('Smelter Reference List'!$D$4,$S944-4,0)&amp;"")</f>
        <v/>
      </c>
      <c r="F944" s="293" t="str">
        <f ca="1">IF(ISERROR($S944),"",OFFSET('Smelter Reference List'!$E$4,$S944-4,0))</f>
        <v/>
      </c>
      <c r="G944" s="293" t="str">
        <f ca="1">IF(C944=$U$4,"Enter smelter details", IF(ISERROR($S944),"",OFFSET('Smelter Reference List'!$F$4,$S944-4,0)))</f>
        <v/>
      </c>
      <c r="H944" s="294" t="str">
        <f ca="1">IF(ISERROR($S944),"",OFFSET('Smelter Reference List'!$G$4,$S944-4,0))</f>
        <v/>
      </c>
      <c r="I944" s="295" t="str">
        <f ca="1">IF(ISERROR($S944),"",OFFSET('Smelter Reference List'!$H$4,$S944-4,0))</f>
        <v/>
      </c>
      <c r="J944" s="295" t="str">
        <f ca="1">IF(ISERROR($S944),"",OFFSET('Smelter Reference List'!$I$4,$S944-4,0))</f>
        <v/>
      </c>
      <c r="K944" s="296"/>
      <c r="L944" s="296"/>
      <c r="M944" s="296"/>
      <c r="N944" s="296"/>
      <c r="O944" s="296"/>
      <c r="P944" s="296"/>
      <c r="Q944" s="297"/>
      <c r="R944" s="227"/>
      <c r="S944" s="228" t="e">
        <f>IF(C944="",NA(),MATCH($B944&amp;$C944,'Smelter Reference List'!$J:$J,0))</f>
        <v>#N/A</v>
      </c>
      <c r="T944" s="229"/>
      <c r="U944" s="229">
        <f t="shared" ca="1" si="30"/>
        <v>0</v>
      </c>
      <c r="V944" s="229"/>
      <c r="W944" s="229"/>
      <c r="Y944" s="223" t="str">
        <f t="shared" si="31"/>
        <v/>
      </c>
    </row>
    <row r="945" spans="1:25" s="223" customFormat="1" ht="20.25">
      <c r="A945" s="292"/>
      <c r="B945" s="293" t="str">
        <f>IF(LEN(A945)=0,"",INDEX('Smelter Reference List'!$A:$A,MATCH($A945,'Smelter Reference List'!$E:$E,0)))</f>
        <v/>
      </c>
      <c r="C945" s="299" t="str">
        <f>IF(LEN(A945)=0,"",INDEX('Smelter Reference List'!$C:$C,MATCH($A945,'Smelter Reference List'!$E:$E,0)))</f>
        <v/>
      </c>
      <c r="D945" s="293" t="str">
        <f ca="1">IF(ISERROR($S945),"",OFFSET('Smelter Reference List'!$C$4,$S945-4,0)&amp;"")</f>
        <v/>
      </c>
      <c r="E945" s="293" t="str">
        <f ca="1">IF(ISERROR($S945),"",OFFSET('Smelter Reference List'!$D$4,$S945-4,0)&amp;"")</f>
        <v/>
      </c>
      <c r="F945" s="293" t="str">
        <f ca="1">IF(ISERROR($S945),"",OFFSET('Smelter Reference List'!$E$4,$S945-4,0))</f>
        <v/>
      </c>
      <c r="G945" s="293" t="str">
        <f ca="1">IF(C945=$U$4,"Enter smelter details", IF(ISERROR($S945),"",OFFSET('Smelter Reference List'!$F$4,$S945-4,0)))</f>
        <v/>
      </c>
      <c r="H945" s="294" t="str">
        <f ca="1">IF(ISERROR($S945),"",OFFSET('Smelter Reference List'!$G$4,$S945-4,0))</f>
        <v/>
      </c>
      <c r="I945" s="295" t="str">
        <f ca="1">IF(ISERROR($S945),"",OFFSET('Smelter Reference List'!$H$4,$S945-4,0))</f>
        <v/>
      </c>
      <c r="J945" s="295" t="str">
        <f ca="1">IF(ISERROR($S945),"",OFFSET('Smelter Reference List'!$I$4,$S945-4,0))</f>
        <v/>
      </c>
      <c r="K945" s="296"/>
      <c r="L945" s="296"/>
      <c r="M945" s="296"/>
      <c r="N945" s="296"/>
      <c r="O945" s="296"/>
      <c r="P945" s="296"/>
      <c r="Q945" s="297"/>
      <c r="R945" s="227"/>
      <c r="S945" s="228" t="e">
        <f>IF(C945="",NA(),MATCH($B945&amp;$C945,'Smelter Reference List'!$J:$J,0))</f>
        <v>#N/A</v>
      </c>
      <c r="T945" s="229"/>
      <c r="U945" s="229">
        <f t="shared" ca="1" si="30"/>
        <v>0</v>
      </c>
      <c r="V945" s="229"/>
      <c r="W945" s="229"/>
      <c r="Y945" s="223" t="str">
        <f t="shared" si="31"/>
        <v/>
      </c>
    </row>
    <row r="946" spans="1:25" s="223" customFormat="1" ht="20.25">
      <c r="A946" s="292"/>
      <c r="B946" s="293" t="str">
        <f>IF(LEN(A946)=0,"",INDEX('Smelter Reference List'!$A:$A,MATCH($A946,'Smelter Reference List'!$E:$E,0)))</f>
        <v/>
      </c>
      <c r="C946" s="299" t="str">
        <f>IF(LEN(A946)=0,"",INDEX('Smelter Reference List'!$C:$C,MATCH($A946,'Smelter Reference List'!$E:$E,0)))</f>
        <v/>
      </c>
      <c r="D946" s="293" t="str">
        <f ca="1">IF(ISERROR($S946),"",OFFSET('Smelter Reference List'!$C$4,$S946-4,0)&amp;"")</f>
        <v/>
      </c>
      <c r="E946" s="293" t="str">
        <f ca="1">IF(ISERROR($S946),"",OFFSET('Smelter Reference List'!$D$4,$S946-4,0)&amp;"")</f>
        <v/>
      </c>
      <c r="F946" s="293" t="str">
        <f ca="1">IF(ISERROR($S946),"",OFFSET('Smelter Reference List'!$E$4,$S946-4,0))</f>
        <v/>
      </c>
      <c r="G946" s="293" t="str">
        <f ca="1">IF(C946=$U$4,"Enter smelter details", IF(ISERROR($S946),"",OFFSET('Smelter Reference List'!$F$4,$S946-4,0)))</f>
        <v/>
      </c>
      <c r="H946" s="294" t="str">
        <f ca="1">IF(ISERROR($S946),"",OFFSET('Smelter Reference List'!$G$4,$S946-4,0))</f>
        <v/>
      </c>
      <c r="I946" s="295" t="str">
        <f ca="1">IF(ISERROR($S946),"",OFFSET('Smelter Reference List'!$H$4,$S946-4,0))</f>
        <v/>
      </c>
      <c r="J946" s="295" t="str">
        <f ca="1">IF(ISERROR($S946),"",OFFSET('Smelter Reference List'!$I$4,$S946-4,0))</f>
        <v/>
      </c>
      <c r="K946" s="296"/>
      <c r="L946" s="296"/>
      <c r="M946" s="296"/>
      <c r="N946" s="296"/>
      <c r="O946" s="296"/>
      <c r="P946" s="296"/>
      <c r="Q946" s="297"/>
      <c r="R946" s="227"/>
      <c r="S946" s="228" t="e">
        <f>IF(C946="",NA(),MATCH($B946&amp;$C946,'Smelter Reference List'!$J:$J,0))</f>
        <v>#N/A</v>
      </c>
      <c r="T946" s="229"/>
      <c r="U946" s="229">
        <f t="shared" ca="1" si="30"/>
        <v>0</v>
      </c>
      <c r="V946" s="229"/>
      <c r="W946" s="229"/>
      <c r="Y946" s="223" t="str">
        <f t="shared" si="31"/>
        <v/>
      </c>
    </row>
    <row r="947" spans="1:25" s="223" customFormat="1" ht="20.25">
      <c r="A947" s="292"/>
      <c r="B947" s="293" t="str">
        <f>IF(LEN(A947)=0,"",INDEX('Smelter Reference List'!$A:$A,MATCH($A947,'Smelter Reference List'!$E:$E,0)))</f>
        <v/>
      </c>
      <c r="C947" s="299" t="str">
        <f>IF(LEN(A947)=0,"",INDEX('Smelter Reference List'!$C:$C,MATCH($A947,'Smelter Reference List'!$E:$E,0)))</f>
        <v/>
      </c>
      <c r="D947" s="293" t="str">
        <f ca="1">IF(ISERROR($S947),"",OFFSET('Smelter Reference List'!$C$4,$S947-4,0)&amp;"")</f>
        <v/>
      </c>
      <c r="E947" s="293" t="str">
        <f ca="1">IF(ISERROR($S947),"",OFFSET('Smelter Reference List'!$D$4,$S947-4,0)&amp;"")</f>
        <v/>
      </c>
      <c r="F947" s="293" t="str">
        <f ca="1">IF(ISERROR($S947),"",OFFSET('Smelter Reference List'!$E$4,$S947-4,0))</f>
        <v/>
      </c>
      <c r="G947" s="293" t="str">
        <f ca="1">IF(C947=$U$4,"Enter smelter details", IF(ISERROR($S947),"",OFFSET('Smelter Reference List'!$F$4,$S947-4,0)))</f>
        <v/>
      </c>
      <c r="H947" s="294" t="str">
        <f ca="1">IF(ISERROR($S947),"",OFFSET('Smelter Reference List'!$G$4,$S947-4,0))</f>
        <v/>
      </c>
      <c r="I947" s="295" t="str">
        <f ca="1">IF(ISERROR($S947),"",OFFSET('Smelter Reference List'!$H$4,$S947-4,0))</f>
        <v/>
      </c>
      <c r="J947" s="295" t="str">
        <f ca="1">IF(ISERROR($S947),"",OFFSET('Smelter Reference List'!$I$4,$S947-4,0))</f>
        <v/>
      </c>
      <c r="K947" s="296"/>
      <c r="L947" s="296"/>
      <c r="M947" s="296"/>
      <c r="N947" s="296"/>
      <c r="O947" s="296"/>
      <c r="P947" s="296"/>
      <c r="Q947" s="297"/>
      <c r="R947" s="227"/>
      <c r="S947" s="228" t="e">
        <f>IF(C947="",NA(),MATCH($B947&amp;$C947,'Smelter Reference List'!$J:$J,0))</f>
        <v>#N/A</v>
      </c>
      <c r="T947" s="229"/>
      <c r="U947" s="229">
        <f t="shared" ca="1" si="30"/>
        <v>0</v>
      </c>
      <c r="V947" s="229"/>
      <c r="W947" s="229"/>
      <c r="Y947" s="223" t="str">
        <f t="shared" si="31"/>
        <v/>
      </c>
    </row>
    <row r="948" spans="1:25" s="223" customFormat="1" ht="20.25">
      <c r="A948" s="292"/>
      <c r="B948" s="293" t="str">
        <f>IF(LEN(A948)=0,"",INDEX('Smelter Reference List'!$A:$A,MATCH($A948,'Smelter Reference List'!$E:$E,0)))</f>
        <v/>
      </c>
      <c r="C948" s="299" t="str">
        <f>IF(LEN(A948)=0,"",INDEX('Smelter Reference List'!$C:$C,MATCH($A948,'Smelter Reference List'!$E:$E,0)))</f>
        <v/>
      </c>
      <c r="D948" s="293" t="str">
        <f ca="1">IF(ISERROR($S948),"",OFFSET('Smelter Reference List'!$C$4,$S948-4,0)&amp;"")</f>
        <v/>
      </c>
      <c r="E948" s="293" t="str">
        <f ca="1">IF(ISERROR($S948),"",OFFSET('Smelter Reference List'!$D$4,$S948-4,0)&amp;"")</f>
        <v/>
      </c>
      <c r="F948" s="293" t="str">
        <f ca="1">IF(ISERROR($S948),"",OFFSET('Smelter Reference List'!$E$4,$S948-4,0))</f>
        <v/>
      </c>
      <c r="G948" s="293" t="str">
        <f ca="1">IF(C948=$U$4,"Enter smelter details", IF(ISERROR($S948),"",OFFSET('Smelter Reference List'!$F$4,$S948-4,0)))</f>
        <v/>
      </c>
      <c r="H948" s="294" t="str">
        <f ca="1">IF(ISERROR($S948),"",OFFSET('Smelter Reference List'!$G$4,$S948-4,0))</f>
        <v/>
      </c>
      <c r="I948" s="295" t="str">
        <f ca="1">IF(ISERROR($S948),"",OFFSET('Smelter Reference List'!$H$4,$S948-4,0))</f>
        <v/>
      </c>
      <c r="J948" s="295" t="str">
        <f ca="1">IF(ISERROR($S948),"",OFFSET('Smelter Reference List'!$I$4,$S948-4,0))</f>
        <v/>
      </c>
      <c r="K948" s="296"/>
      <c r="L948" s="296"/>
      <c r="M948" s="296"/>
      <c r="N948" s="296"/>
      <c r="O948" s="296"/>
      <c r="P948" s="296"/>
      <c r="Q948" s="297"/>
      <c r="R948" s="227"/>
      <c r="S948" s="228" t="e">
        <f>IF(C948="",NA(),MATCH($B948&amp;$C948,'Smelter Reference List'!$J:$J,0))</f>
        <v>#N/A</v>
      </c>
      <c r="T948" s="229"/>
      <c r="U948" s="229">
        <f t="shared" ca="1" si="30"/>
        <v>0</v>
      </c>
      <c r="V948" s="229"/>
      <c r="W948" s="229"/>
      <c r="Y948" s="223" t="str">
        <f t="shared" si="31"/>
        <v/>
      </c>
    </row>
    <row r="949" spans="1:25" s="223" customFormat="1" ht="20.25">
      <c r="A949" s="292"/>
      <c r="B949" s="293" t="str">
        <f>IF(LEN(A949)=0,"",INDEX('Smelter Reference List'!$A:$A,MATCH($A949,'Smelter Reference List'!$E:$E,0)))</f>
        <v/>
      </c>
      <c r="C949" s="299" t="str">
        <f>IF(LEN(A949)=0,"",INDEX('Smelter Reference List'!$C:$C,MATCH($A949,'Smelter Reference List'!$E:$E,0)))</f>
        <v/>
      </c>
      <c r="D949" s="293" t="str">
        <f ca="1">IF(ISERROR($S949),"",OFFSET('Smelter Reference List'!$C$4,$S949-4,0)&amp;"")</f>
        <v/>
      </c>
      <c r="E949" s="293" t="str">
        <f ca="1">IF(ISERROR($S949),"",OFFSET('Smelter Reference List'!$D$4,$S949-4,0)&amp;"")</f>
        <v/>
      </c>
      <c r="F949" s="293" t="str">
        <f ca="1">IF(ISERROR($S949),"",OFFSET('Smelter Reference List'!$E$4,$S949-4,0))</f>
        <v/>
      </c>
      <c r="G949" s="293" t="str">
        <f ca="1">IF(C949=$U$4,"Enter smelter details", IF(ISERROR($S949),"",OFFSET('Smelter Reference List'!$F$4,$S949-4,0)))</f>
        <v/>
      </c>
      <c r="H949" s="294" t="str">
        <f ca="1">IF(ISERROR($S949),"",OFFSET('Smelter Reference List'!$G$4,$S949-4,0))</f>
        <v/>
      </c>
      <c r="I949" s="295" t="str">
        <f ca="1">IF(ISERROR($S949),"",OFFSET('Smelter Reference List'!$H$4,$S949-4,0))</f>
        <v/>
      </c>
      <c r="J949" s="295" t="str">
        <f ca="1">IF(ISERROR($S949),"",OFFSET('Smelter Reference List'!$I$4,$S949-4,0))</f>
        <v/>
      </c>
      <c r="K949" s="296"/>
      <c r="L949" s="296"/>
      <c r="M949" s="296"/>
      <c r="N949" s="296"/>
      <c r="O949" s="296"/>
      <c r="P949" s="296"/>
      <c r="Q949" s="297"/>
      <c r="R949" s="227"/>
      <c r="S949" s="228" t="e">
        <f>IF(C949="",NA(),MATCH($B949&amp;$C949,'Smelter Reference List'!$J:$J,0))</f>
        <v>#N/A</v>
      </c>
      <c r="T949" s="229"/>
      <c r="U949" s="229">
        <f t="shared" ca="1" si="30"/>
        <v>0</v>
      </c>
      <c r="V949" s="229"/>
      <c r="W949" s="229"/>
      <c r="Y949" s="223" t="str">
        <f t="shared" si="31"/>
        <v/>
      </c>
    </row>
    <row r="950" spans="1:25" s="223" customFormat="1" ht="20.25">
      <c r="A950" s="292"/>
      <c r="B950" s="293" t="str">
        <f>IF(LEN(A950)=0,"",INDEX('Smelter Reference List'!$A:$A,MATCH($A950,'Smelter Reference List'!$E:$E,0)))</f>
        <v/>
      </c>
      <c r="C950" s="299" t="str">
        <f>IF(LEN(A950)=0,"",INDEX('Smelter Reference List'!$C:$C,MATCH($A950,'Smelter Reference List'!$E:$E,0)))</f>
        <v/>
      </c>
      <c r="D950" s="293" t="str">
        <f ca="1">IF(ISERROR($S950),"",OFFSET('Smelter Reference List'!$C$4,$S950-4,0)&amp;"")</f>
        <v/>
      </c>
      <c r="E950" s="293" t="str">
        <f ca="1">IF(ISERROR($S950),"",OFFSET('Smelter Reference List'!$D$4,$S950-4,0)&amp;"")</f>
        <v/>
      </c>
      <c r="F950" s="293" t="str">
        <f ca="1">IF(ISERROR($S950),"",OFFSET('Smelter Reference List'!$E$4,$S950-4,0))</f>
        <v/>
      </c>
      <c r="G950" s="293" t="str">
        <f ca="1">IF(C950=$U$4,"Enter smelter details", IF(ISERROR($S950),"",OFFSET('Smelter Reference List'!$F$4,$S950-4,0)))</f>
        <v/>
      </c>
      <c r="H950" s="294" t="str">
        <f ca="1">IF(ISERROR($S950),"",OFFSET('Smelter Reference List'!$G$4,$S950-4,0))</f>
        <v/>
      </c>
      <c r="I950" s="295" t="str">
        <f ca="1">IF(ISERROR($S950),"",OFFSET('Smelter Reference List'!$H$4,$S950-4,0))</f>
        <v/>
      </c>
      <c r="J950" s="295" t="str">
        <f ca="1">IF(ISERROR($S950),"",OFFSET('Smelter Reference List'!$I$4,$S950-4,0))</f>
        <v/>
      </c>
      <c r="K950" s="296"/>
      <c r="L950" s="296"/>
      <c r="M950" s="296"/>
      <c r="N950" s="296"/>
      <c r="O950" s="296"/>
      <c r="P950" s="296"/>
      <c r="Q950" s="297"/>
      <c r="R950" s="227"/>
      <c r="S950" s="228" t="e">
        <f>IF(C950="",NA(),MATCH($B950&amp;$C950,'Smelter Reference List'!$J:$J,0))</f>
        <v>#N/A</v>
      </c>
      <c r="T950" s="229"/>
      <c r="U950" s="229">
        <f t="shared" ca="1" si="30"/>
        <v>0</v>
      </c>
      <c r="V950" s="229"/>
      <c r="W950" s="229"/>
      <c r="Y950" s="223" t="str">
        <f t="shared" si="31"/>
        <v/>
      </c>
    </row>
    <row r="951" spans="1:25" s="223" customFormat="1" ht="20.25">
      <c r="A951" s="292"/>
      <c r="B951" s="293" t="str">
        <f>IF(LEN(A951)=0,"",INDEX('Smelter Reference List'!$A:$A,MATCH($A951,'Smelter Reference List'!$E:$E,0)))</f>
        <v/>
      </c>
      <c r="C951" s="299" t="str">
        <f>IF(LEN(A951)=0,"",INDEX('Smelter Reference List'!$C:$C,MATCH($A951,'Smelter Reference List'!$E:$E,0)))</f>
        <v/>
      </c>
      <c r="D951" s="293" t="str">
        <f ca="1">IF(ISERROR($S951),"",OFFSET('Smelter Reference List'!$C$4,$S951-4,0)&amp;"")</f>
        <v/>
      </c>
      <c r="E951" s="293" t="str">
        <f ca="1">IF(ISERROR($S951),"",OFFSET('Smelter Reference List'!$D$4,$S951-4,0)&amp;"")</f>
        <v/>
      </c>
      <c r="F951" s="293" t="str">
        <f ca="1">IF(ISERROR($S951),"",OFFSET('Smelter Reference List'!$E$4,$S951-4,0))</f>
        <v/>
      </c>
      <c r="G951" s="293" t="str">
        <f ca="1">IF(C951=$U$4,"Enter smelter details", IF(ISERROR($S951),"",OFFSET('Smelter Reference List'!$F$4,$S951-4,0)))</f>
        <v/>
      </c>
      <c r="H951" s="294" t="str">
        <f ca="1">IF(ISERROR($S951),"",OFFSET('Smelter Reference List'!$G$4,$S951-4,0))</f>
        <v/>
      </c>
      <c r="I951" s="295" t="str">
        <f ca="1">IF(ISERROR($S951),"",OFFSET('Smelter Reference List'!$H$4,$S951-4,0))</f>
        <v/>
      </c>
      <c r="J951" s="295" t="str">
        <f ca="1">IF(ISERROR($S951),"",OFFSET('Smelter Reference List'!$I$4,$S951-4,0))</f>
        <v/>
      </c>
      <c r="K951" s="296"/>
      <c r="L951" s="296"/>
      <c r="M951" s="296"/>
      <c r="N951" s="296"/>
      <c r="O951" s="296"/>
      <c r="P951" s="296"/>
      <c r="Q951" s="297"/>
      <c r="R951" s="227"/>
      <c r="S951" s="228" t="e">
        <f>IF(C951="",NA(),MATCH($B951&amp;$C951,'Smelter Reference List'!$J:$J,0))</f>
        <v>#N/A</v>
      </c>
      <c r="T951" s="229"/>
      <c r="U951" s="229">
        <f t="shared" ca="1" si="30"/>
        <v>0</v>
      </c>
      <c r="V951" s="229"/>
      <c r="W951" s="229"/>
      <c r="Y951" s="223" t="str">
        <f t="shared" si="31"/>
        <v/>
      </c>
    </row>
    <row r="952" spans="1:25" s="223" customFormat="1" ht="20.25">
      <c r="A952" s="292"/>
      <c r="B952" s="293" t="str">
        <f>IF(LEN(A952)=0,"",INDEX('Smelter Reference List'!$A:$A,MATCH($A952,'Smelter Reference List'!$E:$E,0)))</f>
        <v/>
      </c>
      <c r="C952" s="299" t="str">
        <f>IF(LEN(A952)=0,"",INDEX('Smelter Reference List'!$C:$C,MATCH($A952,'Smelter Reference List'!$E:$E,0)))</f>
        <v/>
      </c>
      <c r="D952" s="293" t="str">
        <f ca="1">IF(ISERROR($S952),"",OFFSET('Smelter Reference List'!$C$4,$S952-4,0)&amp;"")</f>
        <v/>
      </c>
      <c r="E952" s="293" t="str">
        <f ca="1">IF(ISERROR($S952),"",OFFSET('Smelter Reference List'!$D$4,$S952-4,0)&amp;"")</f>
        <v/>
      </c>
      <c r="F952" s="293" t="str">
        <f ca="1">IF(ISERROR($S952),"",OFFSET('Smelter Reference List'!$E$4,$S952-4,0))</f>
        <v/>
      </c>
      <c r="G952" s="293" t="str">
        <f ca="1">IF(C952=$U$4,"Enter smelter details", IF(ISERROR($S952),"",OFFSET('Smelter Reference List'!$F$4,$S952-4,0)))</f>
        <v/>
      </c>
      <c r="H952" s="294" t="str">
        <f ca="1">IF(ISERROR($S952),"",OFFSET('Smelter Reference List'!$G$4,$S952-4,0))</f>
        <v/>
      </c>
      <c r="I952" s="295" t="str">
        <f ca="1">IF(ISERROR($S952),"",OFFSET('Smelter Reference List'!$H$4,$S952-4,0))</f>
        <v/>
      </c>
      <c r="J952" s="295" t="str">
        <f ca="1">IF(ISERROR($S952),"",OFFSET('Smelter Reference List'!$I$4,$S952-4,0))</f>
        <v/>
      </c>
      <c r="K952" s="296"/>
      <c r="L952" s="296"/>
      <c r="M952" s="296"/>
      <c r="N952" s="296"/>
      <c r="O952" s="296"/>
      <c r="P952" s="296"/>
      <c r="Q952" s="297"/>
      <c r="R952" s="227"/>
      <c r="S952" s="228" t="e">
        <f>IF(C952="",NA(),MATCH($B952&amp;$C952,'Smelter Reference List'!$J:$J,0))</f>
        <v>#N/A</v>
      </c>
      <c r="T952" s="229"/>
      <c r="U952" s="229">
        <f t="shared" ca="1" si="30"/>
        <v>0</v>
      </c>
      <c r="V952" s="229"/>
      <c r="W952" s="229"/>
      <c r="Y952" s="223" t="str">
        <f t="shared" si="31"/>
        <v/>
      </c>
    </row>
    <row r="953" spans="1:25" s="223" customFormat="1" ht="20.25">
      <c r="A953" s="292"/>
      <c r="B953" s="293" t="str">
        <f>IF(LEN(A953)=0,"",INDEX('Smelter Reference List'!$A:$A,MATCH($A953,'Smelter Reference List'!$E:$E,0)))</f>
        <v/>
      </c>
      <c r="C953" s="299" t="str">
        <f>IF(LEN(A953)=0,"",INDEX('Smelter Reference List'!$C:$C,MATCH($A953,'Smelter Reference List'!$E:$E,0)))</f>
        <v/>
      </c>
      <c r="D953" s="293" t="str">
        <f ca="1">IF(ISERROR($S953),"",OFFSET('Smelter Reference List'!$C$4,$S953-4,0)&amp;"")</f>
        <v/>
      </c>
      <c r="E953" s="293" t="str">
        <f ca="1">IF(ISERROR($S953),"",OFFSET('Smelter Reference List'!$D$4,$S953-4,0)&amp;"")</f>
        <v/>
      </c>
      <c r="F953" s="293" t="str">
        <f ca="1">IF(ISERROR($S953),"",OFFSET('Smelter Reference List'!$E$4,$S953-4,0))</f>
        <v/>
      </c>
      <c r="G953" s="293" t="str">
        <f ca="1">IF(C953=$U$4,"Enter smelter details", IF(ISERROR($S953),"",OFFSET('Smelter Reference List'!$F$4,$S953-4,0)))</f>
        <v/>
      </c>
      <c r="H953" s="294" t="str">
        <f ca="1">IF(ISERROR($S953),"",OFFSET('Smelter Reference List'!$G$4,$S953-4,0))</f>
        <v/>
      </c>
      <c r="I953" s="295" t="str">
        <f ca="1">IF(ISERROR($S953),"",OFFSET('Smelter Reference List'!$H$4,$S953-4,0))</f>
        <v/>
      </c>
      <c r="J953" s="295" t="str">
        <f ca="1">IF(ISERROR($S953),"",OFFSET('Smelter Reference List'!$I$4,$S953-4,0))</f>
        <v/>
      </c>
      <c r="K953" s="296"/>
      <c r="L953" s="296"/>
      <c r="M953" s="296"/>
      <c r="N953" s="296"/>
      <c r="O953" s="296"/>
      <c r="P953" s="296"/>
      <c r="Q953" s="297"/>
      <c r="R953" s="227"/>
      <c r="S953" s="228" t="e">
        <f>IF(C953="",NA(),MATCH($B953&amp;$C953,'Smelter Reference List'!$J:$J,0))</f>
        <v>#N/A</v>
      </c>
      <c r="T953" s="229"/>
      <c r="U953" s="229">
        <f t="shared" ref="U953:U1016" ca="1" si="32">IF(AND(C953="Smelter not listed",OR(LEN(D953)=0,LEN(E953)=0)),1,0)</f>
        <v>0</v>
      </c>
      <c r="V953" s="229"/>
      <c r="W953" s="229"/>
      <c r="Y953" s="223" t="str">
        <f t="shared" ref="Y953:Y1016" si="33">B953&amp;C953</f>
        <v/>
      </c>
    </row>
    <row r="954" spans="1:25" s="223" customFormat="1" ht="20.25">
      <c r="A954" s="292"/>
      <c r="B954" s="293" t="str">
        <f>IF(LEN(A954)=0,"",INDEX('Smelter Reference List'!$A:$A,MATCH($A954,'Smelter Reference List'!$E:$E,0)))</f>
        <v/>
      </c>
      <c r="C954" s="299" t="str">
        <f>IF(LEN(A954)=0,"",INDEX('Smelter Reference List'!$C:$C,MATCH($A954,'Smelter Reference List'!$E:$E,0)))</f>
        <v/>
      </c>
      <c r="D954" s="293" t="str">
        <f ca="1">IF(ISERROR($S954),"",OFFSET('Smelter Reference List'!$C$4,$S954-4,0)&amp;"")</f>
        <v/>
      </c>
      <c r="E954" s="293" t="str">
        <f ca="1">IF(ISERROR($S954),"",OFFSET('Smelter Reference List'!$D$4,$S954-4,0)&amp;"")</f>
        <v/>
      </c>
      <c r="F954" s="293" t="str">
        <f ca="1">IF(ISERROR($S954),"",OFFSET('Smelter Reference List'!$E$4,$S954-4,0))</f>
        <v/>
      </c>
      <c r="G954" s="293" t="str">
        <f ca="1">IF(C954=$U$4,"Enter smelter details", IF(ISERROR($S954),"",OFFSET('Smelter Reference List'!$F$4,$S954-4,0)))</f>
        <v/>
      </c>
      <c r="H954" s="294" t="str">
        <f ca="1">IF(ISERROR($S954),"",OFFSET('Smelter Reference List'!$G$4,$S954-4,0))</f>
        <v/>
      </c>
      <c r="I954" s="295" t="str">
        <f ca="1">IF(ISERROR($S954),"",OFFSET('Smelter Reference List'!$H$4,$S954-4,0))</f>
        <v/>
      </c>
      <c r="J954" s="295" t="str">
        <f ca="1">IF(ISERROR($S954),"",OFFSET('Smelter Reference List'!$I$4,$S954-4,0))</f>
        <v/>
      </c>
      <c r="K954" s="296"/>
      <c r="L954" s="296"/>
      <c r="M954" s="296"/>
      <c r="N954" s="296"/>
      <c r="O954" s="296"/>
      <c r="P954" s="296"/>
      <c r="Q954" s="297"/>
      <c r="R954" s="227"/>
      <c r="S954" s="228" t="e">
        <f>IF(C954="",NA(),MATCH($B954&amp;$C954,'Smelter Reference List'!$J:$J,0))</f>
        <v>#N/A</v>
      </c>
      <c r="T954" s="229"/>
      <c r="U954" s="229">
        <f t="shared" ca="1" si="32"/>
        <v>0</v>
      </c>
      <c r="V954" s="229"/>
      <c r="W954" s="229"/>
      <c r="Y954" s="223" t="str">
        <f t="shared" si="33"/>
        <v/>
      </c>
    </row>
    <row r="955" spans="1:25" s="223" customFormat="1" ht="20.25">
      <c r="A955" s="292"/>
      <c r="B955" s="293" t="str">
        <f>IF(LEN(A955)=0,"",INDEX('Smelter Reference List'!$A:$A,MATCH($A955,'Smelter Reference List'!$E:$E,0)))</f>
        <v/>
      </c>
      <c r="C955" s="299" t="str">
        <f>IF(LEN(A955)=0,"",INDEX('Smelter Reference List'!$C:$C,MATCH($A955,'Smelter Reference List'!$E:$E,0)))</f>
        <v/>
      </c>
      <c r="D955" s="293" t="str">
        <f ca="1">IF(ISERROR($S955),"",OFFSET('Smelter Reference List'!$C$4,$S955-4,0)&amp;"")</f>
        <v/>
      </c>
      <c r="E955" s="293" t="str">
        <f ca="1">IF(ISERROR($S955),"",OFFSET('Smelter Reference List'!$D$4,$S955-4,0)&amp;"")</f>
        <v/>
      </c>
      <c r="F955" s="293" t="str">
        <f ca="1">IF(ISERROR($S955),"",OFFSET('Smelter Reference List'!$E$4,$S955-4,0))</f>
        <v/>
      </c>
      <c r="G955" s="293" t="str">
        <f ca="1">IF(C955=$U$4,"Enter smelter details", IF(ISERROR($S955),"",OFFSET('Smelter Reference List'!$F$4,$S955-4,0)))</f>
        <v/>
      </c>
      <c r="H955" s="294" t="str">
        <f ca="1">IF(ISERROR($S955),"",OFFSET('Smelter Reference List'!$G$4,$S955-4,0))</f>
        <v/>
      </c>
      <c r="I955" s="295" t="str">
        <f ca="1">IF(ISERROR($S955),"",OFFSET('Smelter Reference List'!$H$4,$S955-4,0))</f>
        <v/>
      </c>
      <c r="J955" s="295" t="str">
        <f ca="1">IF(ISERROR($S955),"",OFFSET('Smelter Reference List'!$I$4,$S955-4,0))</f>
        <v/>
      </c>
      <c r="K955" s="296"/>
      <c r="L955" s="296"/>
      <c r="M955" s="296"/>
      <c r="N955" s="296"/>
      <c r="O955" s="296"/>
      <c r="P955" s="296"/>
      <c r="Q955" s="297"/>
      <c r="R955" s="227"/>
      <c r="S955" s="228" t="e">
        <f>IF(C955="",NA(),MATCH($B955&amp;$C955,'Smelter Reference List'!$J:$J,0))</f>
        <v>#N/A</v>
      </c>
      <c r="T955" s="229"/>
      <c r="U955" s="229">
        <f t="shared" ca="1" si="32"/>
        <v>0</v>
      </c>
      <c r="V955" s="229"/>
      <c r="W955" s="229"/>
      <c r="Y955" s="223" t="str">
        <f t="shared" si="33"/>
        <v/>
      </c>
    </row>
    <row r="956" spans="1:25" s="223" customFormat="1" ht="20.25">
      <c r="A956" s="292"/>
      <c r="B956" s="293" t="str">
        <f>IF(LEN(A956)=0,"",INDEX('Smelter Reference List'!$A:$A,MATCH($A956,'Smelter Reference List'!$E:$E,0)))</f>
        <v/>
      </c>
      <c r="C956" s="299" t="str">
        <f>IF(LEN(A956)=0,"",INDEX('Smelter Reference List'!$C:$C,MATCH($A956,'Smelter Reference List'!$E:$E,0)))</f>
        <v/>
      </c>
      <c r="D956" s="293" t="str">
        <f ca="1">IF(ISERROR($S956),"",OFFSET('Smelter Reference List'!$C$4,$S956-4,0)&amp;"")</f>
        <v/>
      </c>
      <c r="E956" s="293" t="str">
        <f ca="1">IF(ISERROR($S956),"",OFFSET('Smelter Reference List'!$D$4,$S956-4,0)&amp;"")</f>
        <v/>
      </c>
      <c r="F956" s="293" t="str">
        <f ca="1">IF(ISERROR($S956),"",OFFSET('Smelter Reference List'!$E$4,$S956-4,0))</f>
        <v/>
      </c>
      <c r="G956" s="293" t="str">
        <f ca="1">IF(C956=$U$4,"Enter smelter details", IF(ISERROR($S956),"",OFFSET('Smelter Reference List'!$F$4,$S956-4,0)))</f>
        <v/>
      </c>
      <c r="H956" s="294" t="str">
        <f ca="1">IF(ISERROR($S956),"",OFFSET('Smelter Reference List'!$G$4,$S956-4,0))</f>
        <v/>
      </c>
      <c r="I956" s="295" t="str">
        <f ca="1">IF(ISERROR($S956),"",OFFSET('Smelter Reference List'!$H$4,$S956-4,0))</f>
        <v/>
      </c>
      <c r="J956" s="295" t="str">
        <f ca="1">IF(ISERROR($S956),"",OFFSET('Smelter Reference List'!$I$4,$S956-4,0))</f>
        <v/>
      </c>
      <c r="K956" s="296"/>
      <c r="L956" s="296"/>
      <c r="M956" s="296"/>
      <c r="N956" s="296"/>
      <c r="O956" s="296"/>
      <c r="P956" s="296"/>
      <c r="Q956" s="297"/>
      <c r="R956" s="227"/>
      <c r="S956" s="228" t="e">
        <f>IF(C956="",NA(),MATCH($B956&amp;$C956,'Smelter Reference List'!$J:$J,0))</f>
        <v>#N/A</v>
      </c>
      <c r="T956" s="229"/>
      <c r="U956" s="229">
        <f t="shared" ca="1" si="32"/>
        <v>0</v>
      </c>
      <c r="V956" s="229"/>
      <c r="W956" s="229"/>
      <c r="Y956" s="223" t="str">
        <f t="shared" si="33"/>
        <v/>
      </c>
    </row>
    <row r="957" spans="1:25" s="223" customFormat="1" ht="20.25">
      <c r="A957" s="292"/>
      <c r="B957" s="293" t="str">
        <f>IF(LEN(A957)=0,"",INDEX('Smelter Reference List'!$A:$A,MATCH($A957,'Smelter Reference List'!$E:$E,0)))</f>
        <v/>
      </c>
      <c r="C957" s="299" t="str">
        <f>IF(LEN(A957)=0,"",INDEX('Smelter Reference List'!$C:$C,MATCH($A957,'Smelter Reference List'!$E:$E,0)))</f>
        <v/>
      </c>
      <c r="D957" s="293" t="str">
        <f ca="1">IF(ISERROR($S957),"",OFFSET('Smelter Reference List'!$C$4,$S957-4,0)&amp;"")</f>
        <v/>
      </c>
      <c r="E957" s="293" t="str">
        <f ca="1">IF(ISERROR($S957),"",OFFSET('Smelter Reference List'!$D$4,$S957-4,0)&amp;"")</f>
        <v/>
      </c>
      <c r="F957" s="293" t="str">
        <f ca="1">IF(ISERROR($S957),"",OFFSET('Smelter Reference List'!$E$4,$S957-4,0))</f>
        <v/>
      </c>
      <c r="G957" s="293" t="str">
        <f ca="1">IF(C957=$U$4,"Enter smelter details", IF(ISERROR($S957),"",OFFSET('Smelter Reference List'!$F$4,$S957-4,0)))</f>
        <v/>
      </c>
      <c r="H957" s="294" t="str">
        <f ca="1">IF(ISERROR($S957),"",OFFSET('Smelter Reference List'!$G$4,$S957-4,0))</f>
        <v/>
      </c>
      <c r="I957" s="295" t="str">
        <f ca="1">IF(ISERROR($S957),"",OFFSET('Smelter Reference List'!$H$4,$S957-4,0))</f>
        <v/>
      </c>
      <c r="J957" s="295" t="str">
        <f ca="1">IF(ISERROR($S957),"",OFFSET('Smelter Reference List'!$I$4,$S957-4,0))</f>
        <v/>
      </c>
      <c r="K957" s="296"/>
      <c r="L957" s="296"/>
      <c r="M957" s="296"/>
      <c r="N957" s="296"/>
      <c r="O957" s="296"/>
      <c r="P957" s="296"/>
      <c r="Q957" s="297"/>
      <c r="R957" s="227"/>
      <c r="S957" s="228" t="e">
        <f>IF(C957="",NA(),MATCH($B957&amp;$C957,'Smelter Reference List'!$J:$J,0))</f>
        <v>#N/A</v>
      </c>
      <c r="T957" s="229"/>
      <c r="U957" s="229">
        <f t="shared" ca="1" si="32"/>
        <v>0</v>
      </c>
      <c r="V957" s="229"/>
      <c r="W957" s="229"/>
      <c r="Y957" s="223" t="str">
        <f t="shared" si="33"/>
        <v/>
      </c>
    </row>
    <row r="958" spans="1:25" s="223" customFormat="1" ht="20.25">
      <c r="A958" s="292"/>
      <c r="B958" s="293" t="str">
        <f>IF(LEN(A958)=0,"",INDEX('Smelter Reference List'!$A:$A,MATCH($A958,'Smelter Reference List'!$E:$E,0)))</f>
        <v/>
      </c>
      <c r="C958" s="299" t="str">
        <f>IF(LEN(A958)=0,"",INDEX('Smelter Reference List'!$C:$C,MATCH($A958,'Smelter Reference List'!$E:$E,0)))</f>
        <v/>
      </c>
      <c r="D958" s="293" t="str">
        <f ca="1">IF(ISERROR($S958),"",OFFSET('Smelter Reference List'!$C$4,$S958-4,0)&amp;"")</f>
        <v/>
      </c>
      <c r="E958" s="293" t="str">
        <f ca="1">IF(ISERROR($S958),"",OFFSET('Smelter Reference List'!$D$4,$S958-4,0)&amp;"")</f>
        <v/>
      </c>
      <c r="F958" s="293" t="str">
        <f ca="1">IF(ISERROR($S958),"",OFFSET('Smelter Reference List'!$E$4,$S958-4,0))</f>
        <v/>
      </c>
      <c r="G958" s="293" t="str">
        <f ca="1">IF(C958=$U$4,"Enter smelter details", IF(ISERROR($S958),"",OFFSET('Smelter Reference List'!$F$4,$S958-4,0)))</f>
        <v/>
      </c>
      <c r="H958" s="294" t="str">
        <f ca="1">IF(ISERROR($S958),"",OFFSET('Smelter Reference List'!$G$4,$S958-4,0))</f>
        <v/>
      </c>
      <c r="I958" s="295" t="str">
        <f ca="1">IF(ISERROR($S958),"",OFFSET('Smelter Reference List'!$H$4,$S958-4,0))</f>
        <v/>
      </c>
      <c r="J958" s="295" t="str">
        <f ca="1">IF(ISERROR($S958),"",OFFSET('Smelter Reference List'!$I$4,$S958-4,0))</f>
        <v/>
      </c>
      <c r="K958" s="296"/>
      <c r="L958" s="296"/>
      <c r="M958" s="296"/>
      <c r="N958" s="296"/>
      <c r="O958" s="296"/>
      <c r="P958" s="296"/>
      <c r="Q958" s="297"/>
      <c r="R958" s="227"/>
      <c r="S958" s="228" t="e">
        <f>IF(C958="",NA(),MATCH($B958&amp;$C958,'Smelter Reference List'!$J:$J,0))</f>
        <v>#N/A</v>
      </c>
      <c r="T958" s="229"/>
      <c r="U958" s="229">
        <f t="shared" ca="1" si="32"/>
        <v>0</v>
      </c>
      <c r="V958" s="229"/>
      <c r="W958" s="229"/>
      <c r="Y958" s="223" t="str">
        <f t="shared" si="33"/>
        <v/>
      </c>
    </row>
    <row r="959" spans="1:25" s="223" customFormat="1" ht="20.25">
      <c r="A959" s="292"/>
      <c r="B959" s="293" t="str">
        <f>IF(LEN(A959)=0,"",INDEX('Smelter Reference List'!$A:$A,MATCH($A959,'Smelter Reference List'!$E:$E,0)))</f>
        <v/>
      </c>
      <c r="C959" s="299" t="str">
        <f>IF(LEN(A959)=0,"",INDEX('Smelter Reference List'!$C:$C,MATCH($A959,'Smelter Reference List'!$E:$E,0)))</f>
        <v/>
      </c>
      <c r="D959" s="293" t="str">
        <f ca="1">IF(ISERROR($S959),"",OFFSET('Smelter Reference List'!$C$4,$S959-4,0)&amp;"")</f>
        <v/>
      </c>
      <c r="E959" s="293" t="str">
        <f ca="1">IF(ISERROR($S959),"",OFFSET('Smelter Reference List'!$D$4,$S959-4,0)&amp;"")</f>
        <v/>
      </c>
      <c r="F959" s="293" t="str">
        <f ca="1">IF(ISERROR($S959),"",OFFSET('Smelter Reference List'!$E$4,$S959-4,0))</f>
        <v/>
      </c>
      <c r="G959" s="293" t="str">
        <f ca="1">IF(C959=$U$4,"Enter smelter details", IF(ISERROR($S959),"",OFFSET('Smelter Reference List'!$F$4,$S959-4,0)))</f>
        <v/>
      </c>
      <c r="H959" s="294" t="str">
        <f ca="1">IF(ISERROR($S959),"",OFFSET('Smelter Reference List'!$G$4,$S959-4,0))</f>
        <v/>
      </c>
      <c r="I959" s="295" t="str">
        <f ca="1">IF(ISERROR($S959),"",OFFSET('Smelter Reference List'!$H$4,$S959-4,0))</f>
        <v/>
      </c>
      <c r="J959" s="295" t="str">
        <f ca="1">IF(ISERROR($S959),"",OFFSET('Smelter Reference List'!$I$4,$S959-4,0))</f>
        <v/>
      </c>
      <c r="K959" s="296"/>
      <c r="L959" s="296"/>
      <c r="M959" s="296"/>
      <c r="N959" s="296"/>
      <c r="O959" s="296"/>
      <c r="P959" s="296"/>
      <c r="Q959" s="297"/>
      <c r="R959" s="227"/>
      <c r="S959" s="228" t="e">
        <f>IF(C959="",NA(),MATCH($B959&amp;$C959,'Smelter Reference List'!$J:$J,0))</f>
        <v>#N/A</v>
      </c>
      <c r="T959" s="229"/>
      <c r="U959" s="229">
        <f t="shared" ca="1" si="32"/>
        <v>0</v>
      </c>
      <c r="V959" s="229"/>
      <c r="W959" s="229"/>
      <c r="Y959" s="223" t="str">
        <f t="shared" si="33"/>
        <v/>
      </c>
    </row>
    <row r="960" spans="1:25" s="223" customFormat="1" ht="20.25">
      <c r="A960" s="292"/>
      <c r="B960" s="293" t="str">
        <f>IF(LEN(A960)=0,"",INDEX('Smelter Reference List'!$A:$A,MATCH($A960,'Smelter Reference List'!$E:$E,0)))</f>
        <v/>
      </c>
      <c r="C960" s="299" t="str">
        <f>IF(LEN(A960)=0,"",INDEX('Smelter Reference List'!$C:$C,MATCH($A960,'Smelter Reference List'!$E:$E,0)))</f>
        <v/>
      </c>
      <c r="D960" s="293" t="str">
        <f ca="1">IF(ISERROR($S960),"",OFFSET('Smelter Reference List'!$C$4,$S960-4,0)&amp;"")</f>
        <v/>
      </c>
      <c r="E960" s="293" t="str">
        <f ca="1">IF(ISERROR($S960),"",OFFSET('Smelter Reference List'!$D$4,$S960-4,0)&amp;"")</f>
        <v/>
      </c>
      <c r="F960" s="293" t="str">
        <f ca="1">IF(ISERROR($S960),"",OFFSET('Smelter Reference List'!$E$4,$S960-4,0))</f>
        <v/>
      </c>
      <c r="G960" s="293" t="str">
        <f ca="1">IF(C960=$U$4,"Enter smelter details", IF(ISERROR($S960),"",OFFSET('Smelter Reference List'!$F$4,$S960-4,0)))</f>
        <v/>
      </c>
      <c r="H960" s="294" t="str">
        <f ca="1">IF(ISERROR($S960),"",OFFSET('Smelter Reference List'!$G$4,$S960-4,0))</f>
        <v/>
      </c>
      <c r="I960" s="295" t="str">
        <f ca="1">IF(ISERROR($S960),"",OFFSET('Smelter Reference List'!$H$4,$S960-4,0))</f>
        <v/>
      </c>
      <c r="J960" s="295" t="str">
        <f ca="1">IF(ISERROR($S960),"",OFFSET('Smelter Reference List'!$I$4,$S960-4,0))</f>
        <v/>
      </c>
      <c r="K960" s="296"/>
      <c r="L960" s="296"/>
      <c r="M960" s="296"/>
      <c r="N960" s="296"/>
      <c r="O960" s="296"/>
      <c r="P960" s="296"/>
      <c r="Q960" s="297"/>
      <c r="R960" s="227"/>
      <c r="S960" s="228" t="e">
        <f>IF(C960="",NA(),MATCH($B960&amp;$C960,'Smelter Reference List'!$J:$J,0))</f>
        <v>#N/A</v>
      </c>
      <c r="T960" s="229"/>
      <c r="U960" s="229">
        <f t="shared" ca="1" si="32"/>
        <v>0</v>
      </c>
      <c r="V960" s="229"/>
      <c r="W960" s="229"/>
      <c r="Y960" s="223" t="str">
        <f t="shared" si="33"/>
        <v/>
      </c>
    </row>
    <row r="961" spans="1:25" s="223" customFormat="1" ht="20.25">
      <c r="A961" s="292"/>
      <c r="B961" s="293" t="str">
        <f>IF(LEN(A961)=0,"",INDEX('Smelter Reference List'!$A:$A,MATCH($A961,'Smelter Reference List'!$E:$E,0)))</f>
        <v/>
      </c>
      <c r="C961" s="299" t="str">
        <f>IF(LEN(A961)=0,"",INDEX('Smelter Reference List'!$C:$C,MATCH($A961,'Smelter Reference List'!$E:$E,0)))</f>
        <v/>
      </c>
      <c r="D961" s="293" t="str">
        <f ca="1">IF(ISERROR($S961),"",OFFSET('Smelter Reference List'!$C$4,$S961-4,0)&amp;"")</f>
        <v/>
      </c>
      <c r="E961" s="293" t="str">
        <f ca="1">IF(ISERROR($S961),"",OFFSET('Smelter Reference List'!$D$4,$S961-4,0)&amp;"")</f>
        <v/>
      </c>
      <c r="F961" s="293" t="str">
        <f ca="1">IF(ISERROR($S961),"",OFFSET('Smelter Reference List'!$E$4,$S961-4,0))</f>
        <v/>
      </c>
      <c r="G961" s="293" t="str">
        <f ca="1">IF(C961=$U$4,"Enter smelter details", IF(ISERROR($S961),"",OFFSET('Smelter Reference List'!$F$4,$S961-4,0)))</f>
        <v/>
      </c>
      <c r="H961" s="294" t="str">
        <f ca="1">IF(ISERROR($S961),"",OFFSET('Smelter Reference List'!$G$4,$S961-4,0))</f>
        <v/>
      </c>
      <c r="I961" s="295" t="str">
        <f ca="1">IF(ISERROR($S961),"",OFFSET('Smelter Reference List'!$H$4,$S961-4,0))</f>
        <v/>
      </c>
      <c r="J961" s="295" t="str">
        <f ca="1">IF(ISERROR($S961),"",OFFSET('Smelter Reference List'!$I$4,$S961-4,0))</f>
        <v/>
      </c>
      <c r="K961" s="296"/>
      <c r="L961" s="296"/>
      <c r="M961" s="296"/>
      <c r="N961" s="296"/>
      <c r="O961" s="296"/>
      <c r="P961" s="296"/>
      <c r="Q961" s="297"/>
      <c r="R961" s="227"/>
      <c r="S961" s="228" t="e">
        <f>IF(C961="",NA(),MATCH($B961&amp;$C961,'Smelter Reference List'!$J:$J,0))</f>
        <v>#N/A</v>
      </c>
      <c r="T961" s="229"/>
      <c r="U961" s="229">
        <f t="shared" ca="1" si="32"/>
        <v>0</v>
      </c>
      <c r="V961" s="229"/>
      <c r="W961" s="229"/>
      <c r="Y961" s="223" t="str">
        <f t="shared" si="33"/>
        <v/>
      </c>
    </row>
    <row r="962" spans="1:25" s="223" customFormat="1" ht="20.25">
      <c r="A962" s="292"/>
      <c r="B962" s="293" t="str">
        <f>IF(LEN(A962)=0,"",INDEX('Smelter Reference List'!$A:$A,MATCH($A962,'Smelter Reference List'!$E:$E,0)))</f>
        <v/>
      </c>
      <c r="C962" s="299" t="str">
        <f>IF(LEN(A962)=0,"",INDEX('Smelter Reference List'!$C:$C,MATCH($A962,'Smelter Reference List'!$E:$E,0)))</f>
        <v/>
      </c>
      <c r="D962" s="293" t="str">
        <f ca="1">IF(ISERROR($S962),"",OFFSET('Smelter Reference List'!$C$4,$S962-4,0)&amp;"")</f>
        <v/>
      </c>
      <c r="E962" s="293" t="str">
        <f ca="1">IF(ISERROR($S962),"",OFFSET('Smelter Reference List'!$D$4,$S962-4,0)&amp;"")</f>
        <v/>
      </c>
      <c r="F962" s="293" t="str">
        <f ca="1">IF(ISERROR($S962),"",OFFSET('Smelter Reference List'!$E$4,$S962-4,0))</f>
        <v/>
      </c>
      <c r="G962" s="293" t="str">
        <f ca="1">IF(C962=$U$4,"Enter smelter details", IF(ISERROR($S962),"",OFFSET('Smelter Reference List'!$F$4,$S962-4,0)))</f>
        <v/>
      </c>
      <c r="H962" s="294" t="str">
        <f ca="1">IF(ISERROR($S962),"",OFFSET('Smelter Reference List'!$G$4,$S962-4,0))</f>
        <v/>
      </c>
      <c r="I962" s="295" t="str">
        <f ca="1">IF(ISERROR($S962),"",OFFSET('Smelter Reference List'!$H$4,$S962-4,0))</f>
        <v/>
      </c>
      <c r="J962" s="295" t="str">
        <f ca="1">IF(ISERROR($S962),"",OFFSET('Smelter Reference List'!$I$4,$S962-4,0))</f>
        <v/>
      </c>
      <c r="K962" s="296"/>
      <c r="L962" s="296"/>
      <c r="M962" s="296"/>
      <c r="N962" s="296"/>
      <c r="O962" s="296"/>
      <c r="P962" s="296"/>
      <c r="Q962" s="297"/>
      <c r="R962" s="227"/>
      <c r="S962" s="228" t="e">
        <f>IF(C962="",NA(),MATCH($B962&amp;$C962,'Smelter Reference List'!$J:$J,0))</f>
        <v>#N/A</v>
      </c>
      <c r="T962" s="229"/>
      <c r="U962" s="229">
        <f t="shared" ca="1" si="32"/>
        <v>0</v>
      </c>
      <c r="V962" s="229"/>
      <c r="W962" s="229"/>
      <c r="Y962" s="223" t="str">
        <f t="shared" si="33"/>
        <v/>
      </c>
    </row>
    <row r="963" spans="1:25" s="223" customFormat="1" ht="20.25">
      <c r="A963" s="292"/>
      <c r="B963" s="293" t="str">
        <f>IF(LEN(A963)=0,"",INDEX('Smelter Reference List'!$A:$A,MATCH($A963,'Smelter Reference List'!$E:$E,0)))</f>
        <v/>
      </c>
      <c r="C963" s="299" t="str">
        <f>IF(LEN(A963)=0,"",INDEX('Smelter Reference List'!$C:$C,MATCH($A963,'Smelter Reference List'!$E:$E,0)))</f>
        <v/>
      </c>
      <c r="D963" s="293" t="str">
        <f ca="1">IF(ISERROR($S963),"",OFFSET('Smelter Reference List'!$C$4,$S963-4,0)&amp;"")</f>
        <v/>
      </c>
      <c r="E963" s="293" t="str">
        <f ca="1">IF(ISERROR($S963),"",OFFSET('Smelter Reference List'!$D$4,$S963-4,0)&amp;"")</f>
        <v/>
      </c>
      <c r="F963" s="293" t="str">
        <f ca="1">IF(ISERROR($S963),"",OFFSET('Smelter Reference List'!$E$4,$S963-4,0))</f>
        <v/>
      </c>
      <c r="G963" s="293" t="str">
        <f ca="1">IF(C963=$U$4,"Enter smelter details", IF(ISERROR($S963),"",OFFSET('Smelter Reference List'!$F$4,$S963-4,0)))</f>
        <v/>
      </c>
      <c r="H963" s="294" t="str">
        <f ca="1">IF(ISERROR($S963),"",OFFSET('Smelter Reference List'!$G$4,$S963-4,0))</f>
        <v/>
      </c>
      <c r="I963" s="295" t="str">
        <f ca="1">IF(ISERROR($S963),"",OFFSET('Smelter Reference List'!$H$4,$S963-4,0))</f>
        <v/>
      </c>
      <c r="J963" s="295" t="str">
        <f ca="1">IF(ISERROR($S963),"",OFFSET('Smelter Reference List'!$I$4,$S963-4,0))</f>
        <v/>
      </c>
      <c r="K963" s="296"/>
      <c r="L963" s="296"/>
      <c r="M963" s="296"/>
      <c r="N963" s="296"/>
      <c r="O963" s="296"/>
      <c r="P963" s="296"/>
      <c r="Q963" s="297"/>
      <c r="R963" s="227"/>
      <c r="S963" s="228" t="e">
        <f>IF(C963="",NA(),MATCH($B963&amp;$C963,'Smelter Reference List'!$J:$J,0))</f>
        <v>#N/A</v>
      </c>
      <c r="T963" s="229"/>
      <c r="U963" s="229">
        <f t="shared" ca="1" si="32"/>
        <v>0</v>
      </c>
      <c r="V963" s="229"/>
      <c r="W963" s="229"/>
      <c r="Y963" s="223" t="str">
        <f t="shared" si="33"/>
        <v/>
      </c>
    </row>
    <row r="964" spans="1:25" s="223" customFormat="1" ht="20.25">
      <c r="A964" s="292"/>
      <c r="B964" s="293" t="str">
        <f>IF(LEN(A964)=0,"",INDEX('Smelter Reference List'!$A:$A,MATCH($A964,'Smelter Reference List'!$E:$E,0)))</f>
        <v/>
      </c>
      <c r="C964" s="299" t="str">
        <f>IF(LEN(A964)=0,"",INDEX('Smelter Reference List'!$C:$C,MATCH($A964,'Smelter Reference List'!$E:$E,0)))</f>
        <v/>
      </c>
      <c r="D964" s="293" t="str">
        <f ca="1">IF(ISERROR($S964),"",OFFSET('Smelter Reference List'!$C$4,$S964-4,0)&amp;"")</f>
        <v/>
      </c>
      <c r="E964" s="293" t="str">
        <f ca="1">IF(ISERROR($S964),"",OFFSET('Smelter Reference List'!$D$4,$S964-4,0)&amp;"")</f>
        <v/>
      </c>
      <c r="F964" s="293" t="str">
        <f ca="1">IF(ISERROR($S964),"",OFFSET('Smelter Reference List'!$E$4,$S964-4,0))</f>
        <v/>
      </c>
      <c r="G964" s="293" t="str">
        <f ca="1">IF(C964=$U$4,"Enter smelter details", IF(ISERROR($S964),"",OFFSET('Smelter Reference List'!$F$4,$S964-4,0)))</f>
        <v/>
      </c>
      <c r="H964" s="294" t="str">
        <f ca="1">IF(ISERROR($S964),"",OFFSET('Smelter Reference List'!$G$4,$S964-4,0))</f>
        <v/>
      </c>
      <c r="I964" s="295" t="str">
        <f ca="1">IF(ISERROR($S964),"",OFFSET('Smelter Reference List'!$H$4,$S964-4,0))</f>
        <v/>
      </c>
      <c r="J964" s="295" t="str">
        <f ca="1">IF(ISERROR($S964),"",OFFSET('Smelter Reference List'!$I$4,$S964-4,0))</f>
        <v/>
      </c>
      <c r="K964" s="296"/>
      <c r="L964" s="296"/>
      <c r="M964" s="296"/>
      <c r="N964" s="296"/>
      <c r="O964" s="296"/>
      <c r="P964" s="296"/>
      <c r="Q964" s="297"/>
      <c r="R964" s="227"/>
      <c r="S964" s="228" t="e">
        <f>IF(C964="",NA(),MATCH($B964&amp;$C964,'Smelter Reference List'!$J:$J,0))</f>
        <v>#N/A</v>
      </c>
      <c r="T964" s="229"/>
      <c r="U964" s="229">
        <f t="shared" ca="1" si="32"/>
        <v>0</v>
      </c>
      <c r="V964" s="229"/>
      <c r="W964" s="229"/>
      <c r="Y964" s="223" t="str">
        <f t="shared" si="33"/>
        <v/>
      </c>
    </row>
    <row r="965" spans="1:25" s="223" customFormat="1" ht="20.25">
      <c r="A965" s="292"/>
      <c r="B965" s="293" t="str">
        <f>IF(LEN(A965)=0,"",INDEX('Smelter Reference List'!$A:$A,MATCH($A965,'Smelter Reference List'!$E:$E,0)))</f>
        <v/>
      </c>
      <c r="C965" s="299" t="str">
        <f>IF(LEN(A965)=0,"",INDEX('Smelter Reference List'!$C:$C,MATCH($A965,'Smelter Reference List'!$E:$E,0)))</f>
        <v/>
      </c>
      <c r="D965" s="293" t="str">
        <f ca="1">IF(ISERROR($S965),"",OFFSET('Smelter Reference List'!$C$4,$S965-4,0)&amp;"")</f>
        <v/>
      </c>
      <c r="E965" s="293" t="str">
        <f ca="1">IF(ISERROR($S965),"",OFFSET('Smelter Reference List'!$D$4,$S965-4,0)&amp;"")</f>
        <v/>
      </c>
      <c r="F965" s="293" t="str">
        <f ca="1">IF(ISERROR($S965),"",OFFSET('Smelter Reference List'!$E$4,$S965-4,0))</f>
        <v/>
      </c>
      <c r="G965" s="293" t="str">
        <f ca="1">IF(C965=$U$4,"Enter smelter details", IF(ISERROR($S965),"",OFFSET('Smelter Reference List'!$F$4,$S965-4,0)))</f>
        <v/>
      </c>
      <c r="H965" s="294" t="str">
        <f ca="1">IF(ISERROR($S965),"",OFFSET('Smelter Reference List'!$G$4,$S965-4,0))</f>
        <v/>
      </c>
      <c r="I965" s="295" t="str">
        <f ca="1">IF(ISERROR($S965),"",OFFSET('Smelter Reference List'!$H$4,$S965-4,0))</f>
        <v/>
      </c>
      <c r="J965" s="295" t="str">
        <f ca="1">IF(ISERROR($S965),"",OFFSET('Smelter Reference List'!$I$4,$S965-4,0))</f>
        <v/>
      </c>
      <c r="K965" s="296"/>
      <c r="L965" s="296"/>
      <c r="M965" s="296"/>
      <c r="N965" s="296"/>
      <c r="O965" s="296"/>
      <c r="P965" s="296"/>
      <c r="Q965" s="297"/>
      <c r="R965" s="227"/>
      <c r="S965" s="228" t="e">
        <f>IF(C965="",NA(),MATCH($B965&amp;$C965,'Smelter Reference List'!$J:$J,0))</f>
        <v>#N/A</v>
      </c>
      <c r="T965" s="229"/>
      <c r="U965" s="229">
        <f t="shared" ca="1" si="32"/>
        <v>0</v>
      </c>
      <c r="V965" s="229"/>
      <c r="W965" s="229"/>
      <c r="Y965" s="223" t="str">
        <f t="shared" si="33"/>
        <v/>
      </c>
    </row>
    <row r="966" spans="1:25" s="223" customFormat="1" ht="20.25">
      <c r="A966" s="292"/>
      <c r="B966" s="293" t="str">
        <f>IF(LEN(A966)=0,"",INDEX('Smelter Reference List'!$A:$A,MATCH($A966,'Smelter Reference List'!$E:$E,0)))</f>
        <v/>
      </c>
      <c r="C966" s="299" t="str">
        <f>IF(LEN(A966)=0,"",INDEX('Smelter Reference List'!$C:$C,MATCH($A966,'Smelter Reference List'!$E:$E,0)))</f>
        <v/>
      </c>
      <c r="D966" s="293" t="str">
        <f ca="1">IF(ISERROR($S966),"",OFFSET('Smelter Reference List'!$C$4,$S966-4,0)&amp;"")</f>
        <v/>
      </c>
      <c r="E966" s="293" t="str">
        <f ca="1">IF(ISERROR($S966),"",OFFSET('Smelter Reference List'!$D$4,$S966-4,0)&amp;"")</f>
        <v/>
      </c>
      <c r="F966" s="293" t="str">
        <f ca="1">IF(ISERROR($S966),"",OFFSET('Smelter Reference List'!$E$4,$S966-4,0))</f>
        <v/>
      </c>
      <c r="G966" s="293" t="str">
        <f ca="1">IF(C966=$U$4,"Enter smelter details", IF(ISERROR($S966),"",OFFSET('Smelter Reference List'!$F$4,$S966-4,0)))</f>
        <v/>
      </c>
      <c r="H966" s="294" t="str">
        <f ca="1">IF(ISERROR($S966),"",OFFSET('Smelter Reference List'!$G$4,$S966-4,0))</f>
        <v/>
      </c>
      <c r="I966" s="295" t="str">
        <f ca="1">IF(ISERROR($S966),"",OFFSET('Smelter Reference List'!$H$4,$S966-4,0))</f>
        <v/>
      </c>
      <c r="J966" s="295" t="str">
        <f ca="1">IF(ISERROR($S966),"",OFFSET('Smelter Reference List'!$I$4,$S966-4,0))</f>
        <v/>
      </c>
      <c r="K966" s="296"/>
      <c r="L966" s="296"/>
      <c r="M966" s="296"/>
      <c r="N966" s="296"/>
      <c r="O966" s="296"/>
      <c r="P966" s="296"/>
      <c r="Q966" s="297"/>
      <c r="R966" s="227"/>
      <c r="S966" s="228" t="e">
        <f>IF(C966="",NA(),MATCH($B966&amp;$C966,'Smelter Reference List'!$J:$J,0))</f>
        <v>#N/A</v>
      </c>
      <c r="T966" s="229"/>
      <c r="U966" s="229">
        <f t="shared" ca="1" si="32"/>
        <v>0</v>
      </c>
      <c r="V966" s="229"/>
      <c r="W966" s="229"/>
      <c r="Y966" s="223" t="str">
        <f t="shared" si="33"/>
        <v/>
      </c>
    </row>
    <row r="967" spans="1:25" s="223" customFormat="1" ht="20.25">
      <c r="A967" s="292"/>
      <c r="B967" s="293" t="str">
        <f>IF(LEN(A967)=0,"",INDEX('Smelter Reference List'!$A:$A,MATCH($A967,'Smelter Reference List'!$E:$E,0)))</f>
        <v/>
      </c>
      <c r="C967" s="299" t="str">
        <f>IF(LEN(A967)=0,"",INDEX('Smelter Reference List'!$C:$C,MATCH($A967,'Smelter Reference List'!$E:$E,0)))</f>
        <v/>
      </c>
      <c r="D967" s="293" t="str">
        <f ca="1">IF(ISERROR($S967),"",OFFSET('Smelter Reference List'!$C$4,$S967-4,0)&amp;"")</f>
        <v/>
      </c>
      <c r="E967" s="293" t="str">
        <f ca="1">IF(ISERROR($S967),"",OFFSET('Smelter Reference List'!$D$4,$S967-4,0)&amp;"")</f>
        <v/>
      </c>
      <c r="F967" s="293" t="str">
        <f ca="1">IF(ISERROR($S967),"",OFFSET('Smelter Reference List'!$E$4,$S967-4,0))</f>
        <v/>
      </c>
      <c r="G967" s="293" t="str">
        <f ca="1">IF(C967=$U$4,"Enter smelter details", IF(ISERROR($S967),"",OFFSET('Smelter Reference List'!$F$4,$S967-4,0)))</f>
        <v/>
      </c>
      <c r="H967" s="294" t="str">
        <f ca="1">IF(ISERROR($S967),"",OFFSET('Smelter Reference List'!$G$4,$S967-4,0))</f>
        <v/>
      </c>
      <c r="I967" s="295" t="str">
        <f ca="1">IF(ISERROR($S967),"",OFFSET('Smelter Reference List'!$H$4,$S967-4,0))</f>
        <v/>
      </c>
      <c r="J967" s="295" t="str">
        <f ca="1">IF(ISERROR($S967),"",OFFSET('Smelter Reference List'!$I$4,$S967-4,0))</f>
        <v/>
      </c>
      <c r="K967" s="296"/>
      <c r="L967" s="296"/>
      <c r="M967" s="296"/>
      <c r="N967" s="296"/>
      <c r="O967" s="296"/>
      <c r="P967" s="296"/>
      <c r="Q967" s="297"/>
      <c r="R967" s="227"/>
      <c r="S967" s="228" t="e">
        <f>IF(C967="",NA(),MATCH($B967&amp;$C967,'Smelter Reference List'!$J:$J,0))</f>
        <v>#N/A</v>
      </c>
      <c r="T967" s="229"/>
      <c r="U967" s="229">
        <f t="shared" ca="1" si="32"/>
        <v>0</v>
      </c>
      <c r="V967" s="229"/>
      <c r="W967" s="229"/>
      <c r="Y967" s="223" t="str">
        <f t="shared" si="33"/>
        <v/>
      </c>
    </row>
    <row r="968" spans="1:25" s="223" customFormat="1" ht="20.25">
      <c r="A968" s="292"/>
      <c r="B968" s="293" t="str">
        <f>IF(LEN(A968)=0,"",INDEX('Smelter Reference List'!$A:$A,MATCH($A968,'Smelter Reference List'!$E:$E,0)))</f>
        <v/>
      </c>
      <c r="C968" s="299" t="str">
        <f>IF(LEN(A968)=0,"",INDEX('Smelter Reference List'!$C:$C,MATCH($A968,'Smelter Reference List'!$E:$E,0)))</f>
        <v/>
      </c>
      <c r="D968" s="293" t="str">
        <f ca="1">IF(ISERROR($S968),"",OFFSET('Smelter Reference List'!$C$4,$S968-4,0)&amp;"")</f>
        <v/>
      </c>
      <c r="E968" s="293" t="str">
        <f ca="1">IF(ISERROR($S968),"",OFFSET('Smelter Reference List'!$D$4,$S968-4,0)&amp;"")</f>
        <v/>
      </c>
      <c r="F968" s="293" t="str">
        <f ca="1">IF(ISERROR($S968),"",OFFSET('Smelter Reference List'!$E$4,$S968-4,0))</f>
        <v/>
      </c>
      <c r="G968" s="293" t="str">
        <f ca="1">IF(C968=$U$4,"Enter smelter details", IF(ISERROR($S968),"",OFFSET('Smelter Reference List'!$F$4,$S968-4,0)))</f>
        <v/>
      </c>
      <c r="H968" s="294" t="str">
        <f ca="1">IF(ISERROR($S968),"",OFFSET('Smelter Reference List'!$G$4,$S968-4,0))</f>
        <v/>
      </c>
      <c r="I968" s="295" t="str">
        <f ca="1">IF(ISERROR($S968),"",OFFSET('Smelter Reference List'!$H$4,$S968-4,0))</f>
        <v/>
      </c>
      <c r="J968" s="295" t="str">
        <f ca="1">IF(ISERROR($S968),"",OFFSET('Smelter Reference List'!$I$4,$S968-4,0))</f>
        <v/>
      </c>
      <c r="K968" s="296"/>
      <c r="L968" s="296"/>
      <c r="M968" s="296"/>
      <c r="N968" s="296"/>
      <c r="O968" s="296"/>
      <c r="P968" s="296"/>
      <c r="Q968" s="297"/>
      <c r="R968" s="227"/>
      <c r="S968" s="228" t="e">
        <f>IF(C968="",NA(),MATCH($B968&amp;$C968,'Smelter Reference List'!$J:$J,0))</f>
        <v>#N/A</v>
      </c>
      <c r="T968" s="229"/>
      <c r="U968" s="229">
        <f t="shared" ca="1" si="32"/>
        <v>0</v>
      </c>
      <c r="V968" s="229"/>
      <c r="W968" s="229"/>
      <c r="Y968" s="223" t="str">
        <f t="shared" si="33"/>
        <v/>
      </c>
    </row>
    <row r="969" spans="1:25" s="223" customFormat="1" ht="20.25">
      <c r="A969" s="292"/>
      <c r="B969" s="293" t="str">
        <f>IF(LEN(A969)=0,"",INDEX('Smelter Reference List'!$A:$A,MATCH($A969,'Smelter Reference List'!$E:$E,0)))</f>
        <v/>
      </c>
      <c r="C969" s="299" t="str">
        <f>IF(LEN(A969)=0,"",INDEX('Smelter Reference List'!$C:$C,MATCH($A969,'Smelter Reference List'!$E:$E,0)))</f>
        <v/>
      </c>
      <c r="D969" s="293" t="str">
        <f ca="1">IF(ISERROR($S969),"",OFFSET('Smelter Reference List'!$C$4,$S969-4,0)&amp;"")</f>
        <v/>
      </c>
      <c r="E969" s="293" t="str">
        <f ca="1">IF(ISERROR($S969),"",OFFSET('Smelter Reference List'!$D$4,$S969-4,0)&amp;"")</f>
        <v/>
      </c>
      <c r="F969" s="293" t="str">
        <f ca="1">IF(ISERROR($S969),"",OFFSET('Smelter Reference List'!$E$4,$S969-4,0))</f>
        <v/>
      </c>
      <c r="G969" s="293" t="str">
        <f ca="1">IF(C969=$U$4,"Enter smelter details", IF(ISERROR($S969),"",OFFSET('Smelter Reference List'!$F$4,$S969-4,0)))</f>
        <v/>
      </c>
      <c r="H969" s="294" t="str">
        <f ca="1">IF(ISERROR($S969),"",OFFSET('Smelter Reference List'!$G$4,$S969-4,0))</f>
        <v/>
      </c>
      <c r="I969" s="295" t="str">
        <f ca="1">IF(ISERROR($S969),"",OFFSET('Smelter Reference List'!$H$4,$S969-4,0))</f>
        <v/>
      </c>
      <c r="J969" s="295" t="str">
        <f ca="1">IF(ISERROR($S969),"",OFFSET('Smelter Reference List'!$I$4,$S969-4,0))</f>
        <v/>
      </c>
      <c r="K969" s="296"/>
      <c r="L969" s="296"/>
      <c r="M969" s="296"/>
      <c r="N969" s="296"/>
      <c r="O969" s="296"/>
      <c r="P969" s="296"/>
      <c r="Q969" s="297"/>
      <c r="R969" s="227"/>
      <c r="S969" s="228" t="e">
        <f>IF(C969="",NA(),MATCH($B969&amp;$C969,'Smelter Reference List'!$J:$J,0))</f>
        <v>#N/A</v>
      </c>
      <c r="T969" s="229"/>
      <c r="U969" s="229">
        <f t="shared" ca="1" si="32"/>
        <v>0</v>
      </c>
      <c r="V969" s="229"/>
      <c r="W969" s="229"/>
      <c r="Y969" s="223" t="str">
        <f t="shared" si="33"/>
        <v/>
      </c>
    </row>
    <row r="970" spans="1:25" s="223" customFormat="1" ht="20.25">
      <c r="A970" s="292"/>
      <c r="B970" s="293" t="str">
        <f>IF(LEN(A970)=0,"",INDEX('Smelter Reference List'!$A:$A,MATCH($A970,'Smelter Reference List'!$E:$E,0)))</f>
        <v/>
      </c>
      <c r="C970" s="299" t="str">
        <f>IF(LEN(A970)=0,"",INDEX('Smelter Reference List'!$C:$C,MATCH($A970,'Smelter Reference List'!$E:$E,0)))</f>
        <v/>
      </c>
      <c r="D970" s="293" t="str">
        <f ca="1">IF(ISERROR($S970),"",OFFSET('Smelter Reference List'!$C$4,$S970-4,0)&amp;"")</f>
        <v/>
      </c>
      <c r="E970" s="293" t="str">
        <f ca="1">IF(ISERROR($S970),"",OFFSET('Smelter Reference List'!$D$4,$S970-4,0)&amp;"")</f>
        <v/>
      </c>
      <c r="F970" s="293" t="str">
        <f ca="1">IF(ISERROR($S970),"",OFFSET('Smelter Reference List'!$E$4,$S970-4,0))</f>
        <v/>
      </c>
      <c r="G970" s="293" t="str">
        <f ca="1">IF(C970=$U$4,"Enter smelter details", IF(ISERROR($S970),"",OFFSET('Smelter Reference List'!$F$4,$S970-4,0)))</f>
        <v/>
      </c>
      <c r="H970" s="294" t="str">
        <f ca="1">IF(ISERROR($S970),"",OFFSET('Smelter Reference List'!$G$4,$S970-4,0))</f>
        <v/>
      </c>
      <c r="I970" s="295" t="str">
        <f ca="1">IF(ISERROR($S970),"",OFFSET('Smelter Reference List'!$H$4,$S970-4,0))</f>
        <v/>
      </c>
      <c r="J970" s="295" t="str">
        <f ca="1">IF(ISERROR($S970),"",OFFSET('Smelter Reference List'!$I$4,$S970-4,0))</f>
        <v/>
      </c>
      <c r="K970" s="296"/>
      <c r="L970" s="296"/>
      <c r="M970" s="296"/>
      <c r="N970" s="296"/>
      <c r="O970" s="296"/>
      <c r="P970" s="296"/>
      <c r="Q970" s="297"/>
      <c r="R970" s="227"/>
      <c r="S970" s="228" t="e">
        <f>IF(C970="",NA(),MATCH($B970&amp;$C970,'Smelter Reference List'!$J:$J,0))</f>
        <v>#N/A</v>
      </c>
      <c r="T970" s="229"/>
      <c r="U970" s="229">
        <f t="shared" ca="1" si="32"/>
        <v>0</v>
      </c>
      <c r="V970" s="229"/>
      <c r="W970" s="229"/>
      <c r="Y970" s="223" t="str">
        <f t="shared" si="33"/>
        <v/>
      </c>
    </row>
    <row r="971" spans="1:25" s="223" customFormat="1" ht="20.25">
      <c r="A971" s="292"/>
      <c r="B971" s="293" t="str">
        <f>IF(LEN(A971)=0,"",INDEX('Smelter Reference List'!$A:$A,MATCH($A971,'Smelter Reference List'!$E:$E,0)))</f>
        <v/>
      </c>
      <c r="C971" s="299" t="str">
        <f>IF(LEN(A971)=0,"",INDEX('Smelter Reference List'!$C:$C,MATCH($A971,'Smelter Reference List'!$E:$E,0)))</f>
        <v/>
      </c>
      <c r="D971" s="293" t="str">
        <f ca="1">IF(ISERROR($S971),"",OFFSET('Smelter Reference List'!$C$4,$S971-4,0)&amp;"")</f>
        <v/>
      </c>
      <c r="E971" s="293" t="str">
        <f ca="1">IF(ISERROR($S971),"",OFFSET('Smelter Reference List'!$D$4,$S971-4,0)&amp;"")</f>
        <v/>
      </c>
      <c r="F971" s="293" t="str">
        <f ca="1">IF(ISERROR($S971),"",OFFSET('Smelter Reference List'!$E$4,$S971-4,0))</f>
        <v/>
      </c>
      <c r="G971" s="293" t="str">
        <f ca="1">IF(C971=$U$4,"Enter smelter details", IF(ISERROR($S971),"",OFFSET('Smelter Reference List'!$F$4,$S971-4,0)))</f>
        <v/>
      </c>
      <c r="H971" s="294" t="str">
        <f ca="1">IF(ISERROR($S971),"",OFFSET('Smelter Reference List'!$G$4,$S971-4,0))</f>
        <v/>
      </c>
      <c r="I971" s="295" t="str">
        <f ca="1">IF(ISERROR($S971),"",OFFSET('Smelter Reference List'!$H$4,$S971-4,0))</f>
        <v/>
      </c>
      <c r="J971" s="295" t="str">
        <f ca="1">IF(ISERROR($S971),"",OFFSET('Smelter Reference List'!$I$4,$S971-4,0))</f>
        <v/>
      </c>
      <c r="K971" s="296"/>
      <c r="L971" s="296"/>
      <c r="M971" s="296"/>
      <c r="N971" s="296"/>
      <c r="O971" s="296"/>
      <c r="P971" s="296"/>
      <c r="Q971" s="297"/>
      <c r="R971" s="227"/>
      <c r="S971" s="228" t="e">
        <f>IF(C971="",NA(),MATCH($B971&amp;$C971,'Smelter Reference List'!$J:$J,0))</f>
        <v>#N/A</v>
      </c>
      <c r="T971" s="229"/>
      <c r="U971" s="229">
        <f t="shared" ca="1" si="32"/>
        <v>0</v>
      </c>
      <c r="V971" s="229"/>
      <c r="W971" s="229"/>
      <c r="Y971" s="223" t="str">
        <f t="shared" si="33"/>
        <v/>
      </c>
    </row>
    <row r="972" spans="1:25" s="223" customFormat="1" ht="20.25">
      <c r="A972" s="292"/>
      <c r="B972" s="293" t="str">
        <f>IF(LEN(A972)=0,"",INDEX('Smelter Reference List'!$A:$A,MATCH($A972,'Smelter Reference List'!$E:$E,0)))</f>
        <v/>
      </c>
      <c r="C972" s="299" t="str">
        <f>IF(LEN(A972)=0,"",INDEX('Smelter Reference List'!$C:$C,MATCH($A972,'Smelter Reference List'!$E:$E,0)))</f>
        <v/>
      </c>
      <c r="D972" s="293" t="str">
        <f ca="1">IF(ISERROR($S972),"",OFFSET('Smelter Reference List'!$C$4,$S972-4,0)&amp;"")</f>
        <v/>
      </c>
      <c r="E972" s="293" t="str">
        <f ca="1">IF(ISERROR($S972),"",OFFSET('Smelter Reference List'!$D$4,$S972-4,0)&amp;"")</f>
        <v/>
      </c>
      <c r="F972" s="293" t="str">
        <f ca="1">IF(ISERROR($S972),"",OFFSET('Smelter Reference List'!$E$4,$S972-4,0))</f>
        <v/>
      </c>
      <c r="G972" s="293" t="str">
        <f ca="1">IF(C972=$U$4,"Enter smelter details", IF(ISERROR($S972),"",OFFSET('Smelter Reference List'!$F$4,$S972-4,0)))</f>
        <v/>
      </c>
      <c r="H972" s="294" t="str">
        <f ca="1">IF(ISERROR($S972),"",OFFSET('Smelter Reference List'!$G$4,$S972-4,0))</f>
        <v/>
      </c>
      <c r="I972" s="295" t="str">
        <f ca="1">IF(ISERROR($S972),"",OFFSET('Smelter Reference List'!$H$4,$S972-4,0))</f>
        <v/>
      </c>
      <c r="J972" s="295" t="str">
        <f ca="1">IF(ISERROR($S972),"",OFFSET('Smelter Reference List'!$I$4,$S972-4,0))</f>
        <v/>
      </c>
      <c r="K972" s="296"/>
      <c r="L972" s="296"/>
      <c r="M972" s="296"/>
      <c r="N972" s="296"/>
      <c r="O972" s="296"/>
      <c r="P972" s="296"/>
      <c r="Q972" s="297"/>
      <c r="R972" s="227"/>
      <c r="S972" s="228" t="e">
        <f>IF(C972="",NA(),MATCH($B972&amp;$C972,'Smelter Reference List'!$J:$J,0))</f>
        <v>#N/A</v>
      </c>
      <c r="T972" s="229"/>
      <c r="U972" s="229">
        <f t="shared" ca="1" si="32"/>
        <v>0</v>
      </c>
      <c r="V972" s="229"/>
      <c r="W972" s="229"/>
      <c r="Y972" s="223" t="str">
        <f t="shared" si="33"/>
        <v/>
      </c>
    </row>
    <row r="973" spans="1:25" s="223" customFormat="1" ht="20.25">
      <c r="A973" s="292"/>
      <c r="B973" s="293" t="str">
        <f>IF(LEN(A973)=0,"",INDEX('Smelter Reference List'!$A:$A,MATCH($A973,'Smelter Reference List'!$E:$E,0)))</f>
        <v/>
      </c>
      <c r="C973" s="299" t="str">
        <f>IF(LEN(A973)=0,"",INDEX('Smelter Reference List'!$C:$C,MATCH($A973,'Smelter Reference List'!$E:$E,0)))</f>
        <v/>
      </c>
      <c r="D973" s="293" t="str">
        <f ca="1">IF(ISERROR($S973),"",OFFSET('Smelter Reference List'!$C$4,$S973-4,0)&amp;"")</f>
        <v/>
      </c>
      <c r="E973" s="293" t="str">
        <f ca="1">IF(ISERROR($S973),"",OFFSET('Smelter Reference List'!$D$4,$S973-4,0)&amp;"")</f>
        <v/>
      </c>
      <c r="F973" s="293" t="str">
        <f ca="1">IF(ISERROR($S973),"",OFFSET('Smelter Reference List'!$E$4,$S973-4,0))</f>
        <v/>
      </c>
      <c r="G973" s="293" t="str">
        <f ca="1">IF(C973=$U$4,"Enter smelter details", IF(ISERROR($S973),"",OFFSET('Smelter Reference List'!$F$4,$S973-4,0)))</f>
        <v/>
      </c>
      <c r="H973" s="294" t="str">
        <f ca="1">IF(ISERROR($S973),"",OFFSET('Smelter Reference List'!$G$4,$S973-4,0))</f>
        <v/>
      </c>
      <c r="I973" s="295" t="str">
        <f ca="1">IF(ISERROR($S973),"",OFFSET('Smelter Reference List'!$H$4,$S973-4,0))</f>
        <v/>
      </c>
      <c r="J973" s="295" t="str">
        <f ca="1">IF(ISERROR($S973),"",OFFSET('Smelter Reference List'!$I$4,$S973-4,0))</f>
        <v/>
      </c>
      <c r="K973" s="296"/>
      <c r="L973" s="296"/>
      <c r="M973" s="296"/>
      <c r="N973" s="296"/>
      <c r="O973" s="296"/>
      <c r="P973" s="296"/>
      <c r="Q973" s="297"/>
      <c r="R973" s="227"/>
      <c r="S973" s="228" t="e">
        <f>IF(C973="",NA(),MATCH($B973&amp;$C973,'Smelter Reference List'!$J:$J,0))</f>
        <v>#N/A</v>
      </c>
      <c r="T973" s="229"/>
      <c r="U973" s="229">
        <f t="shared" ca="1" si="32"/>
        <v>0</v>
      </c>
      <c r="V973" s="229"/>
      <c r="W973" s="229"/>
      <c r="Y973" s="223" t="str">
        <f t="shared" si="33"/>
        <v/>
      </c>
    </row>
    <row r="974" spans="1:25" s="223" customFormat="1" ht="20.25">
      <c r="A974" s="292"/>
      <c r="B974" s="293" t="str">
        <f>IF(LEN(A974)=0,"",INDEX('Smelter Reference List'!$A:$A,MATCH($A974,'Smelter Reference List'!$E:$E,0)))</f>
        <v/>
      </c>
      <c r="C974" s="299" t="str">
        <f>IF(LEN(A974)=0,"",INDEX('Smelter Reference List'!$C:$C,MATCH($A974,'Smelter Reference List'!$E:$E,0)))</f>
        <v/>
      </c>
      <c r="D974" s="293" t="str">
        <f ca="1">IF(ISERROR($S974),"",OFFSET('Smelter Reference List'!$C$4,$S974-4,0)&amp;"")</f>
        <v/>
      </c>
      <c r="E974" s="293" t="str">
        <f ca="1">IF(ISERROR($S974),"",OFFSET('Smelter Reference List'!$D$4,$S974-4,0)&amp;"")</f>
        <v/>
      </c>
      <c r="F974" s="293" t="str">
        <f ca="1">IF(ISERROR($S974),"",OFFSET('Smelter Reference List'!$E$4,$S974-4,0))</f>
        <v/>
      </c>
      <c r="G974" s="293" t="str">
        <f ca="1">IF(C974=$U$4,"Enter smelter details", IF(ISERROR($S974),"",OFFSET('Smelter Reference List'!$F$4,$S974-4,0)))</f>
        <v/>
      </c>
      <c r="H974" s="294" t="str">
        <f ca="1">IF(ISERROR($S974),"",OFFSET('Smelter Reference List'!$G$4,$S974-4,0))</f>
        <v/>
      </c>
      <c r="I974" s="295" t="str">
        <f ca="1">IF(ISERROR($S974),"",OFFSET('Smelter Reference List'!$H$4,$S974-4,0))</f>
        <v/>
      </c>
      <c r="J974" s="295" t="str">
        <f ca="1">IF(ISERROR($S974),"",OFFSET('Smelter Reference List'!$I$4,$S974-4,0))</f>
        <v/>
      </c>
      <c r="K974" s="296"/>
      <c r="L974" s="296"/>
      <c r="M974" s="296"/>
      <c r="N974" s="296"/>
      <c r="O974" s="296"/>
      <c r="P974" s="296"/>
      <c r="Q974" s="297"/>
      <c r="R974" s="227"/>
      <c r="S974" s="228" t="e">
        <f>IF(C974="",NA(),MATCH($B974&amp;$C974,'Smelter Reference List'!$J:$J,0))</f>
        <v>#N/A</v>
      </c>
      <c r="T974" s="229"/>
      <c r="U974" s="229">
        <f t="shared" ca="1" si="32"/>
        <v>0</v>
      </c>
      <c r="V974" s="229"/>
      <c r="W974" s="229"/>
      <c r="Y974" s="223" t="str">
        <f t="shared" si="33"/>
        <v/>
      </c>
    </row>
    <row r="975" spans="1:25" s="223" customFormat="1" ht="20.25">
      <c r="A975" s="292"/>
      <c r="B975" s="293" t="str">
        <f>IF(LEN(A975)=0,"",INDEX('Smelter Reference List'!$A:$A,MATCH($A975,'Smelter Reference List'!$E:$E,0)))</f>
        <v/>
      </c>
      <c r="C975" s="299" t="str">
        <f>IF(LEN(A975)=0,"",INDEX('Smelter Reference List'!$C:$C,MATCH($A975,'Smelter Reference List'!$E:$E,0)))</f>
        <v/>
      </c>
      <c r="D975" s="293" t="str">
        <f ca="1">IF(ISERROR($S975),"",OFFSET('Smelter Reference List'!$C$4,$S975-4,0)&amp;"")</f>
        <v/>
      </c>
      <c r="E975" s="293" t="str">
        <f ca="1">IF(ISERROR($S975),"",OFFSET('Smelter Reference List'!$D$4,$S975-4,0)&amp;"")</f>
        <v/>
      </c>
      <c r="F975" s="293" t="str">
        <f ca="1">IF(ISERROR($S975),"",OFFSET('Smelter Reference List'!$E$4,$S975-4,0))</f>
        <v/>
      </c>
      <c r="G975" s="293" t="str">
        <f ca="1">IF(C975=$U$4,"Enter smelter details", IF(ISERROR($S975),"",OFFSET('Smelter Reference List'!$F$4,$S975-4,0)))</f>
        <v/>
      </c>
      <c r="H975" s="294" t="str">
        <f ca="1">IF(ISERROR($S975),"",OFFSET('Smelter Reference List'!$G$4,$S975-4,0))</f>
        <v/>
      </c>
      <c r="I975" s="295" t="str">
        <f ca="1">IF(ISERROR($S975),"",OFFSET('Smelter Reference List'!$H$4,$S975-4,0))</f>
        <v/>
      </c>
      <c r="J975" s="295" t="str">
        <f ca="1">IF(ISERROR($S975),"",OFFSET('Smelter Reference List'!$I$4,$S975-4,0))</f>
        <v/>
      </c>
      <c r="K975" s="296"/>
      <c r="L975" s="296"/>
      <c r="M975" s="296"/>
      <c r="N975" s="296"/>
      <c r="O975" s="296"/>
      <c r="P975" s="296"/>
      <c r="Q975" s="297"/>
      <c r="R975" s="227"/>
      <c r="S975" s="228" t="e">
        <f>IF(C975="",NA(),MATCH($B975&amp;$C975,'Smelter Reference List'!$J:$J,0))</f>
        <v>#N/A</v>
      </c>
      <c r="T975" s="229"/>
      <c r="U975" s="229">
        <f t="shared" ca="1" si="32"/>
        <v>0</v>
      </c>
      <c r="V975" s="229"/>
      <c r="W975" s="229"/>
      <c r="Y975" s="223" t="str">
        <f t="shared" si="33"/>
        <v/>
      </c>
    </row>
    <row r="976" spans="1:25" s="223" customFormat="1" ht="20.25">
      <c r="A976" s="292"/>
      <c r="B976" s="293" t="str">
        <f>IF(LEN(A976)=0,"",INDEX('Smelter Reference List'!$A:$A,MATCH($A976,'Smelter Reference List'!$E:$E,0)))</f>
        <v/>
      </c>
      <c r="C976" s="299" t="str">
        <f>IF(LEN(A976)=0,"",INDEX('Smelter Reference List'!$C:$C,MATCH($A976,'Smelter Reference List'!$E:$E,0)))</f>
        <v/>
      </c>
      <c r="D976" s="293" t="str">
        <f ca="1">IF(ISERROR($S976),"",OFFSET('Smelter Reference List'!$C$4,$S976-4,0)&amp;"")</f>
        <v/>
      </c>
      <c r="E976" s="293" t="str">
        <f ca="1">IF(ISERROR($S976),"",OFFSET('Smelter Reference List'!$D$4,$S976-4,0)&amp;"")</f>
        <v/>
      </c>
      <c r="F976" s="293" t="str">
        <f ca="1">IF(ISERROR($S976),"",OFFSET('Smelter Reference List'!$E$4,$S976-4,0))</f>
        <v/>
      </c>
      <c r="G976" s="293" t="str">
        <f ca="1">IF(C976=$U$4,"Enter smelter details", IF(ISERROR($S976),"",OFFSET('Smelter Reference List'!$F$4,$S976-4,0)))</f>
        <v/>
      </c>
      <c r="H976" s="294" t="str">
        <f ca="1">IF(ISERROR($S976),"",OFFSET('Smelter Reference List'!$G$4,$S976-4,0))</f>
        <v/>
      </c>
      <c r="I976" s="295" t="str">
        <f ca="1">IF(ISERROR($S976),"",OFFSET('Smelter Reference List'!$H$4,$S976-4,0))</f>
        <v/>
      </c>
      <c r="J976" s="295" t="str">
        <f ca="1">IF(ISERROR($S976),"",OFFSET('Smelter Reference List'!$I$4,$S976-4,0))</f>
        <v/>
      </c>
      <c r="K976" s="296"/>
      <c r="L976" s="296"/>
      <c r="M976" s="296"/>
      <c r="N976" s="296"/>
      <c r="O976" s="296"/>
      <c r="P976" s="296"/>
      <c r="Q976" s="297"/>
      <c r="R976" s="227"/>
      <c r="S976" s="228" t="e">
        <f>IF(C976="",NA(),MATCH($B976&amp;$C976,'Smelter Reference List'!$J:$J,0))</f>
        <v>#N/A</v>
      </c>
      <c r="T976" s="229"/>
      <c r="U976" s="229">
        <f t="shared" ca="1" si="32"/>
        <v>0</v>
      </c>
      <c r="V976" s="229"/>
      <c r="W976" s="229"/>
      <c r="Y976" s="223" t="str">
        <f t="shared" si="33"/>
        <v/>
      </c>
    </row>
    <row r="977" spans="1:25" s="223" customFormat="1" ht="20.25">
      <c r="A977" s="292"/>
      <c r="B977" s="293" t="str">
        <f>IF(LEN(A977)=0,"",INDEX('Smelter Reference List'!$A:$A,MATCH($A977,'Smelter Reference List'!$E:$E,0)))</f>
        <v/>
      </c>
      <c r="C977" s="299" t="str">
        <f>IF(LEN(A977)=0,"",INDEX('Smelter Reference List'!$C:$C,MATCH($A977,'Smelter Reference List'!$E:$E,0)))</f>
        <v/>
      </c>
      <c r="D977" s="293" t="str">
        <f ca="1">IF(ISERROR($S977),"",OFFSET('Smelter Reference List'!$C$4,$S977-4,0)&amp;"")</f>
        <v/>
      </c>
      <c r="E977" s="293" t="str">
        <f ca="1">IF(ISERROR($S977),"",OFFSET('Smelter Reference List'!$D$4,$S977-4,0)&amp;"")</f>
        <v/>
      </c>
      <c r="F977" s="293" t="str">
        <f ca="1">IF(ISERROR($S977),"",OFFSET('Smelter Reference List'!$E$4,$S977-4,0))</f>
        <v/>
      </c>
      <c r="G977" s="293" t="str">
        <f ca="1">IF(C977=$U$4,"Enter smelter details", IF(ISERROR($S977),"",OFFSET('Smelter Reference List'!$F$4,$S977-4,0)))</f>
        <v/>
      </c>
      <c r="H977" s="294" t="str">
        <f ca="1">IF(ISERROR($S977),"",OFFSET('Smelter Reference List'!$G$4,$S977-4,0))</f>
        <v/>
      </c>
      <c r="I977" s="295" t="str">
        <f ca="1">IF(ISERROR($S977),"",OFFSET('Smelter Reference List'!$H$4,$S977-4,0))</f>
        <v/>
      </c>
      <c r="J977" s="295" t="str">
        <f ca="1">IF(ISERROR($S977),"",OFFSET('Smelter Reference List'!$I$4,$S977-4,0))</f>
        <v/>
      </c>
      <c r="K977" s="296"/>
      <c r="L977" s="296"/>
      <c r="M977" s="296"/>
      <c r="N977" s="296"/>
      <c r="O977" s="296"/>
      <c r="P977" s="296"/>
      <c r="Q977" s="297"/>
      <c r="R977" s="227"/>
      <c r="S977" s="228" t="e">
        <f>IF(C977="",NA(),MATCH($B977&amp;$C977,'Smelter Reference List'!$J:$J,0))</f>
        <v>#N/A</v>
      </c>
      <c r="T977" s="229"/>
      <c r="U977" s="229">
        <f t="shared" ca="1" si="32"/>
        <v>0</v>
      </c>
      <c r="V977" s="229"/>
      <c r="W977" s="229"/>
      <c r="Y977" s="223" t="str">
        <f t="shared" si="33"/>
        <v/>
      </c>
    </row>
    <row r="978" spans="1:25" s="223" customFormat="1" ht="20.25">
      <c r="A978" s="292"/>
      <c r="B978" s="293" t="str">
        <f>IF(LEN(A978)=0,"",INDEX('Smelter Reference List'!$A:$A,MATCH($A978,'Smelter Reference List'!$E:$E,0)))</f>
        <v/>
      </c>
      <c r="C978" s="299" t="str">
        <f>IF(LEN(A978)=0,"",INDEX('Smelter Reference List'!$C:$C,MATCH($A978,'Smelter Reference List'!$E:$E,0)))</f>
        <v/>
      </c>
      <c r="D978" s="293" t="str">
        <f ca="1">IF(ISERROR($S978),"",OFFSET('Smelter Reference List'!$C$4,$S978-4,0)&amp;"")</f>
        <v/>
      </c>
      <c r="E978" s="293" t="str">
        <f ca="1">IF(ISERROR($S978),"",OFFSET('Smelter Reference List'!$D$4,$S978-4,0)&amp;"")</f>
        <v/>
      </c>
      <c r="F978" s="293" t="str">
        <f ca="1">IF(ISERROR($S978),"",OFFSET('Smelter Reference List'!$E$4,$S978-4,0))</f>
        <v/>
      </c>
      <c r="G978" s="293" t="str">
        <f ca="1">IF(C978=$U$4,"Enter smelter details", IF(ISERROR($S978),"",OFFSET('Smelter Reference List'!$F$4,$S978-4,0)))</f>
        <v/>
      </c>
      <c r="H978" s="294" t="str">
        <f ca="1">IF(ISERROR($S978),"",OFFSET('Smelter Reference List'!$G$4,$S978-4,0))</f>
        <v/>
      </c>
      <c r="I978" s="295" t="str">
        <f ca="1">IF(ISERROR($S978),"",OFFSET('Smelter Reference List'!$H$4,$S978-4,0))</f>
        <v/>
      </c>
      <c r="J978" s="295" t="str">
        <f ca="1">IF(ISERROR($S978),"",OFFSET('Smelter Reference List'!$I$4,$S978-4,0))</f>
        <v/>
      </c>
      <c r="K978" s="296"/>
      <c r="L978" s="296"/>
      <c r="M978" s="296"/>
      <c r="N978" s="296"/>
      <c r="O978" s="296"/>
      <c r="P978" s="296"/>
      <c r="Q978" s="297"/>
      <c r="R978" s="227"/>
      <c r="S978" s="228" t="e">
        <f>IF(C978="",NA(),MATCH($B978&amp;$C978,'Smelter Reference List'!$J:$J,0))</f>
        <v>#N/A</v>
      </c>
      <c r="T978" s="229"/>
      <c r="U978" s="229">
        <f t="shared" ca="1" si="32"/>
        <v>0</v>
      </c>
      <c r="V978" s="229"/>
      <c r="W978" s="229"/>
      <c r="Y978" s="223" t="str">
        <f t="shared" si="33"/>
        <v/>
      </c>
    </row>
    <row r="979" spans="1:25" s="223" customFormat="1" ht="20.25">
      <c r="A979" s="292"/>
      <c r="B979" s="293" t="str">
        <f>IF(LEN(A979)=0,"",INDEX('Smelter Reference List'!$A:$A,MATCH($A979,'Smelter Reference List'!$E:$E,0)))</f>
        <v/>
      </c>
      <c r="C979" s="299" t="str">
        <f>IF(LEN(A979)=0,"",INDEX('Smelter Reference List'!$C:$C,MATCH($A979,'Smelter Reference List'!$E:$E,0)))</f>
        <v/>
      </c>
      <c r="D979" s="293" t="str">
        <f ca="1">IF(ISERROR($S979),"",OFFSET('Smelter Reference List'!$C$4,$S979-4,0)&amp;"")</f>
        <v/>
      </c>
      <c r="E979" s="293" t="str">
        <f ca="1">IF(ISERROR($S979),"",OFFSET('Smelter Reference List'!$D$4,$S979-4,0)&amp;"")</f>
        <v/>
      </c>
      <c r="F979" s="293" t="str">
        <f ca="1">IF(ISERROR($S979),"",OFFSET('Smelter Reference List'!$E$4,$S979-4,0))</f>
        <v/>
      </c>
      <c r="G979" s="293" t="str">
        <f ca="1">IF(C979=$U$4,"Enter smelter details", IF(ISERROR($S979),"",OFFSET('Smelter Reference List'!$F$4,$S979-4,0)))</f>
        <v/>
      </c>
      <c r="H979" s="294" t="str">
        <f ca="1">IF(ISERROR($S979),"",OFFSET('Smelter Reference List'!$G$4,$S979-4,0))</f>
        <v/>
      </c>
      <c r="I979" s="295" t="str">
        <f ca="1">IF(ISERROR($S979),"",OFFSET('Smelter Reference List'!$H$4,$S979-4,0))</f>
        <v/>
      </c>
      <c r="J979" s="295" t="str">
        <f ca="1">IF(ISERROR($S979),"",OFFSET('Smelter Reference List'!$I$4,$S979-4,0))</f>
        <v/>
      </c>
      <c r="K979" s="296"/>
      <c r="L979" s="296"/>
      <c r="M979" s="296"/>
      <c r="N979" s="296"/>
      <c r="O979" s="296"/>
      <c r="P979" s="296"/>
      <c r="Q979" s="297"/>
      <c r="R979" s="227"/>
      <c r="S979" s="228" t="e">
        <f>IF(C979="",NA(),MATCH($B979&amp;$C979,'Smelter Reference List'!$J:$J,0))</f>
        <v>#N/A</v>
      </c>
      <c r="T979" s="229"/>
      <c r="U979" s="229">
        <f t="shared" ca="1" si="32"/>
        <v>0</v>
      </c>
      <c r="V979" s="229"/>
      <c r="W979" s="229"/>
      <c r="Y979" s="223" t="str">
        <f t="shared" si="33"/>
        <v/>
      </c>
    </row>
    <row r="980" spans="1:25" s="223" customFormat="1" ht="20.25">
      <c r="A980" s="292"/>
      <c r="B980" s="293" t="str">
        <f>IF(LEN(A980)=0,"",INDEX('Smelter Reference List'!$A:$A,MATCH($A980,'Smelter Reference List'!$E:$E,0)))</f>
        <v/>
      </c>
      <c r="C980" s="299" t="str">
        <f>IF(LEN(A980)=0,"",INDEX('Smelter Reference List'!$C:$C,MATCH($A980,'Smelter Reference List'!$E:$E,0)))</f>
        <v/>
      </c>
      <c r="D980" s="293" t="str">
        <f ca="1">IF(ISERROR($S980),"",OFFSET('Smelter Reference List'!$C$4,$S980-4,0)&amp;"")</f>
        <v/>
      </c>
      <c r="E980" s="293" t="str">
        <f ca="1">IF(ISERROR($S980),"",OFFSET('Smelter Reference List'!$D$4,$S980-4,0)&amp;"")</f>
        <v/>
      </c>
      <c r="F980" s="293" t="str">
        <f ca="1">IF(ISERROR($S980),"",OFFSET('Smelter Reference List'!$E$4,$S980-4,0))</f>
        <v/>
      </c>
      <c r="G980" s="293" t="str">
        <f ca="1">IF(C980=$U$4,"Enter smelter details", IF(ISERROR($S980),"",OFFSET('Smelter Reference List'!$F$4,$S980-4,0)))</f>
        <v/>
      </c>
      <c r="H980" s="294" t="str">
        <f ca="1">IF(ISERROR($S980),"",OFFSET('Smelter Reference List'!$G$4,$S980-4,0))</f>
        <v/>
      </c>
      <c r="I980" s="295" t="str">
        <f ca="1">IF(ISERROR($S980),"",OFFSET('Smelter Reference List'!$H$4,$S980-4,0))</f>
        <v/>
      </c>
      <c r="J980" s="295" t="str">
        <f ca="1">IF(ISERROR($S980),"",OFFSET('Smelter Reference List'!$I$4,$S980-4,0))</f>
        <v/>
      </c>
      <c r="K980" s="296"/>
      <c r="L980" s="296"/>
      <c r="M980" s="296"/>
      <c r="N980" s="296"/>
      <c r="O980" s="296"/>
      <c r="P980" s="296"/>
      <c r="Q980" s="297"/>
      <c r="R980" s="227"/>
      <c r="S980" s="228" t="e">
        <f>IF(C980="",NA(),MATCH($B980&amp;$C980,'Smelter Reference List'!$J:$J,0))</f>
        <v>#N/A</v>
      </c>
      <c r="T980" s="229"/>
      <c r="U980" s="229">
        <f t="shared" ca="1" si="32"/>
        <v>0</v>
      </c>
      <c r="V980" s="229"/>
      <c r="W980" s="229"/>
      <c r="Y980" s="223" t="str">
        <f t="shared" si="33"/>
        <v/>
      </c>
    </row>
    <row r="981" spans="1:25" s="223" customFormat="1" ht="20.25">
      <c r="A981" s="292"/>
      <c r="B981" s="293" t="str">
        <f>IF(LEN(A981)=0,"",INDEX('Smelter Reference List'!$A:$A,MATCH($A981,'Smelter Reference List'!$E:$E,0)))</f>
        <v/>
      </c>
      <c r="C981" s="299" t="str">
        <f>IF(LEN(A981)=0,"",INDEX('Smelter Reference List'!$C:$C,MATCH($A981,'Smelter Reference List'!$E:$E,0)))</f>
        <v/>
      </c>
      <c r="D981" s="293" t="str">
        <f ca="1">IF(ISERROR($S981),"",OFFSET('Smelter Reference List'!$C$4,$S981-4,0)&amp;"")</f>
        <v/>
      </c>
      <c r="E981" s="293" t="str">
        <f ca="1">IF(ISERROR($S981),"",OFFSET('Smelter Reference List'!$D$4,$S981-4,0)&amp;"")</f>
        <v/>
      </c>
      <c r="F981" s="293" t="str">
        <f ca="1">IF(ISERROR($S981),"",OFFSET('Smelter Reference List'!$E$4,$S981-4,0))</f>
        <v/>
      </c>
      <c r="G981" s="293" t="str">
        <f ca="1">IF(C981=$U$4,"Enter smelter details", IF(ISERROR($S981),"",OFFSET('Smelter Reference List'!$F$4,$S981-4,0)))</f>
        <v/>
      </c>
      <c r="H981" s="294" t="str">
        <f ca="1">IF(ISERROR($S981),"",OFFSET('Smelter Reference List'!$G$4,$S981-4,0))</f>
        <v/>
      </c>
      <c r="I981" s="295" t="str">
        <f ca="1">IF(ISERROR($S981),"",OFFSET('Smelter Reference List'!$H$4,$S981-4,0))</f>
        <v/>
      </c>
      <c r="J981" s="295" t="str">
        <f ca="1">IF(ISERROR($S981),"",OFFSET('Smelter Reference List'!$I$4,$S981-4,0))</f>
        <v/>
      </c>
      <c r="K981" s="296"/>
      <c r="L981" s="296"/>
      <c r="M981" s="296"/>
      <c r="N981" s="296"/>
      <c r="O981" s="296"/>
      <c r="P981" s="296"/>
      <c r="Q981" s="297"/>
      <c r="R981" s="227"/>
      <c r="S981" s="228" t="e">
        <f>IF(C981="",NA(),MATCH($B981&amp;$C981,'Smelter Reference List'!$J:$J,0))</f>
        <v>#N/A</v>
      </c>
      <c r="T981" s="229"/>
      <c r="U981" s="229">
        <f t="shared" ca="1" si="32"/>
        <v>0</v>
      </c>
      <c r="V981" s="229"/>
      <c r="W981" s="229"/>
      <c r="Y981" s="223" t="str">
        <f t="shared" si="33"/>
        <v/>
      </c>
    </row>
    <row r="982" spans="1:25" s="223" customFormat="1" ht="20.25">
      <c r="A982" s="292"/>
      <c r="B982" s="293" t="str">
        <f>IF(LEN(A982)=0,"",INDEX('Smelter Reference List'!$A:$A,MATCH($A982,'Smelter Reference List'!$E:$E,0)))</f>
        <v/>
      </c>
      <c r="C982" s="299" t="str">
        <f>IF(LEN(A982)=0,"",INDEX('Smelter Reference List'!$C:$C,MATCH($A982,'Smelter Reference List'!$E:$E,0)))</f>
        <v/>
      </c>
      <c r="D982" s="293" t="str">
        <f ca="1">IF(ISERROR($S982),"",OFFSET('Smelter Reference List'!$C$4,$S982-4,0)&amp;"")</f>
        <v/>
      </c>
      <c r="E982" s="293" t="str">
        <f ca="1">IF(ISERROR($S982),"",OFFSET('Smelter Reference List'!$D$4,$S982-4,0)&amp;"")</f>
        <v/>
      </c>
      <c r="F982" s="293" t="str">
        <f ca="1">IF(ISERROR($S982),"",OFFSET('Smelter Reference List'!$E$4,$S982-4,0))</f>
        <v/>
      </c>
      <c r="G982" s="293" t="str">
        <f ca="1">IF(C982=$U$4,"Enter smelter details", IF(ISERROR($S982),"",OFFSET('Smelter Reference List'!$F$4,$S982-4,0)))</f>
        <v/>
      </c>
      <c r="H982" s="294" t="str">
        <f ca="1">IF(ISERROR($S982),"",OFFSET('Smelter Reference List'!$G$4,$S982-4,0))</f>
        <v/>
      </c>
      <c r="I982" s="295" t="str">
        <f ca="1">IF(ISERROR($S982),"",OFFSET('Smelter Reference List'!$H$4,$S982-4,0))</f>
        <v/>
      </c>
      <c r="J982" s="295" t="str">
        <f ca="1">IF(ISERROR($S982),"",OFFSET('Smelter Reference List'!$I$4,$S982-4,0))</f>
        <v/>
      </c>
      <c r="K982" s="296"/>
      <c r="L982" s="296"/>
      <c r="M982" s="296"/>
      <c r="N982" s="296"/>
      <c r="O982" s="296"/>
      <c r="P982" s="296"/>
      <c r="Q982" s="297"/>
      <c r="R982" s="227"/>
      <c r="S982" s="228" t="e">
        <f>IF(C982="",NA(),MATCH($B982&amp;$C982,'Smelter Reference List'!$J:$J,0))</f>
        <v>#N/A</v>
      </c>
      <c r="T982" s="229"/>
      <c r="U982" s="229">
        <f t="shared" ca="1" si="32"/>
        <v>0</v>
      </c>
      <c r="V982" s="229"/>
      <c r="W982" s="229"/>
      <c r="Y982" s="223" t="str">
        <f t="shared" si="33"/>
        <v/>
      </c>
    </row>
    <row r="983" spans="1:25" s="223" customFormat="1" ht="20.25">
      <c r="A983" s="292"/>
      <c r="B983" s="293" t="str">
        <f>IF(LEN(A983)=0,"",INDEX('Smelter Reference List'!$A:$A,MATCH($A983,'Smelter Reference List'!$E:$E,0)))</f>
        <v/>
      </c>
      <c r="C983" s="299" t="str">
        <f>IF(LEN(A983)=0,"",INDEX('Smelter Reference List'!$C:$C,MATCH($A983,'Smelter Reference List'!$E:$E,0)))</f>
        <v/>
      </c>
      <c r="D983" s="293" t="str">
        <f ca="1">IF(ISERROR($S983),"",OFFSET('Smelter Reference List'!$C$4,$S983-4,0)&amp;"")</f>
        <v/>
      </c>
      <c r="E983" s="293" t="str">
        <f ca="1">IF(ISERROR($S983),"",OFFSET('Smelter Reference List'!$D$4,$S983-4,0)&amp;"")</f>
        <v/>
      </c>
      <c r="F983" s="293" t="str">
        <f ca="1">IF(ISERROR($S983),"",OFFSET('Smelter Reference List'!$E$4,$S983-4,0))</f>
        <v/>
      </c>
      <c r="G983" s="293" t="str">
        <f ca="1">IF(C983=$U$4,"Enter smelter details", IF(ISERROR($S983),"",OFFSET('Smelter Reference List'!$F$4,$S983-4,0)))</f>
        <v/>
      </c>
      <c r="H983" s="294" t="str">
        <f ca="1">IF(ISERROR($S983),"",OFFSET('Smelter Reference List'!$G$4,$S983-4,0))</f>
        <v/>
      </c>
      <c r="I983" s="295" t="str">
        <f ca="1">IF(ISERROR($S983),"",OFFSET('Smelter Reference List'!$H$4,$S983-4,0))</f>
        <v/>
      </c>
      <c r="J983" s="295" t="str">
        <f ca="1">IF(ISERROR($S983),"",OFFSET('Smelter Reference List'!$I$4,$S983-4,0))</f>
        <v/>
      </c>
      <c r="K983" s="296"/>
      <c r="L983" s="296"/>
      <c r="M983" s="296"/>
      <c r="N983" s="296"/>
      <c r="O983" s="296"/>
      <c r="P983" s="296"/>
      <c r="Q983" s="297"/>
      <c r="R983" s="227"/>
      <c r="S983" s="228" t="e">
        <f>IF(C983="",NA(),MATCH($B983&amp;$C983,'Smelter Reference List'!$J:$J,0))</f>
        <v>#N/A</v>
      </c>
      <c r="T983" s="229"/>
      <c r="U983" s="229">
        <f t="shared" ca="1" si="32"/>
        <v>0</v>
      </c>
      <c r="V983" s="229"/>
      <c r="W983" s="229"/>
      <c r="Y983" s="223" t="str">
        <f t="shared" si="33"/>
        <v/>
      </c>
    </row>
    <row r="984" spans="1:25" s="223" customFormat="1" ht="20.25">
      <c r="A984" s="292"/>
      <c r="B984" s="293" t="str">
        <f>IF(LEN(A984)=0,"",INDEX('Smelter Reference List'!$A:$A,MATCH($A984,'Smelter Reference List'!$E:$E,0)))</f>
        <v/>
      </c>
      <c r="C984" s="299" t="str">
        <f>IF(LEN(A984)=0,"",INDEX('Smelter Reference List'!$C:$C,MATCH($A984,'Smelter Reference List'!$E:$E,0)))</f>
        <v/>
      </c>
      <c r="D984" s="293" t="str">
        <f ca="1">IF(ISERROR($S984),"",OFFSET('Smelter Reference List'!$C$4,$S984-4,0)&amp;"")</f>
        <v/>
      </c>
      <c r="E984" s="293" t="str">
        <f ca="1">IF(ISERROR($S984),"",OFFSET('Smelter Reference List'!$D$4,$S984-4,0)&amp;"")</f>
        <v/>
      </c>
      <c r="F984" s="293" t="str">
        <f ca="1">IF(ISERROR($S984),"",OFFSET('Smelter Reference List'!$E$4,$S984-4,0))</f>
        <v/>
      </c>
      <c r="G984" s="293" t="str">
        <f ca="1">IF(C984=$U$4,"Enter smelter details", IF(ISERROR($S984),"",OFFSET('Smelter Reference List'!$F$4,$S984-4,0)))</f>
        <v/>
      </c>
      <c r="H984" s="294" t="str">
        <f ca="1">IF(ISERROR($S984),"",OFFSET('Smelter Reference List'!$G$4,$S984-4,0))</f>
        <v/>
      </c>
      <c r="I984" s="295" t="str">
        <f ca="1">IF(ISERROR($S984),"",OFFSET('Smelter Reference List'!$H$4,$S984-4,0))</f>
        <v/>
      </c>
      <c r="J984" s="295" t="str">
        <f ca="1">IF(ISERROR($S984),"",OFFSET('Smelter Reference List'!$I$4,$S984-4,0))</f>
        <v/>
      </c>
      <c r="K984" s="296"/>
      <c r="L984" s="296"/>
      <c r="M984" s="296"/>
      <c r="N984" s="296"/>
      <c r="O984" s="296"/>
      <c r="P984" s="296"/>
      <c r="Q984" s="297"/>
      <c r="R984" s="227"/>
      <c r="S984" s="228" t="e">
        <f>IF(C984="",NA(),MATCH($B984&amp;$C984,'Smelter Reference List'!$J:$J,0))</f>
        <v>#N/A</v>
      </c>
      <c r="T984" s="229"/>
      <c r="U984" s="229">
        <f t="shared" ca="1" si="32"/>
        <v>0</v>
      </c>
      <c r="V984" s="229"/>
      <c r="W984" s="229"/>
      <c r="Y984" s="223" t="str">
        <f t="shared" si="33"/>
        <v/>
      </c>
    </row>
    <row r="985" spans="1:25" s="223" customFormat="1" ht="20.25">
      <c r="A985" s="292"/>
      <c r="B985" s="293" t="str">
        <f>IF(LEN(A985)=0,"",INDEX('Smelter Reference List'!$A:$A,MATCH($A985,'Smelter Reference List'!$E:$E,0)))</f>
        <v/>
      </c>
      <c r="C985" s="299" t="str">
        <f>IF(LEN(A985)=0,"",INDEX('Smelter Reference List'!$C:$C,MATCH($A985,'Smelter Reference List'!$E:$E,0)))</f>
        <v/>
      </c>
      <c r="D985" s="293" t="str">
        <f ca="1">IF(ISERROR($S985),"",OFFSET('Smelter Reference List'!$C$4,$S985-4,0)&amp;"")</f>
        <v/>
      </c>
      <c r="E985" s="293" t="str">
        <f ca="1">IF(ISERROR($S985),"",OFFSET('Smelter Reference List'!$D$4,$S985-4,0)&amp;"")</f>
        <v/>
      </c>
      <c r="F985" s="293" t="str">
        <f ca="1">IF(ISERROR($S985),"",OFFSET('Smelter Reference List'!$E$4,$S985-4,0))</f>
        <v/>
      </c>
      <c r="G985" s="293" t="str">
        <f ca="1">IF(C985=$U$4,"Enter smelter details", IF(ISERROR($S985),"",OFFSET('Smelter Reference List'!$F$4,$S985-4,0)))</f>
        <v/>
      </c>
      <c r="H985" s="294" t="str">
        <f ca="1">IF(ISERROR($S985),"",OFFSET('Smelter Reference List'!$G$4,$S985-4,0))</f>
        <v/>
      </c>
      <c r="I985" s="295" t="str">
        <f ca="1">IF(ISERROR($S985),"",OFFSET('Smelter Reference List'!$H$4,$S985-4,0))</f>
        <v/>
      </c>
      <c r="J985" s="295" t="str">
        <f ca="1">IF(ISERROR($S985),"",OFFSET('Smelter Reference List'!$I$4,$S985-4,0))</f>
        <v/>
      </c>
      <c r="K985" s="296"/>
      <c r="L985" s="296"/>
      <c r="M985" s="296"/>
      <c r="N985" s="296"/>
      <c r="O985" s="296"/>
      <c r="P985" s="296"/>
      <c r="Q985" s="297"/>
      <c r="R985" s="227"/>
      <c r="S985" s="228" t="e">
        <f>IF(C985="",NA(),MATCH($B985&amp;$C985,'Smelter Reference List'!$J:$J,0))</f>
        <v>#N/A</v>
      </c>
      <c r="T985" s="229"/>
      <c r="U985" s="229">
        <f t="shared" ca="1" si="32"/>
        <v>0</v>
      </c>
      <c r="V985" s="229"/>
      <c r="W985" s="229"/>
      <c r="Y985" s="223" t="str">
        <f t="shared" si="33"/>
        <v/>
      </c>
    </row>
    <row r="986" spans="1:25" s="223" customFormat="1" ht="20.25">
      <c r="A986" s="292"/>
      <c r="B986" s="293" t="str">
        <f>IF(LEN(A986)=0,"",INDEX('Smelter Reference List'!$A:$A,MATCH($A986,'Smelter Reference List'!$E:$E,0)))</f>
        <v/>
      </c>
      <c r="C986" s="299" t="str">
        <f>IF(LEN(A986)=0,"",INDEX('Smelter Reference List'!$C:$C,MATCH($A986,'Smelter Reference List'!$E:$E,0)))</f>
        <v/>
      </c>
      <c r="D986" s="293" t="str">
        <f ca="1">IF(ISERROR($S986),"",OFFSET('Smelter Reference List'!$C$4,$S986-4,0)&amp;"")</f>
        <v/>
      </c>
      <c r="E986" s="293" t="str">
        <f ca="1">IF(ISERROR($S986),"",OFFSET('Smelter Reference List'!$D$4,$S986-4,0)&amp;"")</f>
        <v/>
      </c>
      <c r="F986" s="293" t="str">
        <f ca="1">IF(ISERROR($S986),"",OFFSET('Smelter Reference List'!$E$4,$S986-4,0))</f>
        <v/>
      </c>
      <c r="G986" s="293" t="str">
        <f ca="1">IF(C986=$U$4,"Enter smelter details", IF(ISERROR($S986),"",OFFSET('Smelter Reference List'!$F$4,$S986-4,0)))</f>
        <v/>
      </c>
      <c r="H986" s="294" t="str">
        <f ca="1">IF(ISERROR($S986),"",OFFSET('Smelter Reference List'!$G$4,$S986-4,0))</f>
        <v/>
      </c>
      <c r="I986" s="295" t="str">
        <f ca="1">IF(ISERROR($S986),"",OFFSET('Smelter Reference List'!$H$4,$S986-4,0))</f>
        <v/>
      </c>
      <c r="J986" s="295" t="str">
        <f ca="1">IF(ISERROR($S986),"",OFFSET('Smelter Reference List'!$I$4,$S986-4,0))</f>
        <v/>
      </c>
      <c r="K986" s="296"/>
      <c r="L986" s="296"/>
      <c r="M986" s="296"/>
      <c r="N986" s="296"/>
      <c r="O986" s="296"/>
      <c r="P986" s="296"/>
      <c r="Q986" s="297"/>
      <c r="R986" s="227"/>
      <c r="S986" s="228" t="e">
        <f>IF(C986="",NA(),MATCH($B986&amp;$C986,'Smelter Reference List'!$J:$J,0))</f>
        <v>#N/A</v>
      </c>
      <c r="T986" s="229"/>
      <c r="U986" s="229">
        <f t="shared" ca="1" si="32"/>
        <v>0</v>
      </c>
      <c r="V986" s="229"/>
      <c r="W986" s="229"/>
      <c r="Y986" s="223" t="str">
        <f t="shared" si="33"/>
        <v/>
      </c>
    </row>
    <row r="987" spans="1:25" s="223" customFormat="1" ht="20.25">
      <c r="A987" s="292"/>
      <c r="B987" s="293" t="str">
        <f>IF(LEN(A987)=0,"",INDEX('Smelter Reference List'!$A:$A,MATCH($A987,'Smelter Reference List'!$E:$E,0)))</f>
        <v/>
      </c>
      <c r="C987" s="299" t="str">
        <f>IF(LEN(A987)=0,"",INDEX('Smelter Reference List'!$C:$C,MATCH($A987,'Smelter Reference List'!$E:$E,0)))</f>
        <v/>
      </c>
      <c r="D987" s="293" t="str">
        <f ca="1">IF(ISERROR($S987),"",OFFSET('Smelter Reference List'!$C$4,$S987-4,0)&amp;"")</f>
        <v/>
      </c>
      <c r="E987" s="293" t="str">
        <f ca="1">IF(ISERROR($S987),"",OFFSET('Smelter Reference List'!$D$4,$S987-4,0)&amp;"")</f>
        <v/>
      </c>
      <c r="F987" s="293" t="str">
        <f ca="1">IF(ISERROR($S987),"",OFFSET('Smelter Reference List'!$E$4,$S987-4,0))</f>
        <v/>
      </c>
      <c r="G987" s="293" t="str">
        <f ca="1">IF(C987=$U$4,"Enter smelter details", IF(ISERROR($S987),"",OFFSET('Smelter Reference List'!$F$4,$S987-4,0)))</f>
        <v/>
      </c>
      <c r="H987" s="294" t="str">
        <f ca="1">IF(ISERROR($S987),"",OFFSET('Smelter Reference List'!$G$4,$S987-4,0))</f>
        <v/>
      </c>
      <c r="I987" s="295" t="str">
        <f ca="1">IF(ISERROR($S987),"",OFFSET('Smelter Reference List'!$H$4,$S987-4,0))</f>
        <v/>
      </c>
      <c r="J987" s="295" t="str">
        <f ca="1">IF(ISERROR($S987),"",OFFSET('Smelter Reference List'!$I$4,$S987-4,0))</f>
        <v/>
      </c>
      <c r="K987" s="296"/>
      <c r="L987" s="296"/>
      <c r="M987" s="296"/>
      <c r="N987" s="296"/>
      <c r="O987" s="296"/>
      <c r="P987" s="296"/>
      <c r="Q987" s="297"/>
      <c r="R987" s="227"/>
      <c r="S987" s="228" t="e">
        <f>IF(C987="",NA(),MATCH($B987&amp;$C987,'Smelter Reference List'!$J:$J,0))</f>
        <v>#N/A</v>
      </c>
      <c r="T987" s="229"/>
      <c r="U987" s="229">
        <f t="shared" ca="1" si="32"/>
        <v>0</v>
      </c>
      <c r="V987" s="229"/>
      <c r="W987" s="229"/>
      <c r="Y987" s="223" t="str">
        <f t="shared" si="33"/>
        <v/>
      </c>
    </row>
    <row r="988" spans="1:25" s="223" customFormat="1" ht="20.25">
      <c r="A988" s="292"/>
      <c r="B988" s="293" t="str">
        <f>IF(LEN(A988)=0,"",INDEX('Smelter Reference List'!$A:$A,MATCH($A988,'Smelter Reference List'!$E:$E,0)))</f>
        <v/>
      </c>
      <c r="C988" s="299" t="str">
        <f>IF(LEN(A988)=0,"",INDEX('Smelter Reference List'!$C:$C,MATCH($A988,'Smelter Reference List'!$E:$E,0)))</f>
        <v/>
      </c>
      <c r="D988" s="293" t="str">
        <f ca="1">IF(ISERROR($S988),"",OFFSET('Smelter Reference List'!$C$4,$S988-4,0)&amp;"")</f>
        <v/>
      </c>
      <c r="E988" s="293" t="str">
        <f ca="1">IF(ISERROR($S988),"",OFFSET('Smelter Reference List'!$D$4,$S988-4,0)&amp;"")</f>
        <v/>
      </c>
      <c r="F988" s="293" t="str">
        <f ca="1">IF(ISERROR($S988),"",OFFSET('Smelter Reference List'!$E$4,$S988-4,0))</f>
        <v/>
      </c>
      <c r="G988" s="293" t="str">
        <f ca="1">IF(C988=$U$4,"Enter smelter details", IF(ISERROR($S988),"",OFFSET('Smelter Reference List'!$F$4,$S988-4,0)))</f>
        <v/>
      </c>
      <c r="H988" s="294" t="str">
        <f ca="1">IF(ISERROR($S988),"",OFFSET('Smelter Reference List'!$G$4,$S988-4,0))</f>
        <v/>
      </c>
      <c r="I988" s="295" t="str">
        <f ca="1">IF(ISERROR($S988),"",OFFSET('Smelter Reference List'!$H$4,$S988-4,0))</f>
        <v/>
      </c>
      <c r="J988" s="295" t="str">
        <f ca="1">IF(ISERROR($S988),"",OFFSET('Smelter Reference List'!$I$4,$S988-4,0))</f>
        <v/>
      </c>
      <c r="K988" s="296"/>
      <c r="L988" s="296"/>
      <c r="M988" s="296"/>
      <c r="N988" s="296"/>
      <c r="O988" s="296"/>
      <c r="P988" s="296"/>
      <c r="Q988" s="297"/>
      <c r="R988" s="227"/>
      <c r="S988" s="228" t="e">
        <f>IF(C988="",NA(),MATCH($B988&amp;$C988,'Smelter Reference List'!$J:$J,0))</f>
        <v>#N/A</v>
      </c>
      <c r="T988" s="229"/>
      <c r="U988" s="229">
        <f t="shared" ca="1" si="32"/>
        <v>0</v>
      </c>
      <c r="V988" s="229"/>
      <c r="W988" s="229"/>
      <c r="Y988" s="223" t="str">
        <f t="shared" si="33"/>
        <v/>
      </c>
    </row>
    <row r="989" spans="1:25" s="223" customFormat="1" ht="20.25">
      <c r="A989" s="292"/>
      <c r="B989" s="293" t="str">
        <f>IF(LEN(A989)=0,"",INDEX('Smelter Reference List'!$A:$A,MATCH($A989,'Smelter Reference List'!$E:$E,0)))</f>
        <v/>
      </c>
      <c r="C989" s="299" t="str">
        <f>IF(LEN(A989)=0,"",INDEX('Smelter Reference List'!$C:$C,MATCH($A989,'Smelter Reference List'!$E:$E,0)))</f>
        <v/>
      </c>
      <c r="D989" s="293" t="str">
        <f ca="1">IF(ISERROR($S989),"",OFFSET('Smelter Reference List'!$C$4,$S989-4,0)&amp;"")</f>
        <v/>
      </c>
      <c r="E989" s="293" t="str">
        <f ca="1">IF(ISERROR($S989),"",OFFSET('Smelter Reference List'!$D$4,$S989-4,0)&amp;"")</f>
        <v/>
      </c>
      <c r="F989" s="293" t="str">
        <f ca="1">IF(ISERROR($S989),"",OFFSET('Smelter Reference List'!$E$4,$S989-4,0))</f>
        <v/>
      </c>
      <c r="G989" s="293" t="str">
        <f ca="1">IF(C989=$U$4,"Enter smelter details", IF(ISERROR($S989),"",OFFSET('Smelter Reference List'!$F$4,$S989-4,0)))</f>
        <v/>
      </c>
      <c r="H989" s="294" t="str">
        <f ca="1">IF(ISERROR($S989),"",OFFSET('Smelter Reference List'!$G$4,$S989-4,0))</f>
        <v/>
      </c>
      <c r="I989" s="295" t="str">
        <f ca="1">IF(ISERROR($S989),"",OFFSET('Smelter Reference List'!$H$4,$S989-4,0))</f>
        <v/>
      </c>
      <c r="J989" s="295" t="str">
        <f ca="1">IF(ISERROR($S989),"",OFFSET('Smelter Reference List'!$I$4,$S989-4,0))</f>
        <v/>
      </c>
      <c r="K989" s="296"/>
      <c r="L989" s="296"/>
      <c r="M989" s="296"/>
      <c r="N989" s="296"/>
      <c r="O989" s="296"/>
      <c r="P989" s="296"/>
      <c r="Q989" s="297"/>
      <c r="R989" s="227"/>
      <c r="S989" s="228" t="e">
        <f>IF(C989="",NA(),MATCH($B989&amp;$C989,'Smelter Reference List'!$J:$J,0))</f>
        <v>#N/A</v>
      </c>
      <c r="T989" s="229"/>
      <c r="U989" s="229">
        <f t="shared" ca="1" si="32"/>
        <v>0</v>
      </c>
      <c r="V989" s="229"/>
      <c r="W989" s="229"/>
      <c r="Y989" s="223" t="str">
        <f t="shared" si="33"/>
        <v/>
      </c>
    </row>
    <row r="990" spans="1:25" s="223" customFormat="1" ht="20.25">
      <c r="A990" s="292"/>
      <c r="B990" s="293" t="str">
        <f>IF(LEN(A990)=0,"",INDEX('Smelter Reference List'!$A:$A,MATCH($A990,'Smelter Reference List'!$E:$E,0)))</f>
        <v/>
      </c>
      <c r="C990" s="299" t="str">
        <f>IF(LEN(A990)=0,"",INDEX('Smelter Reference List'!$C:$C,MATCH($A990,'Smelter Reference List'!$E:$E,0)))</f>
        <v/>
      </c>
      <c r="D990" s="293" t="str">
        <f ca="1">IF(ISERROR($S990),"",OFFSET('Smelter Reference List'!$C$4,$S990-4,0)&amp;"")</f>
        <v/>
      </c>
      <c r="E990" s="293" t="str">
        <f ca="1">IF(ISERROR($S990),"",OFFSET('Smelter Reference List'!$D$4,$S990-4,0)&amp;"")</f>
        <v/>
      </c>
      <c r="F990" s="293" t="str">
        <f ca="1">IF(ISERROR($S990),"",OFFSET('Smelter Reference List'!$E$4,$S990-4,0))</f>
        <v/>
      </c>
      <c r="G990" s="293" t="str">
        <f ca="1">IF(C990=$U$4,"Enter smelter details", IF(ISERROR($S990),"",OFFSET('Smelter Reference List'!$F$4,$S990-4,0)))</f>
        <v/>
      </c>
      <c r="H990" s="294" t="str">
        <f ca="1">IF(ISERROR($S990),"",OFFSET('Smelter Reference List'!$G$4,$S990-4,0))</f>
        <v/>
      </c>
      <c r="I990" s="295" t="str">
        <f ca="1">IF(ISERROR($S990),"",OFFSET('Smelter Reference List'!$H$4,$S990-4,0))</f>
        <v/>
      </c>
      <c r="J990" s="295" t="str">
        <f ca="1">IF(ISERROR($S990),"",OFFSET('Smelter Reference List'!$I$4,$S990-4,0))</f>
        <v/>
      </c>
      <c r="K990" s="296"/>
      <c r="L990" s="296"/>
      <c r="M990" s="296"/>
      <c r="N990" s="296"/>
      <c r="O990" s="296"/>
      <c r="P990" s="296"/>
      <c r="Q990" s="297"/>
      <c r="R990" s="227"/>
      <c r="S990" s="228" t="e">
        <f>IF(C990="",NA(),MATCH($B990&amp;$C990,'Smelter Reference List'!$J:$J,0))</f>
        <v>#N/A</v>
      </c>
      <c r="T990" s="229"/>
      <c r="U990" s="229">
        <f t="shared" ca="1" si="32"/>
        <v>0</v>
      </c>
      <c r="V990" s="229"/>
      <c r="W990" s="229"/>
      <c r="Y990" s="223" t="str">
        <f t="shared" si="33"/>
        <v/>
      </c>
    </row>
    <row r="991" spans="1:25" s="223" customFormat="1" ht="20.25">
      <c r="A991" s="292"/>
      <c r="B991" s="293" t="str">
        <f>IF(LEN(A991)=0,"",INDEX('Smelter Reference List'!$A:$A,MATCH($A991,'Smelter Reference List'!$E:$E,0)))</f>
        <v/>
      </c>
      <c r="C991" s="299" t="str">
        <f>IF(LEN(A991)=0,"",INDEX('Smelter Reference List'!$C:$C,MATCH($A991,'Smelter Reference List'!$E:$E,0)))</f>
        <v/>
      </c>
      <c r="D991" s="293" t="str">
        <f ca="1">IF(ISERROR($S991),"",OFFSET('Smelter Reference List'!$C$4,$S991-4,0)&amp;"")</f>
        <v/>
      </c>
      <c r="E991" s="293" t="str">
        <f ca="1">IF(ISERROR($S991),"",OFFSET('Smelter Reference List'!$D$4,$S991-4,0)&amp;"")</f>
        <v/>
      </c>
      <c r="F991" s="293" t="str">
        <f ca="1">IF(ISERROR($S991),"",OFFSET('Smelter Reference List'!$E$4,$S991-4,0))</f>
        <v/>
      </c>
      <c r="G991" s="293" t="str">
        <f ca="1">IF(C991=$U$4,"Enter smelter details", IF(ISERROR($S991),"",OFFSET('Smelter Reference List'!$F$4,$S991-4,0)))</f>
        <v/>
      </c>
      <c r="H991" s="294" t="str">
        <f ca="1">IF(ISERROR($S991),"",OFFSET('Smelter Reference List'!$G$4,$S991-4,0))</f>
        <v/>
      </c>
      <c r="I991" s="295" t="str">
        <f ca="1">IF(ISERROR($S991),"",OFFSET('Smelter Reference List'!$H$4,$S991-4,0))</f>
        <v/>
      </c>
      <c r="J991" s="295" t="str">
        <f ca="1">IF(ISERROR($S991),"",OFFSET('Smelter Reference List'!$I$4,$S991-4,0))</f>
        <v/>
      </c>
      <c r="K991" s="296"/>
      <c r="L991" s="296"/>
      <c r="M991" s="296"/>
      <c r="N991" s="296"/>
      <c r="O991" s="296"/>
      <c r="P991" s="296"/>
      <c r="Q991" s="297"/>
      <c r="R991" s="227"/>
      <c r="S991" s="228" t="e">
        <f>IF(C991="",NA(),MATCH($B991&amp;$C991,'Smelter Reference List'!$J:$J,0))</f>
        <v>#N/A</v>
      </c>
      <c r="T991" s="229"/>
      <c r="U991" s="229">
        <f t="shared" ca="1" si="32"/>
        <v>0</v>
      </c>
      <c r="V991" s="229"/>
      <c r="W991" s="229"/>
      <c r="Y991" s="223" t="str">
        <f t="shared" si="33"/>
        <v/>
      </c>
    </row>
    <row r="992" spans="1:25" s="223" customFormat="1" ht="20.25">
      <c r="A992" s="292"/>
      <c r="B992" s="293" t="str">
        <f>IF(LEN(A992)=0,"",INDEX('Smelter Reference List'!$A:$A,MATCH($A992,'Smelter Reference List'!$E:$E,0)))</f>
        <v/>
      </c>
      <c r="C992" s="299" t="str">
        <f>IF(LEN(A992)=0,"",INDEX('Smelter Reference List'!$C:$C,MATCH($A992,'Smelter Reference List'!$E:$E,0)))</f>
        <v/>
      </c>
      <c r="D992" s="293" t="str">
        <f ca="1">IF(ISERROR($S992),"",OFFSET('Smelter Reference List'!$C$4,$S992-4,0)&amp;"")</f>
        <v/>
      </c>
      <c r="E992" s="293" t="str">
        <f ca="1">IF(ISERROR($S992),"",OFFSET('Smelter Reference List'!$D$4,$S992-4,0)&amp;"")</f>
        <v/>
      </c>
      <c r="F992" s="293" t="str">
        <f ca="1">IF(ISERROR($S992),"",OFFSET('Smelter Reference List'!$E$4,$S992-4,0))</f>
        <v/>
      </c>
      <c r="G992" s="293" t="str">
        <f ca="1">IF(C992=$U$4,"Enter smelter details", IF(ISERROR($S992),"",OFFSET('Smelter Reference List'!$F$4,$S992-4,0)))</f>
        <v/>
      </c>
      <c r="H992" s="294" t="str">
        <f ca="1">IF(ISERROR($S992),"",OFFSET('Smelter Reference List'!$G$4,$S992-4,0))</f>
        <v/>
      </c>
      <c r="I992" s="295" t="str">
        <f ca="1">IF(ISERROR($S992),"",OFFSET('Smelter Reference List'!$H$4,$S992-4,0))</f>
        <v/>
      </c>
      <c r="J992" s="295" t="str">
        <f ca="1">IF(ISERROR($S992),"",OFFSET('Smelter Reference List'!$I$4,$S992-4,0))</f>
        <v/>
      </c>
      <c r="K992" s="296"/>
      <c r="L992" s="296"/>
      <c r="M992" s="296"/>
      <c r="N992" s="296"/>
      <c r="O992" s="296"/>
      <c r="P992" s="296"/>
      <c r="Q992" s="297"/>
      <c r="R992" s="227"/>
      <c r="S992" s="228" t="e">
        <f>IF(C992="",NA(),MATCH($B992&amp;$C992,'Smelter Reference List'!$J:$J,0))</f>
        <v>#N/A</v>
      </c>
      <c r="T992" s="229"/>
      <c r="U992" s="229">
        <f t="shared" ca="1" si="32"/>
        <v>0</v>
      </c>
      <c r="V992" s="229"/>
      <c r="W992" s="229"/>
      <c r="Y992" s="223" t="str">
        <f t="shared" si="33"/>
        <v/>
      </c>
    </row>
    <row r="993" spans="1:25" s="223" customFormat="1" ht="20.25">
      <c r="A993" s="292"/>
      <c r="B993" s="293" t="str">
        <f>IF(LEN(A993)=0,"",INDEX('Smelter Reference List'!$A:$A,MATCH($A993,'Smelter Reference List'!$E:$E,0)))</f>
        <v/>
      </c>
      <c r="C993" s="299" t="str">
        <f>IF(LEN(A993)=0,"",INDEX('Smelter Reference List'!$C:$C,MATCH($A993,'Smelter Reference List'!$E:$E,0)))</f>
        <v/>
      </c>
      <c r="D993" s="293" t="str">
        <f ca="1">IF(ISERROR($S993),"",OFFSET('Smelter Reference List'!$C$4,$S993-4,0)&amp;"")</f>
        <v/>
      </c>
      <c r="E993" s="293" t="str">
        <f ca="1">IF(ISERROR($S993),"",OFFSET('Smelter Reference List'!$D$4,$S993-4,0)&amp;"")</f>
        <v/>
      </c>
      <c r="F993" s="293" t="str">
        <f ca="1">IF(ISERROR($S993),"",OFFSET('Smelter Reference List'!$E$4,$S993-4,0))</f>
        <v/>
      </c>
      <c r="G993" s="293" t="str">
        <f ca="1">IF(C993=$U$4,"Enter smelter details", IF(ISERROR($S993),"",OFFSET('Smelter Reference List'!$F$4,$S993-4,0)))</f>
        <v/>
      </c>
      <c r="H993" s="294" t="str">
        <f ca="1">IF(ISERROR($S993),"",OFFSET('Smelter Reference List'!$G$4,$S993-4,0))</f>
        <v/>
      </c>
      <c r="I993" s="295" t="str">
        <f ca="1">IF(ISERROR($S993),"",OFFSET('Smelter Reference List'!$H$4,$S993-4,0))</f>
        <v/>
      </c>
      <c r="J993" s="295" t="str">
        <f ca="1">IF(ISERROR($S993),"",OFFSET('Smelter Reference List'!$I$4,$S993-4,0))</f>
        <v/>
      </c>
      <c r="K993" s="296"/>
      <c r="L993" s="296"/>
      <c r="M993" s="296"/>
      <c r="N993" s="296"/>
      <c r="O993" s="296"/>
      <c r="P993" s="296"/>
      <c r="Q993" s="297"/>
      <c r="R993" s="227"/>
      <c r="S993" s="228" t="e">
        <f>IF(C993="",NA(),MATCH($B993&amp;$C993,'Smelter Reference List'!$J:$J,0))</f>
        <v>#N/A</v>
      </c>
      <c r="T993" s="229"/>
      <c r="U993" s="229">
        <f t="shared" ca="1" si="32"/>
        <v>0</v>
      </c>
      <c r="V993" s="229"/>
      <c r="W993" s="229"/>
      <c r="Y993" s="223" t="str">
        <f t="shared" si="33"/>
        <v/>
      </c>
    </row>
    <row r="994" spans="1:25" s="223" customFormat="1" ht="20.25">
      <c r="A994" s="292"/>
      <c r="B994" s="293" t="str">
        <f>IF(LEN(A994)=0,"",INDEX('Smelter Reference List'!$A:$A,MATCH($A994,'Smelter Reference List'!$E:$E,0)))</f>
        <v/>
      </c>
      <c r="C994" s="299" t="str">
        <f>IF(LEN(A994)=0,"",INDEX('Smelter Reference List'!$C:$C,MATCH($A994,'Smelter Reference List'!$E:$E,0)))</f>
        <v/>
      </c>
      <c r="D994" s="293" t="str">
        <f ca="1">IF(ISERROR($S994),"",OFFSET('Smelter Reference List'!$C$4,$S994-4,0)&amp;"")</f>
        <v/>
      </c>
      <c r="E994" s="293" t="str">
        <f ca="1">IF(ISERROR($S994),"",OFFSET('Smelter Reference List'!$D$4,$S994-4,0)&amp;"")</f>
        <v/>
      </c>
      <c r="F994" s="293" t="str">
        <f ca="1">IF(ISERROR($S994),"",OFFSET('Smelter Reference List'!$E$4,$S994-4,0))</f>
        <v/>
      </c>
      <c r="G994" s="293" t="str">
        <f ca="1">IF(C994=$U$4,"Enter smelter details", IF(ISERROR($S994),"",OFFSET('Smelter Reference List'!$F$4,$S994-4,0)))</f>
        <v/>
      </c>
      <c r="H994" s="294" t="str">
        <f ca="1">IF(ISERROR($S994),"",OFFSET('Smelter Reference List'!$G$4,$S994-4,0))</f>
        <v/>
      </c>
      <c r="I994" s="295" t="str">
        <f ca="1">IF(ISERROR($S994),"",OFFSET('Smelter Reference List'!$H$4,$S994-4,0))</f>
        <v/>
      </c>
      <c r="J994" s="295" t="str">
        <f ca="1">IF(ISERROR($S994),"",OFFSET('Smelter Reference List'!$I$4,$S994-4,0))</f>
        <v/>
      </c>
      <c r="K994" s="296"/>
      <c r="L994" s="296"/>
      <c r="M994" s="296"/>
      <c r="N994" s="296"/>
      <c r="O994" s="296"/>
      <c r="P994" s="296"/>
      <c r="Q994" s="297"/>
      <c r="R994" s="227"/>
      <c r="S994" s="228" t="e">
        <f>IF(C994="",NA(),MATCH($B994&amp;$C994,'Smelter Reference List'!$J:$J,0))</f>
        <v>#N/A</v>
      </c>
      <c r="T994" s="229"/>
      <c r="U994" s="229">
        <f t="shared" ca="1" si="32"/>
        <v>0</v>
      </c>
      <c r="V994" s="229"/>
      <c r="W994" s="229"/>
      <c r="Y994" s="223" t="str">
        <f t="shared" si="33"/>
        <v/>
      </c>
    </row>
    <row r="995" spans="1:25" s="223" customFormat="1" ht="20.25">
      <c r="A995" s="292"/>
      <c r="B995" s="293" t="str">
        <f>IF(LEN(A995)=0,"",INDEX('Smelter Reference List'!$A:$A,MATCH($A995,'Smelter Reference List'!$E:$E,0)))</f>
        <v/>
      </c>
      <c r="C995" s="299" t="str">
        <f>IF(LEN(A995)=0,"",INDEX('Smelter Reference List'!$C:$C,MATCH($A995,'Smelter Reference List'!$E:$E,0)))</f>
        <v/>
      </c>
      <c r="D995" s="293" t="str">
        <f ca="1">IF(ISERROR($S995),"",OFFSET('Smelter Reference List'!$C$4,$S995-4,0)&amp;"")</f>
        <v/>
      </c>
      <c r="E995" s="293" t="str">
        <f ca="1">IF(ISERROR($S995),"",OFFSET('Smelter Reference List'!$D$4,$S995-4,0)&amp;"")</f>
        <v/>
      </c>
      <c r="F995" s="293" t="str">
        <f ca="1">IF(ISERROR($S995),"",OFFSET('Smelter Reference List'!$E$4,$S995-4,0))</f>
        <v/>
      </c>
      <c r="G995" s="293" t="str">
        <f ca="1">IF(C995=$U$4,"Enter smelter details", IF(ISERROR($S995),"",OFFSET('Smelter Reference List'!$F$4,$S995-4,0)))</f>
        <v/>
      </c>
      <c r="H995" s="294" t="str">
        <f ca="1">IF(ISERROR($S995),"",OFFSET('Smelter Reference List'!$G$4,$S995-4,0))</f>
        <v/>
      </c>
      <c r="I995" s="295" t="str">
        <f ca="1">IF(ISERROR($S995),"",OFFSET('Smelter Reference List'!$H$4,$S995-4,0))</f>
        <v/>
      </c>
      <c r="J995" s="295" t="str">
        <f ca="1">IF(ISERROR($S995),"",OFFSET('Smelter Reference List'!$I$4,$S995-4,0))</f>
        <v/>
      </c>
      <c r="K995" s="296"/>
      <c r="L995" s="296"/>
      <c r="M995" s="296"/>
      <c r="N995" s="296"/>
      <c r="O995" s="296"/>
      <c r="P995" s="296"/>
      <c r="Q995" s="297"/>
      <c r="R995" s="227"/>
      <c r="S995" s="228" t="e">
        <f>IF(C995="",NA(),MATCH($B995&amp;$C995,'Smelter Reference List'!$J:$J,0))</f>
        <v>#N/A</v>
      </c>
      <c r="T995" s="229"/>
      <c r="U995" s="229">
        <f t="shared" ca="1" si="32"/>
        <v>0</v>
      </c>
      <c r="V995" s="229"/>
      <c r="W995" s="229"/>
      <c r="Y995" s="223" t="str">
        <f t="shared" si="33"/>
        <v/>
      </c>
    </row>
    <row r="996" spans="1:25" s="223" customFormat="1" ht="20.25">
      <c r="A996" s="292"/>
      <c r="B996" s="293" t="str">
        <f>IF(LEN(A996)=0,"",INDEX('Smelter Reference List'!$A:$A,MATCH($A996,'Smelter Reference List'!$E:$E,0)))</f>
        <v/>
      </c>
      <c r="C996" s="299" t="str">
        <f>IF(LEN(A996)=0,"",INDEX('Smelter Reference List'!$C:$C,MATCH($A996,'Smelter Reference List'!$E:$E,0)))</f>
        <v/>
      </c>
      <c r="D996" s="293" t="str">
        <f ca="1">IF(ISERROR($S996),"",OFFSET('Smelter Reference List'!$C$4,$S996-4,0)&amp;"")</f>
        <v/>
      </c>
      <c r="E996" s="293" t="str">
        <f ca="1">IF(ISERROR($S996),"",OFFSET('Smelter Reference List'!$D$4,$S996-4,0)&amp;"")</f>
        <v/>
      </c>
      <c r="F996" s="293" t="str">
        <f ca="1">IF(ISERROR($S996),"",OFFSET('Smelter Reference List'!$E$4,$S996-4,0))</f>
        <v/>
      </c>
      <c r="G996" s="293" t="str">
        <f ca="1">IF(C996=$U$4,"Enter smelter details", IF(ISERROR($S996),"",OFFSET('Smelter Reference List'!$F$4,$S996-4,0)))</f>
        <v/>
      </c>
      <c r="H996" s="294" t="str">
        <f ca="1">IF(ISERROR($S996),"",OFFSET('Smelter Reference List'!$G$4,$S996-4,0))</f>
        <v/>
      </c>
      <c r="I996" s="295" t="str">
        <f ca="1">IF(ISERROR($S996),"",OFFSET('Smelter Reference List'!$H$4,$S996-4,0))</f>
        <v/>
      </c>
      <c r="J996" s="295" t="str">
        <f ca="1">IF(ISERROR($S996),"",OFFSET('Smelter Reference List'!$I$4,$S996-4,0))</f>
        <v/>
      </c>
      <c r="K996" s="296"/>
      <c r="L996" s="296"/>
      <c r="M996" s="296"/>
      <c r="N996" s="296"/>
      <c r="O996" s="296"/>
      <c r="P996" s="296"/>
      <c r="Q996" s="297"/>
      <c r="R996" s="227"/>
      <c r="S996" s="228" t="e">
        <f>IF(C996="",NA(),MATCH($B996&amp;$C996,'Smelter Reference List'!$J:$J,0))</f>
        <v>#N/A</v>
      </c>
      <c r="T996" s="229"/>
      <c r="U996" s="229">
        <f t="shared" ca="1" si="32"/>
        <v>0</v>
      </c>
      <c r="V996" s="229"/>
      <c r="W996" s="229"/>
      <c r="Y996" s="223" t="str">
        <f t="shared" si="33"/>
        <v/>
      </c>
    </row>
    <row r="997" spans="1:25" s="223" customFormat="1" ht="20.25">
      <c r="A997" s="292"/>
      <c r="B997" s="293" t="str">
        <f>IF(LEN(A997)=0,"",INDEX('Smelter Reference List'!$A:$A,MATCH($A997,'Smelter Reference List'!$E:$E,0)))</f>
        <v/>
      </c>
      <c r="C997" s="299" t="str">
        <f>IF(LEN(A997)=0,"",INDEX('Smelter Reference List'!$C:$C,MATCH($A997,'Smelter Reference List'!$E:$E,0)))</f>
        <v/>
      </c>
      <c r="D997" s="293" t="str">
        <f ca="1">IF(ISERROR($S997),"",OFFSET('Smelter Reference List'!$C$4,$S997-4,0)&amp;"")</f>
        <v/>
      </c>
      <c r="E997" s="293" t="str">
        <f ca="1">IF(ISERROR($S997),"",OFFSET('Smelter Reference List'!$D$4,$S997-4,0)&amp;"")</f>
        <v/>
      </c>
      <c r="F997" s="293" t="str">
        <f ca="1">IF(ISERROR($S997),"",OFFSET('Smelter Reference List'!$E$4,$S997-4,0))</f>
        <v/>
      </c>
      <c r="G997" s="293" t="str">
        <f ca="1">IF(C997=$U$4,"Enter smelter details", IF(ISERROR($S997),"",OFFSET('Smelter Reference List'!$F$4,$S997-4,0)))</f>
        <v/>
      </c>
      <c r="H997" s="294" t="str">
        <f ca="1">IF(ISERROR($S997),"",OFFSET('Smelter Reference List'!$G$4,$S997-4,0))</f>
        <v/>
      </c>
      <c r="I997" s="295" t="str">
        <f ca="1">IF(ISERROR($S997),"",OFFSET('Smelter Reference List'!$H$4,$S997-4,0))</f>
        <v/>
      </c>
      <c r="J997" s="295" t="str">
        <f ca="1">IF(ISERROR($S997),"",OFFSET('Smelter Reference List'!$I$4,$S997-4,0))</f>
        <v/>
      </c>
      <c r="K997" s="296"/>
      <c r="L997" s="296"/>
      <c r="M997" s="296"/>
      <c r="N997" s="296"/>
      <c r="O997" s="296"/>
      <c r="P997" s="296"/>
      <c r="Q997" s="297"/>
      <c r="R997" s="227"/>
      <c r="S997" s="228" t="e">
        <f>IF(C997="",NA(),MATCH($B997&amp;$C997,'Smelter Reference List'!$J:$J,0))</f>
        <v>#N/A</v>
      </c>
      <c r="T997" s="229"/>
      <c r="U997" s="229">
        <f t="shared" ca="1" si="32"/>
        <v>0</v>
      </c>
      <c r="V997" s="229"/>
      <c r="W997" s="229"/>
      <c r="Y997" s="223" t="str">
        <f t="shared" si="33"/>
        <v/>
      </c>
    </row>
    <row r="998" spans="1:25" s="223" customFormat="1" ht="20.25">
      <c r="A998" s="292"/>
      <c r="B998" s="293" t="str">
        <f>IF(LEN(A998)=0,"",INDEX('Smelter Reference List'!$A:$A,MATCH($A998,'Smelter Reference List'!$E:$E,0)))</f>
        <v/>
      </c>
      <c r="C998" s="299" t="str">
        <f>IF(LEN(A998)=0,"",INDEX('Smelter Reference List'!$C:$C,MATCH($A998,'Smelter Reference List'!$E:$E,0)))</f>
        <v/>
      </c>
      <c r="D998" s="293" t="str">
        <f ca="1">IF(ISERROR($S998),"",OFFSET('Smelter Reference List'!$C$4,$S998-4,0)&amp;"")</f>
        <v/>
      </c>
      <c r="E998" s="293" t="str">
        <f ca="1">IF(ISERROR($S998),"",OFFSET('Smelter Reference List'!$D$4,$S998-4,0)&amp;"")</f>
        <v/>
      </c>
      <c r="F998" s="293" t="str">
        <f ca="1">IF(ISERROR($S998),"",OFFSET('Smelter Reference List'!$E$4,$S998-4,0))</f>
        <v/>
      </c>
      <c r="G998" s="293" t="str">
        <f ca="1">IF(C998=$U$4,"Enter smelter details", IF(ISERROR($S998),"",OFFSET('Smelter Reference List'!$F$4,$S998-4,0)))</f>
        <v/>
      </c>
      <c r="H998" s="294" t="str">
        <f ca="1">IF(ISERROR($S998),"",OFFSET('Smelter Reference List'!$G$4,$S998-4,0))</f>
        <v/>
      </c>
      <c r="I998" s="295" t="str">
        <f ca="1">IF(ISERROR($S998),"",OFFSET('Smelter Reference List'!$H$4,$S998-4,0))</f>
        <v/>
      </c>
      <c r="J998" s="295" t="str">
        <f ca="1">IF(ISERROR($S998),"",OFFSET('Smelter Reference List'!$I$4,$S998-4,0))</f>
        <v/>
      </c>
      <c r="K998" s="296"/>
      <c r="L998" s="296"/>
      <c r="M998" s="296"/>
      <c r="N998" s="296"/>
      <c r="O998" s="296"/>
      <c r="P998" s="296"/>
      <c r="Q998" s="297"/>
      <c r="R998" s="227"/>
      <c r="S998" s="228" t="e">
        <f>IF(C998="",NA(),MATCH($B998&amp;$C998,'Smelter Reference List'!$J:$J,0))</f>
        <v>#N/A</v>
      </c>
      <c r="T998" s="229"/>
      <c r="U998" s="229">
        <f t="shared" ca="1" si="32"/>
        <v>0</v>
      </c>
      <c r="V998" s="229"/>
      <c r="W998" s="229"/>
      <c r="Y998" s="223" t="str">
        <f t="shared" si="33"/>
        <v/>
      </c>
    </row>
    <row r="999" spans="1:25" s="223" customFormat="1" ht="20.25">
      <c r="A999" s="292"/>
      <c r="B999" s="293" t="str">
        <f>IF(LEN(A999)=0,"",INDEX('Smelter Reference List'!$A:$A,MATCH($A999,'Smelter Reference List'!$E:$E,0)))</f>
        <v/>
      </c>
      <c r="C999" s="299" t="str">
        <f>IF(LEN(A999)=0,"",INDEX('Smelter Reference List'!$C:$C,MATCH($A999,'Smelter Reference List'!$E:$E,0)))</f>
        <v/>
      </c>
      <c r="D999" s="293" t="str">
        <f ca="1">IF(ISERROR($S999),"",OFFSET('Smelter Reference List'!$C$4,$S999-4,0)&amp;"")</f>
        <v/>
      </c>
      <c r="E999" s="293" t="str">
        <f ca="1">IF(ISERROR($S999),"",OFFSET('Smelter Reference List'!$D$4,$S999-4,0)&amp;"")</f>
        <v/>
      </c>
      <c r="F999" s="293" t="str">
        <f ca="1">IF(ISERROR($S999),"",OFFSET('Smelter Reference List'!$E$4,$S999-4,0))</f>
        <v/>
      </c>
      <c r="G999" s="293" t="str">
        <f ca="1">IF(C999=$U$4,"Enter smelter details", IF(ISERROR($S999),"",OFFSET('Smelter Reference List'!$F$4,$S999-4,0)))</f>
        <v/>
      </c>
      <c r="H999" s="294" t="str">
        <f ca="1">IF(ISERROR($S999),"",OFFSET('Smelter Reference List'!$G$4,$S999-4,0))</f>
        <v/>
      </c>
      <c r="I999" s="295" t="str">
        <f ca="1">IF(ISERROR($S999),"",OFFSET('Smelter Reference List'!$H$4,$S999-4,0))</f>
        <v/>
      </c>
      <c r="J999" s="295" t="str">
        <f ca="1">IF(ISERROR($S999),"",OFFSET('Smelter Reference List'!$I$4,$S999-4,0))</f>
        <v/>
      </c>
      <c r="K999" s="296"/>
      <c r="L999" s="296"/>
      <c r="M999" s="296"/>
      <c r="N999" s="296"/>
      <c r="O999" s="296"/>
      <c r="P999" s="296"/>
      <c r="Q999" s="297"/>
      <c r="R999" s="227"/>
      <c r="S999" s="228" t="e">
        <f>IF(C999="",NA(),MATCH($B999&amp;$C999,'Smelter Reference List'!$J:$J,0))</f>
        <v>#N/A</v>
      </c>
      <c r="T999" s="229"/>
      <c r="U999" s="229">
        <f t="shared" ca="1" si="32"/>
        <v>0</v>
      </c>
      <c r="V999" s="229"/>
      <c r="W999" s="229"/>
      <c r="Y999" s="223" t="str">
        <f t="shared" si="33"/>
        <v/>
      </c>
    </row>
    <row r="1000" spans="1:25" s="223" customFormat="1" ht="20.25">
      <c r="A1000" s="292"/>
      <c r="B1000" s="293" t="str">
        <f>IF(LEN(A1000)=0,"",INDEX('Smelter Reference List'!$A:$A,MATCH($A1000,'Smelter Reference List'!$E:$E,0)))</f>
        <v/>
      </c>
      <c r="C1000" s="299" t="str">
        <f>IF(LEN(A1000)=0,"",INDEX('Smelter Reference List'!$C:$C,MATCH($A1000,'Smelter Reference List'!$E:$E,0)))</f>
        <v/>
      </c>
      <c r="D1000" s="293" t="str">
        <f ca="1">IF(ISERROR($S1000),"",OFFSET('Smelter Reference List'!$C$4,$S1000-4,0)&amp;"")</f>
        <v/>
      </c>
      <c r="E1000" s="293" t="str">
        <f ca="1">IF(ISERROR($S1000),"",OFFSET('Smelter Reference List'!$D$4,$S1000-4,0)&amp;"")</f>
        <v/>
      </c>
      <c r="F1000" s="293" t="str">
        <f ca="1">IF(ISERROR($S1000),"",OFFSET('Smelter Reference List'!$E$4,$S1000-4,0))</f>
        <v/>
      </c>
      <c r="G1000" s="293" t="str">
        <f ca="1">IF(C1000=$U$4,"Enter smelter details", IF(ISERROR($S1000),"",OFFSET('Smelter Reference List'!$F$4,$S1000-4,0)))</f>
        <v/>
      </c>
      <c r="H1000" s="294" t="str">
        <f ca="1">IF(ISERROR($S1000),"",OFFSET('Smelter Reference List'!$G$4,$S1000-4,0))</f>
        <v/>
      </c>
      <c r="I1000" s="295" t="str">
        <f ca="1">IF(ISERROR($S1000),"",OFFSET('Smelter Reference List'!$H$4,$S1000-4,0))</f>
        <v/>
      </c>
      <c r="J1000" s="295" t="str">
        <f ca="1">IF(ISERROR($S1000),"",OFFSET('Smelter Reference List'!$I$4,$S1000-4,0))</f>
        <v/>
      </c>
      <c r="K1000" s="296"/>
      <c r="L1000" s="296"/>
      <c r="M1000" s="296"/>
      <c r="N1000" s="296"/>
      <c r="O1000" s="296"/>
      <c r="P1000" s="296"/>
      <c r="Q1000" s="297"/>
      <c r="R1000" s="227"/>
      <c r="S1000" s="228" t="e">
        <f>IF(C1000="",NA(),MATCH($B1000&amp;$C1000,'Smelter Reference List'!$J:$J,0))</f>
        <v>#N/A</v>
      </c>
      <c r="T1000" s="229"/>
      <c r="U1000" s="229">
        <f t="shared" ca="1" si="32"/>
        <v>0</v>
      </c>
      <c r="V1000" s="229"/>
      <c r="W1000" s="229"/>
      <c r="Y1000" s="223" t="str">
        <f t="shared" si="33"/>
        <v/>
      </c>
    </row>
    <row r="1001" spans="1:25" s="223" customFormat="1" ht="20.25">
      <c r="A1001" s="292"/>
      <c r="B1001" s="293" t="str">
        <f>IF(LEN(A1001)=0,"",INDEX('Smelter Reference List'!$A:$A,MATCH($A1001,'Smelter Reference List'!$E:$E,0)))</f>
        <v/>
      </c>
      <c r="C1001" s="299" t="str">
        <f>IF(LEN(A1001)=0,"",INDEX('Smelter Reference List'!$C:$C,MATCH($A1001,'Smelter Reference List'!$E:$E,0)))</f>
        <v/>
      </c>
      <c r="D1001" s="293" t="str">
        <f ca="1">IF(ISERROR($S1001),"",OFFSET('Smelter Reference List'!$C$4,$S1001-4,0)&amp;"")</f>
        <v/>
      </c>
      <c r="E1001" s="293" t="str">
        <f ca="1">IF(ISERROR($S1001),"",OFFSET('Smelter Reference List'!$D$4,$S1001-4,0)&amp;"")</f>
        <v/>
      </c>
      <c r="F1001" s="293" t="str">
        <f ca="1">IF(ISERROR($S1001),"",OFFSET('Smelter Reference List'!$E$4,$S1001-4,0))</f>
        <v/>
      </c>
      <c r="G1001" s="293" t="str">
        <f ca="1">IF(C1001=$U$4,"Enter smelter details", IF(ISERROR($S1001),"",OFFSET('Smelter Reference List'!$F$4,$S1001-4,0)))</f>
        <v/>
      </c>
      <c r="H1001" s="294" t="str">
        <f ca="1">IF(ISERROR($S1001),"",OFFSET('Smelter Reference List'!$G$4,$S1001-4,0))</f>
        <v/>
      </c>
      <c r="I1001" s="295" t="str">
        <f ca="1">IF(ISERROR($S1001),"",OFFSET('Smelter Reference List'!$H$4,$S1001-4,0))</f>
        <v/>
      </c>
      <c r="J1001" s="295" t="str">
        <f ca="1">IF(ISERROR($S1001),"",OFFSET('Smelter Reference List'!$I$4,$S1001-4,0))</f>
        <v/>
      </c>
      <c r="K1001" s="296"/>
      <c r="L1001" s="296"/>
      <c r="M1001" s="296"/>
      <c r="N1001" s="296"/>
      <c r="O1001" s="296"/>
      <c r="P1001" s="296"/>
      <c r="Q1001" s="297"/>
      <c r="R1001" s="227"/>
      <c r="S1001" s="228" t="e">
        <f>IF(C1001="",NA(),MATCH($B1001&amp;$C1001,'Smelter Reference List'!$J:$J,0))</f>
        <v>#N/A</v>
      </c>
      <c r="T1001" s="229"/>
      <c r="U1001" s="229">
        <f t="shared" ca="1" si="32"/>
        <v>0</v>
      </c>
      <c r="V1001" s="229"/>
      <c r="W1001" s="229"/>
      <c r="Y1001" s="223" t="str">
        <f t="shared" si="33"/>
        <v/>
      </c>
    </row>
    <row r="1002" spans="1:25" s="223" customFormat="1" ht="20.25">
      <c r="A1002" s="292"/>
      <c r="B1002" s="293" t="str">
        <f>IF(LEN(A1002)=0,"",INDEX('Smelter Reference List'!$A:$A,MATCH($A1002,'Smelter Reference List'!$E:$E,0)))</f>
        <v/>
      </c>
      <c r="C1002" s="299" t="str">
        <f>IF(LEN(A1002)=0,"",INDEX('Smelter Reference List'!$C:$C,MATCH($A1002,'Smelter Reference List'!$E:$E,0)))</f>
        <v/>
      </c>
      <c r="D1002" s="293" t="str">
        <f ca="1">IF(ISERROR($S1002),"",OFFSET('Smelter Reference List'!$C$4,$S1002-4,0)&amp;"")</f>
        <v/>
      </c>
      <c r="E1002" s="293" t="str">
        <f ca="1">IF(ISERROR($S1002),"",OFFSET('Smelter Reference List'!$D$4,$S1002-4,0)&amp;"")</f>
        <v/>
      </c>
      <c r="F1002" s="293" t="str">
        <f ca="1">IF(ISERROR($S1002),"",OFFSET('Smelter Reference List'!$E$4,$S1002-4,0))</f>
        <v/>
      </c>
      <c r="G1002" s="293" t="str">
        <f ca="1">IF(C1002=$U$4,"Enter smelter details", IF(ISERROR($S1002),"",OFFSET('Smelter Reference List'!$F$4,$S1002-4,0)))</f>
        <v/>
      </c>
      <c r="H1002" s="294" t="str">
        <f ca="1">IF(ISERROR($S1002),"",OFFSET('Smelter Reference List'!$G$4,$S1002-4,0))</f>
        <v/>
      </c>
      <c r="I1002" s="295" t="str">
        <f ca="1">IF(ISERROR($S1002),"",OFFSET('Smelter Reference List'!$H$4,$S1002-4,0))</f>
        <v/>
      </c>
      <c r="J1002" s="295" t="str">
        <f ca="1">IF(ISERROR($S1002),"",OFFSET('Smelter Reference List'!$I$4,$S1002-4,0))</f>
        <v/>
      </c>
      <c r="K1002" s="296"/>
      <c r="L1002" s="296"/>
      <c r="M1002" s="296"/>
      <c r="N1002" s="296"/>
      <c r="O1002" s="296"/>
      <c r="P1002" s="296"/>
      <c r="Q1002" s="297"/>
      <c r="R1002" s="227"/>
      <c r="S1002" s="228" t="e">
        <f>IF(C1002="",NA(),MATCH($B1002&amp;$C1002,'Smelter Reference List'!$J:$J,0))</f>
        <v>#N/A</v>
      </c>
      <c r="T1002" s="229"/>
      <c r="U1002" s="229">
        <f t="shared" ca="1" si="32"/>
        <v>0</v>
      </c>
      <c r="V1002" s="229"/>
      <c r="W1002" s="229"/>
      <c r="Y1002" s="223" t="str">
        <f t="shared" si="33"/>
        <v/>
      </c>
    </row>
    <row r="1003" spans="1:25" s="223" customFormat="1" ht="20.25">
      <c r="A1003" s="292"/>
      <c r="B1003" s="293" t="str">
        <f>IF(LEN(A1003)=0,"",INDEX('Smelter Reference List'!$A:$A,MATCH($A1003,'Smelter Reference List'!$E:$E,0)))</f>
        <v/>
      </c>
      <c r="C1003" s="299" t="str">
        <f>IF(LEN(A1003)=0,"",INDEX('Smelter Reference List'!$C:$C,MATCH($A1003,'Smelter Reference List'!$E:$E,0)))</f>
        <v/>
      </c>
      <c r="D1003" s="293" t="str">
        <f ca="1">IF(ISERROR($S1003),"",OFFSET('Smelter Reference List'!$C$4,$S1003-4,0)&amp;"")</f>
        <v/>
      </c>
      <c r="E1003" s="293" t="str">
        <f ca="1">IF(ISERROR($S1003),"",OFFSET('Smelter Reference List'!$D$4,$S1003-4,0)&amp;"")</f>
        <v/>
      </c>
      <c r="F1003" s="293" t="str">
        <f ca="1">IF(ISERROR($S1003),"",OFFSET('Smelter Reference List'!$E$4,$S1003-4,0))</f>
        <v/>
      </c>
      <c r="G1003" s="293" t="str">
        <f ca="1">IF(C1003=$U$4,"Enter smelter details", IF(ISERROR($S1003),"",OFFSET('Smelter Reference List'!$F$4,$S1003-4,0)))</f>
        <v/>
      </c>
      <c r="H1003" s="294" t="str">
        <f ca="1">IF(ISERROR($S1003),"",OFFSET('Smelter Reference List'!$G$4,$S1003-4,0))</f>
        <v/>
      </c>
      <c r="I1003" s="295" t="str">
        <f ca="1">IF(ISERROR($S1003),"",OFFSET('Smelter Reference List'!$H$4,$S1003-4,0))</f>
        <v/>
      </c>
      <c r="J1003" s="295" t="str">
        <f ca="1">IF(ISERROR($S1003),"",OFFSET('Smelter Reference List'!$I$4,$S1003-4,0))</f>
        <v/>
      </c>
      <c r="K1003" s="296"/>
      <c r="L1003" s="296"/>
      <c r="M1003" s="296"/>
      <c r="N1003" s="296"/>
      <c r="O1003" s="296"/>
      <c r="P1003" s="296"/>
      <c r="Q1003" s="297"/>
      <c r="R1003" s="227"/>
      <c r="S1003" s="228" t="e">
        <f>IF(C1003="",NA(),MATCH($B1003&amp;$C1003,'Smelter Reference List'!$J:$J,0))</f>
        <v>#N/A</v>
      </c>
      <c r="T1003" s="229"/>
      <c r="U1003" s="229">
        <f t="shared" ca="1" si="32"/>
        <v>0</v>
      </c>
      <c r="V1003" s="229"/>
      <c r="W1003" s="229"/>
      <c r="Y1003" s="223" t="str">
        <f t="shared" si="33"/>
        <v/>
      </c>
    </row>
    <row r="1004" spans="1:25" s="223" customFormat="1" ht="20.25">
      <c r="A1004" s="292"/>
      <c r="B1004" s="293" t="str">
        <f>IF(LEN(A1004)=0,"",INDEX('Smelter Reference List'!$A:$A,MATCH($A1004,'Smelter Reference List'!$E:$E,0)))</f>
        <v/>
      </c>
      <c r="C1004" s="299" t="str">
        <f>IF(LEN(A1004)=0,"",INDEX('Smelter Reference List'!$C:$C,MATCH($A1004,'Smelter Reference List'!$E:$E,0)))</f>
        <v/>
      </c>
      <c r="D1004" s="293" t="str">
        <f ca="1">IF(ISERROR($S1004),"",OFFSET('Smelter Reference List'!$C$4,$S1004-4,0)&amp;"")</f>
        <v/>
      </c>
      <c r="E1004" s="293" t="str">
        <f ca="1">IF(ISERROR($S1004),"",OFFSET('Smelter Reference List'!$D$4,$S1004-4,0)&amp;"")</f>
        <v/>
      </c>
      <c r="F1004" s="293" t="str">
        <f ca="1">IF(ISERROR($S1004),"",OFFSET('Smelter Reference List'!$E$4,$S1004-4,0))</f>
        <v/>
      </c>
      <c r="G1004" s="293" t="str">
        <f ca="1">IF(C1004=$U$4,"Enter smelter details", IF(ISERROR($S1004),"",OFFSET('Smelter Reference List'!$F$4,$S1004-4,0)))</f>
        <v/>
      </c>
      <c r="H1004" s="294" t="str">
        <f ca="1">IF(ISERROR($S1004),"",OFFSET('Smelter Reference List'!$G$4,$S1004-4,0))</f>
        <v/>
      </c>
      <c r="I1004" s="295" t="str">
        <f ca="1">IF(ISERROR($S1004),"",OFFSET('Smelter Reference List'!$H$4,$S1004-4,0))</f>
        <v/>
      </c>
      <c r="J1004" s="295" t="str">
        <f ca="1">IF(ISERROR($S1004),"",OFFSET('Smelter Reference List'!$I$4,$S1004-4,0))</f>
        <v/>
      </c>
      <c r="K1004" s="296"/>
      <c r="L1004" s="296"/>
      <c r="M1004" s="296"/>
      <c r="N1004" s="296"/>
      <c r="O1004" s="296"/>
      <c r="P1004" s="296"/>
      <c r="Q1004" s="297"/>
      <c r="R1004" s="227"/>
      <c r="S1004" s="228" t="e">
        <f>IF(C1004="",NA(),MATCH($B1004&amp;$C1004,'Smelter Reference List'!$J:$J,0))</f>
        <v>#N/A</v>
      </c>
      <c r="T1004" s="229"/>
      <c r="U1004" s="229">
        <f t="shared" ca="1" si="32"/>
        <v>0</v>
      </c>
      <c r="V1004" s="229"/>
      <c r="W1004" s="229"/>
      <c r="Y1004" s="223" t="str">
        <f t="shared" si="33"/>
        <v/>
      </c>
    </row>
    <row r="1005" spans="1:25" s="223" customFormat="1" ht="20.25">
      <c r="A1005" s="292"/>
      <c r="B1005" s="293" t="str">
        <f>IF(LEN(A1005)=0,"",INDEX('Smelter Reference List'!$A:$A,MATCH($A1005,'Smelter Reference List'!$E:$E,0)))</f>
        <v/>
      </c>
      <c r="C1005" s="299" t="str">
        <f>IF(LEN(A1005)=0,"",INDEX('Smelter Reference List'!$C:$C,MATCH($A1005,'Smelter Reference List'!$E:$E,0)))</f>
        <v/>
      </c>
      <c r="D1005" s="293" t="str">
        <f ca="1">IF(ISERROR($S1005),"",OFFSET('Smelter Reference List'!$C$4,$S1005-4,0)&amp;"")</f>
        <v/>
      </c>
      <c r="E1005" s="293" t="str">
        <f ca="1">IF(ISERROR($S1005),"",OFFSET('Smelter Reference List'!$D$4,$S1005-4,0)&amp;"")</f>
        <v/>
      </c>
      <c r="F1005" s="293" t="str">
        <f ca="1">IF(ISERROR($S1005),"",OFFSET('Smelter Reference List'!$E$4,$S1005-4,0))</f>
        <v/>
      </c>
      <c r="G1005" s="293" t="str">
        <f ca="1">IF(C1005=$U$4,"Enter smelter details", IF(ISERROR($S1005),"",OFFSET('Smelter Reference List'!$F$4,$S1005-4,0)))</f>
        <v/>
      </c>
      <c r="H1005" s="294" t="str">
        <f ca="1">IF(ISERROR($S1005),"",OFFSET('Smelter Reference List'!$G$4,$S1005-4,0))</f>
        <v/>
      </c>
      <c r="I1005" s="295" t="str">
        <f ca="1">IF(ISERROR($S1005),"",OFFSET('Smelter Reference List'!$H$4,$S1005-4,0))</f>
        <v/>
      </c>
      <c r="J1005" s="295" t="str">
        <f ca="1">IF(ISERROR($S1005),"",OFFSET('Smelter Reference List'!$I$4,$S1005-4,0))</f>
        <v/>
      </c>
      <c r="K1005" s="296"/>
      <c r="L1005" s="296"/>
      <c r="M1005" s="296"/>
      <c r="N1005" s="296"/>
      <c r="O1005" s="296"/>
      <c r="P1005" s="296"/>
      <c r="Q1005" s="297"/>
      <c r="R1005" s="227"/>
      <c r="S1005" s="228" t="e">
        <f>IF(C1005="",NA(),MATCH($B1005&amp;$C1005,'Smelter Reference List'!$J:$J,0))</f>
        <v>#N/A</v>
      </c>
      <c r="T1005" s="229"/>
      <c r="U1005" s="229">
        <f t="shared" ca="1" si="32"/>
        <v>0</v>
      </c>
      <c r="V1005" s="229"/>
      <c r="W1005" s="229"/>
      <c r="Y1005" s="223" t="str">
        <f t="shared" si="33"/>
        <v/>
      </c>
    </row>
    <row r="1006" spans="1:25" s="223" customFormat="1" ht="20.25">
      <c r="A1006" s="292"/>
      <c r="B1006" s="293" t="str">
        <f>IF(LEN(A1006)=0,"",INDEX('Smelter Reference List'!$A:$A,MATCH($A1006,'Smelter Reference List'!$E:$E,0)))</f>
        <v/>
      </c>
      <c r="C1006" s="299" t="str">
        <f>IF(LEN(A1006)=0,"",INDEX('Smelter Reference List'!$C:$C,MATCH($A1006,'Smelter Reference List'!$E:$E,0)))</f>
        <v/>
      </c>
      <c r="D1006" s="293" t="str">
        <f ca="1">IF(ISERROR($S1006),"",OFFSET('Smelter Reference List'!$C$4,$S1006-4,0)&amp;"")</f>
        <v/>
      </c>
      <c r="E1006" s="293" t="str">
        <f ca="1">IF(ISERROR($S1006),"",OFFSET('Smelter Reference List'!$D$4,$S1006-4,0)&amp;"")</f>
        <v/>
      </c>
      <c r="F1006" s="293" t="str">
        <f ca="1">IF(ISERROR($S1006),"",OFFSET('Smelter Reference List'!$E$4,$S1006-4,0))</f>
        <v/>
      </c>
      <c r="G1006" s="293" t="str">
        <f ca="1">IF(C1006=$U$4,"Enter smelter details", IF(ISERROR($S1006),"",OFFSET('Smelter Reference List'!$F$4,$S1006-4,0)))</f>
        <v/>
      </c>
      <c r="H1006" s="294" t="str">
        <f ca="1">IF(ISERROR($S1006),"",OFFSET('Smelter Reference List'!$G$4,$S1006-4,0))</f>
        <v/>
      </c>
      <c r="I1006" s="295" t="str">
        <f ca="1">IF(ISERROR($S1006),"",OFFSET('Smelter Reference List'!$H$4,$S1006-4,0))</f>
        <v/>
      </c>
      <c r="J1006" s="295" t="str">
        <f ca="1">IF(ISERROR($S1006),"",OFFSET('Smelter Reference List'!$I$4,$S1006-4,0))</f>
        <v/>
      </c>
      <c r="K1006" s="296"/>
      <c r="L1006" s="296"/>
      <c r="M1006" s="296"/>
      <c r="N1006" s="296"/>
      <c r="O1006" s="296"/>
      <c r="P1006" s="296"/>
      <c r="Q1006" s="297"/>
      <c r="R1006" s="227"/>
      <c r="S1006" s="228" t="e">
        <f>IF(C1006="",NA(),MATCH($B1006&amp;$C1006,'Smelter Reference List'!$J:$J,0))</f>
        <v>#N/A</v>
      </c>
      <c r="T1006" s="229"/>
      <c r="U1006" s="229">
        <f t="shared" ca="1" si="32"/>
        <v>0</v>
      </c>
      <c r="V1006" s="229"/>
      <c r="W1006" s="229"/>
      <c r="Y1006" s="223" t="str">
        <f t="shared" si="33"/>
        <v/>
      </c>
    </row>
    <row r="1007" spans="1:25" s="223" customFormat="1" ht="20.25">
      <c r="A1007" s="292"/>
      <c r="B1007" s="293" t="str">
        <f>IF(LEN(A1007)=0,"",INDEX('Smelter Reference List'!$A:$A,MATCH($A1007,'Smelter Reference List'!$E:$E,0)))</f>
        <v/>
      </c>
      <c r="C1007" s="299" t="str">
        <f>IF(LEN(A1007)=0,"",INDEX('Smelter Reference List'!$C:$C,MATCH($A1007,'Smelter Reference List'!$E:$E,0)))</f>
        <v/>
      </c>
      <c r="D1007" s="293" t="str">
        <f ca="1">IF(ISERROR($S1007),"",OFFSET('Smelter Reference List'!$C$4,$S1007-4,0)&amp;"")</f>
        <v/>
      </c>
      <c r="E1007" s="293" t="str">
        <f ca="1">IF(ISERROR($S1007),"",OFFSET('Smelter Reference List'!$D$4,$S1007-4,0)&amp;"")</f>
        <v/>
      </c>
      <c r="F1007" s="293" t="str">
        <f ca="1">IF(ISERROR($S1007),"",OFFSET('Smelter Reference List'!$E$4,$S1007-4,0))</f>
        <v/>
      </c>
      <c r="G1007" s="293" t="str">
        <f ca="1">IF(C1007=$U$4,"Enter smelter details", IF(ISERROR($S1007),"",OFFSET('Smelter Reference List'!$F$4,$S1007-4,0)))</f>
        <v/>
      </c>
      <c r="H1007" s="294" t="str">
        <f ca="1">IF(ISERROR($S1007),"",OFFSET('Smelter Reference List'!$G$4,$S1007-4,0))</f>
        <v/>
      </c>
      <c r="I1007" s="295" t="str">
        <f ca="1">IF(ISERROR($S1007),"",OFFSET('Smelter Reference List'!$H$4,$S1007-4,0))</f>
        <v/>
      </c>
      <c r="J1007" s="295" t="str">
        <f ca="1">IF(ISERROR($S1007),"",OFFSET('Smelter Reference List'!$I$4,$S1007-4,0))</f>
        <v/>
      </c>
      <c r="K1007" s="296"/>
      <c r="L1007" s="296"/>
      <c r="M1007" s="296"/>
      <c r="N1007" s="296"/>
      <c r="O1007" s="296"/>
      <c r="P1007" s="296"/>
      <c r="Q1007" s="297"/>
      <c r="R1007" s="227"/>
      <c r="S1007" s="228" t="e">
        <f>IF(C1007="",NA(),MATCH($B1007&amp;$C1007,'Smelter Reference List'!$J:$J,0))</f>
        <v>#N/A</v>
      </c>
      <c r="T1007" s="229"/>
      <c r="U1007" s="229">
        <f t="shared" ca="1" si="32"/>
        <v>0</v>
      </c>
      <c r="V1007" s="229"/>
      <c r="W1007" s="229"/>
      <c r="Y1007" s="223" t="str">
        <f t="shared" si="33"/>
        <v/>
      </c>
    </row>
    <row r="1008" spans="1:25" s="223" customFormat="1" ht="20.25">
      <c r="A1008" s="292"/>
      <c r="B1008" s="293" t="str">
        <f>IF(LEN(A1008)=0,"",INDEX('Smelter Reference List'!$A:$A,MATCH($A1008,'Smelter Reference List'!$E:$E,0)))</f>
        <v/>
      </c>
      <c r="C1008" s="299" t="str">
        <f>IF(LEN(A1008)=0,"",INDEX('Smelter Reference List'!$C:$C,MATCH($A1008,'Smelter Reference List'!$E:$E,0)))</f>
        <v/>
      </c>
      <c r="D1008" s="293" t="str">
        <f ca="1">IF(ISERROR($S1008),"",OFFSET('Smelter Reference List'!$C$4,$S1008-4,0)&amp;"")</f>
        <v/>
      </c>
      <c r="E1008" s="293" t="str">
        <f ca="1">IF(ISERROR($S1008),"",OFFSET('Smelter Reference List'!$D$4,$S1008-4,0)&amp;"")</f>
        <v/>
      </c>
      <c r="F1008" s="293" t="str">
        <f ca="1">IF(ISERROR($S1008),"",OFFSET('Smelter Reference List'!$E$4,$S1008-4,0))</f>
        <v/>
      </c>
      <c r="G1008" s="293" t="str">
        <f ca="1">IF(C1008=$U$4,"Enter smelter details", IF(ISERROR($S1008),"",OFFSET('Smelter Reference List'!$F$4,$S1008-4,0)))</f>
        <v/>
      </c>
      <c r="H1008" s="294" t="str">
        <f ca="1">IF(ISERROR($S1008),"",OFFSET('Smelter Reference List'!$G$4,$S1008-4,0))</f>
        <v/>
      </c>
      <c r="I1008" s="295" t="str">
        <f ca="1">IF(ISERROR($S1008),"",OFFSET('Smelter Reference List'!$H$4,$S1008-4,0))</f>
        <v/>
      </c>
      <c r="J1008" s="295" t="str">
        <f ca="1">IF(ISERROR($S1008),"",OFFSET('Smelter Reference List'!$I$4,$S1008-4,0))</f>
        <v/>
      </c>
      <c r="K1008" s="296"/>
      <c r="L1008" s="296"/>
      <c r="M1008" s="296"/>
      <c r="N1008" s="296"/>
      <c r="O1008" s="296"/>
      <c r="P1008" s="296"/>
      <c r="Q1008" s="297"/>
      <c r="R1008" s="227"/>
      <c r="S1008" s="228" t="e">
        <f>IF(C1008="",NA(),MATCH($B1008&amp;$C1008,'Smelter Reference List'!$J:$J,0))</f>
        <v>#N/A</v>
      </c>
      <c r="T1008" s="229"/>
      <c r="U1008" s="229">
        <f t="shared" ca="1" si="32"/>
        <v>0</v>
      </c>
      <c r="V1008" s="229"/>
      <c r="W1008" s="229"/>
      <c r="Y1008" s="223" t="str">
        <f t="shared" si="33"/>
        <v/>
      </c>
    </row>
    <row r="1009" spans="1:25" s="223" customFormat="1" ht="20.25">
      <c r="A1009" s="292"/>
      <c r="B1009" s="293" t="str">
        <f>IF(LEN(A1009)=0,"",INDEX('Smelter Reference List'!$A:$A,MATCH($A1009,'Smelter Reference List'!$E:$E,0)))</f>
        <v/>
      </c>
      <c r="C1009" s="299" t="str">
        <f>IF(LEN(A1009)=0,"",INDEX('Smelter Reference List'!$C:$C,MATCH($A1009,'Smelter Reference List'!$E:$E,0)))</f>
        <v/>
      </c>
      <c r="D1009" s="293" t="str">
        <f ca="1">IF(ISERROR($S1009),"",OFFSET('Smelter Reference List'!$C$4,$S1009-4,0)&amp;"")</f>
        <v/>
      </c>
      <c r="E1009" s="293" t="str">
        <f ca="1">IF(ISERROR($S1009),"",OFFSET('Smelter Reference List'!$D$4,$S1009-4,0)&amp;"")</f>
        <v/>
      </c>
      <c r="F1009" s="293" t="str">
        <f ca="1">IF(ISERROR($S1009),"",OFFSET('Smelter Reference List'!$E$4,$S1009-4,0))</f>
        <v/>
      </c>
      <c r="G1009" s="293" t="str">
        <f ca="1">IF(C1009=$U$4,"Enter smelter details", IF(ISERROR($S1009),"",OFFSET('Smelter Reference List'!$F$4,$S1009-4,0)))</f>
        <v/>
      </c>
      <c r="H1009" s="294" t="str">
        <f ca="1">IF(ISERROR($S1009),"",OFFSET('Smelter Reference List'!$G$4,$S1009-4,0))</f>
        <v/>
      </c>
      <c r="I1009" s="295" t="str">
        <f ca="1">IF(ISERROR($S1009),"",OFFSET('Smelter Reference List'!$H$4,$S1009-4,0))</f>
        <v/>
      </c>
      <c r="J1009" s="295" t="str">
        <f ca="1">IF(ISERROR($S1009),"",OFFSET('Smelter Reference List'!$I$4,$S1009-4,0))</f>
        <v/>
      </c>
      <c r="K1009" s="296"/>
      <c r="L1009" s="296"/>
      <c r="M1009" s="296"/>
      <c r="N1009" s="296"/>
      <c r="O1009" s="296"/>
      <c r="P1009" s="296"/>
      <c r="Q1009" s="297"/>
      <c r="R1009" s="227"/>
      <c r="S1009" s="228" t="e">
        <f>IF(C1009="",NA(),MATCH($B1009&amp;$C1009,'Smelter Reference List'!$J:$J,0))</f>
        <v>#N/A</v>
      </c>
      <c r="T1009" s="229"/>
      <c r="U1009" s="229">
        <f t="shared" ca="1" si="32"/>
        <v>0</v>
      </c>
      <c r="V1009" s="229"/>
      <c r="W1009" s="229"/>
      <c r="Y1009" s="223" t="str">
        <f t="shared" si="33"/>
        <v/>
      </c>
    </row>
    <row r="1010" spans="1:25" s="223" customFormat="1" ht="20.25">
      <c r="A1010" s="292"/>
      <c r="B1010" s="293" t="str">
        <f>IF(LEN(A1010)=0,"",INDEX('Smelter Reference List'!$A:$A,MATCH($A1010,'Smelter Reference List'!$E:$E,0)))</f>
        <v/>
      </c>
      <c r="C1010" s="299" t="str">
        <f>IF(LEN(A1010)=0,"",INDEX('Smelter Reference List'!$C:$C,MATCH($A1010,'Smelter Reference List'!$E:$E,0)))</f>
        <v/>
      </c>
      <c r="D1010" s="293" t="str">
        <f ca="1">IF(ISERROR($S1010),"",OFFSET('Smelter Reference List'!$C$4,$S1010-4,0)&amp;"")</f>
        <v/>
      </c>
      <c r="E1010" s="293" t="str">
        <f ca="1">IF(ISERROR($S1010),"",OFFSET('Smelter Reference List'!$D$4,$S1010-4,0)&amp;"")</f>
        <v/>
      </c>
      <c r="F1010" s="293" t="str">
        <f ca="1">IF(ISERROR($S1010),"",OFFSET('Smelter Reference List'!$E$4,$S1010-4,0))</f>
        <v/>
      </c>
      <c r="G1010" s="293" t="str">
        <f ca="1">IF(C1010=$U$4,"Enter smelter details", IF(ISERROR($S1010),"",OFFSET('Smelter Reference List'!$F$4,$S1010-4,0)))</f>
        <v/>
      </c>
      <c r="H1010" s="294" t="str">
        <f ca="1">IF(ISERROR($S1010),"",OFFSET('Smelter Reference List'!$G$4,$S1010-4,0))</f>
        <v/>
      </c>
      <c r="I1010" s="295" t="str">
        <f ca="1">IF(ISERROR($S1010),"",OFFSET('Smelter Reference List'!$H$4,$S1010-4,0))</f>
        <v/>
      </c>
      <c r="J1010" s="295" t="str">
        <f ca="1">IF(ISERROR($S1010),"",OFFSET('Smelter Reference List'!$I$4,$S1010-4,0))</f>
        <v/>
      </c>
      <c r="K1010" s="296"/>
      <c r="L1010" s="296"/>
      <c r="M1010" s="296"/>
      <c r="N1010" s="296"/>
      <c r="O1010" s="296"/>
      <c r="P1010" s="296"/>
      <c r="Q1010" s="297"/>
      <c r="R1010" s="227"/>
      <c r="S1010" s="228" t="e">
        <f>IF(C1010="",NA(),MATCH($B1010&amp;$C1010,'Smelter Reference List'!$J:$J,0))</f>
        <v>#N/A</v>
      </c>
      <c r="T1010" s="229"/>
      <c r="U1010" s="229">
        <f t="shared" ca="1" si="32"/>
        <v>0</v>
      </c>
      <c r="V1010" s="229"/>
      <c r="W1010" s="229"/>
      <c r="Y1010" s="223" t="str">
        <f t="shared" si="33"/>
        <v/>
      </c>
    </row>
    <row r="1011" spans="1:25" s="223" customFormat="1" ht="20.25">
      <c r="A1011" s="292"/>
      <c r="B1011" s="293" t="str">
        <f>IF(LEN(A1011)=0,"",INDEX('Smelter Reference List'!$A:$A,MATCH($A1011,'Smelter Reference List'!$E:$E,0)))</f>
        <v/>
      </c>
      <c r="C1011" s="299" t="str">
        <f>IF(LEN(A1011)=0,"",INDEX('Smelter Reference List'!$C:$C,MATCH($A1011,'Smelter Reference List'!$E:$E,0)))</f>
        <v/>
      </c>
      <c r="D1011" s="293" t="str">
        <f ca="1">IF(ISERROR($S1011),"",OFFSET('Smelter Reference List'!$C$4,$S1011-4,0)&amp;"")</f>
        <v/>
      </c>
      <c r="E1011" s="293" t="str">
        <f ca="1">IF(ISERROR($S1011),"",OFFSET('Smelter Reference List'!$D$4,$S1011-4,0)&amp;"")</f>
        <v/>
      </c>
      <c r="F1011" s="293" t="str">
        <f ca="1">IF(ISERROR($S1011),"",OFFSET('Smelter Reference List'!$E$4,$S1011-4,0))</f>
        <v/>
      </c>
      <c r="G1011" s="293" t="str">
        <f ca="1">IF(C1011=$U$4,"Enter smelter details", IF(ISERROR($S1011),"",OFFSET('Smelter Reference List'!$F$4,$S1011-4,0)))</f>
        <v/>
      </c>
      <c r="H1011" s="294" t="str">
        <f ca="1">IF(ISERROR($S1011),"",OFFSET('Smelter Reference List'!$G$4,$S1011-4,0))</f>
        <v/>
      </c>
      <c r="I1011" s="295" t="str">
        <f ca="1">IF(ISERROR($S1011),"",OFFSET('Smelter Reference List'!$H$4,$S1011-4,0))</f>
        <v/>
      </c>
      <c r="J1011" s="295" t="str">
        <f ca="1">IF(ISERROR($S1011),"",OFFSET('Smelter Reference List'!$I$4,$S1011-4,0))</f>
        <v/>
      </c>
      <c r="K1011" s="296"/>
      <c r="L1011" s="296"/>
      <c r="M1011" s="296"/>
      <c r="N1011" s="296"/>
      <c r="O1011" s="296"/>
      <c r="P1011" s="296"/>
      <c r="Q1011" s="297"/>
      <c r="R1011" s="227"/>
      <c r="S1011" s="228" t="e">
        <f>IF(C1011="",NA(),MATCH($B1011&amp;$C1011,'Smelter Reference List'!$J:$J,0))</f>
        <v>#N/A</v>
      </c>
      <c r="T1011" s="229"/>
      <c r="U1011" s="229">
        <f t="shared" ca="1" si="32"/>
        <v>0</v>
      </c>
      <c r="V1011" s="229"/>
      <c r="W1011" s="229"/>
      <c r="Y1011" s="223" t="str">
        <f t="shared" si="33"/>
        <v/>
      </c>
    </row>
    <row r="1012" spans="1:25" s="223" customFormat="1" ht="20.25">
      <c r="A1012" s="292"/>
      <c r="B1012" s="293" t="str">
        <f>IF(LEN(A1012)=0,"",INDEX('Smelter Reference List'!$A:$A,MATCH($A1012,'Smelter Reference List'!$E:$E,0)))</f>
        <v/>
      </c>
      <c r="C1012" s="299" t="str">
        <f>IF(LEN(A1012)=0,"",INDEX('Smelter Reference List'!$C:$C,MATCH($A1012,'Smelter Reference List'!$E:$E,0)))</f>
        <v/>
      </c>
      <c r="D1012" s="293" t="str">
        <f ca="1">IF(ISERROR($S1012),"",OFFSET('Smelter Reference List'!$C$4,$S1012-4,0)&amp;"")</f>
        <v/>
      </c>
      <c r="E1012" s="293" t="str">
        <f ca="1">IF(ISERROR($S1012),"",OFFSET('Smelter Reference List'!$D$4,$S1012-4,0)&amp;"")</f>
        <v/>
      </c>
      <c r="F1012" s="293" t="str">
        <f ca="1">IF(ISERROR($S1012),"",OFFSET('Smelter Reference List'!$E$4,$S1012-4,0))</f>
        <v/>
      </c>
      <c r="G1012" s="293" t="str">
        <f ca="1">IF(C1012=$U$4,"Enter smelter details", IF(ISERROR($S1012),"",OFFSET('Smelter Reference List'!$F$4,$S1012-4,0)))</f>
        <v/>
      </c>
      <c r="H1012" s="294" t="str">
        <f ca="1">IF(ISERROR($S1012),"",OFFSET('Smelter Reference List'!$G$4,$S1012-4,0))</f>
        <v/>
      </c>
      <c r="I1012" s="295" t="str">
        <f ca="1">IF(ISERROR($S1012),"",OFFSET('Smelter Reference List'!$H$4,$S1012-4,0))</f>
        <v/>
      </c>
      <c r="J1012" s="295" t="str">
        <f ca="1">IF(ISERROR($S1012),"",OFFSET('Smelter Reference List'!$I$4,$S1012-4,0))</f>
        <v/>
      </c>
      <c r="K1012" s="296"/>
      <c r="L1012" s="296"/>
      <c r="M1012" s="296"/>
      <c r="N1012" s="296"/>
      <c r="O1012" s="296"/>
      <c r="P1012" s="296"/>
      <c r="Q1012" s="297"/>
      <c r="R1012" s="227"/>
      <c r="S1012" s="228" t="e">
        <f>IF(C1012="",NA(),MATCH($B1012&amp;$C1012,'Smelter Reference List'!$J:$J,0))</f>
        <v>#N/A</v>
      </c>
      <c r="T1012" s="229"/>
      <c r="U1012" s="229">
        <f t="shared" ca="1" si="32"/>
        <v>0</v>
      </c>
      <c r="V1012" s="229"/>
      <c r="W1012" s="229"/>
      <c r="Y1012" s="223" t="str">
        <f t="shared" si="33"/>
        <v/>
      </c>
    </row>
    <row r="1013" spans="1:25" s="223" customFormat="1" ht="20.25">
      <c r="A1013" s="292"/>
      <c r="B1013" s="293" t="str">
        <f>IF(LEN(A1013)=0,"",INDEX('Smelter Reference List'!$A:$A,MATCH($A1013,'Smelter Reference List'!$E:$E,0)))</f>
        <v/>
      </c>
      <c r="C1013" s="299" t="str">
        <f>IF(LEN(A1013)=0,"",INDEX('Smelter Reference List'!$C:$C,MATCH($A1013,'Smelter Reference List'!$E:$E,0)))</f>
        <v/>
      </c>
      <c r="D1013" s="293" t="str">
        <f ca="1">IF(ISERROR($S1013),"",OFFSET('Smelter Reference List'!$C$4,$S1013-4,0)&amp;"")</f>
        <v/>
      </c>
      <c r="E1013" s="293" t="str">
        <f ca="1">IF(ISERROR($S1013),"",OFFSET('Smelter Reference List'!$D$4,$S1013-4,0)&amp;"")</f>
        <v/>
      </c>
      <c r="F1013" s="293" t="str">
        <f ca="1">IF(ISERROR($S1013),"",OFFSET('Smelter Reference List'!$E$4,$S1013-4,0))</f>
        <v/>
      </c>
      <c r="G1013" s="293" t="str">
        <f ca="1">IF(C1013=$U$4,"Enter smelter details", IF(ISERROR($S1013),"",OFFSET('Smelter Reference List'!$F$4,$S1013-4,0)))</f>
        <v/>
      </c>
      <c r="H1013" s="294" t="str">
        <f ca="1">IF(ISERROR($S1013),"",OFFSET('Smelter Reference List'!$G$4,$S1013-4,0))</f>
        <v/>
      </c>
      <c r="I1013" s="295" t="str">
        <f ca="1">IF(ISERROR($S1013),"",OFFSET('Smelter Reference List'!$H$4,$S1013-4,0))</f>
        <v/>
      </c>
      <c r="J1013" s="295" t="str">
        <f ca="1">IF(ISERROR($S1013),"",OFFSET('Smelter Reference List'!$I$4,$S1013-4,0))</f>
        <v/>
      </c>
      <c r="K1013" s="296"/>
      <c r="L1013" s="296"/>
      <c r="M1013" s="296"/>
      <c r="N1013" s="296"/>
      <c r="O1013" s="296"/>
      <c r="P1013" s="296"/>
      <c r="Q1013" s="297"/>
      <c r="R1013" s="227"/>
      <c r="S1013" s="228" t="e">
        <f>IF(C1013="",NA(),MATCH($B1013&amp;$C1013,'Smelter Reference List'!$J:$J,0))</f>
        <v>#N/A</v>
      </c>
      <c r="T1013" s="229"/>
      <c r="U1013" s="229">
        <f t="shared" ca="1" si="32"/>
        <v>0</v>
      </c>
      <c r="V1013" s="229"/>
      <c r="W1013" s="229"/>
      <c r="Y1013" s="223" t="str">
        <f t="shared" si="33"/>
        <v/>
      </c>
    </row>
    <row r="1014" spans="1:25" s="223" customFormat="1" ht="20.25">
      <c r="A1014" s="292"/>
      <c r="B1014" s="293" t="str">
        <f>IF(LEN(A1014)=0,"",INDEX('Smelter Reference List'!$A:$A,MATCH($A1014,'Smelter Reference List'!$E:$E,0)))</f>
        <v/>
      </c>
      <c r="C1014" s="299" t="str">
        <f>IF(LEN(A1014)=0,"",INDEX('Smelter Reference List'!$C:$C,MATCH($A1014,'Smelter Reference List'!$E:$E,0)))</f>
        <v/>
      </c>
      <c r="D1014" s="293" t="str">
        <f ca="1">IF(ISERROR($S1014),"",OFFSET('Smelter Reference List'!$C$4,$S1014-4,0)&amp;"")</f>
        <v/>
      </c>
      <c r="E1014" s="293" t="str">
        <f ca="1">IF(ISERROR($S1014),"",OFFSET('Smelter Reference List'!$D$4,$S1014-4,0)&amp;"")</f>
        <v/>
      </c>
      <c r="F1014" s="293" t="str">
        <f ca="1">IF(ISERROR($S1014),"",OFFSET('Smelter Reference List'!$E$4,$S1014-4,0))</f>
        <v/>
      </c>
      <c r="G1014" s="293" t="str">
        <f ca="1">IF(C1014=$U$4,"Enter smelter details", IF(ISERROR($S1014),"",OFFSET('Smelter Reference List'!$F$4,$S1014-4,0)))</f>
        <v/>
      </c>
      <c r="H1014" s="294" t="str">
        <f ca="1">IF(ISERROR($S1014),"",OFFSET('Smelter Reference List'!$G$4,$S1014-4,0))</f>
        <v/>
      </c>
      <c r="I1014" s="295" t="str">
        <f ca="1">IF(ISERROR($S1014),"",OFFSET('Smelter Reference List'!$H$4,$S1014-4,0))</f>
        <v/>
      </c>
      <c r="J1014" s="295" t="str">
        <f ca="1">IF(ISERROR($S1014),"",OFFSET('Smelter Reference List'!$I$4,$S1014-4,0))</f>
        <v/>
      </c>
      <c r="K1014" s="296"/>
      <c r="L1014" s="296"/>
      <c r="M1014" s="296"/>
      <c r="N1014" s="296"/>
      <c r="O1014" s="296"/>
      <c r="P1014" s="296"/>
      <c r="Q1014" s="297"/>
      <c r="R1014" s="227"/>
      <c r="S1014" s="228" t="e">
        <f>IF(C1014="",NA(),MATCH($B1014&amp;$C1014,'Smelter Reference List'!$J:$J,0))</f>
        <v>#N/A</v>
      </c>
      <c r="T1014" s="229"/>
      <c r="U1014" s="229">
        <f t="shared" ca="1" si="32"/>
        <v>0</v>
      </c>
      <c r="V1014" s="229"/>
      <c r="W1014" s="229"/>
      <c r="Y1014" s="223" t="str">
        <f t="shared" si="33"/>
        <v/>
      </c>
    </row>
    <row r="1015" spans="1:25" s="223" customFormat="1" ht="20.25">
      <c r="A1015" s="292"/>
      <c r="B1015" s="293" t="str">
        <f>IF(LEN(A1015)=0,"",INDEX('Smelter Reference List'!$A:$A,MATCH($A1015,'Smelter Reference List'!$E:$E,0)))</f>
        <v/>
      </c>
      <c r="C1015" s="299" t="str">
        <f>IF(LEN(A1015)=0,"",INDEX('Smelter Reference List'!$C:$C,MATCH($A1015,'Smelter Reference List'!$E:$E,0)))</f>
        <v/>
      </c>
      <c r="D1015" s="293" t="str">
        <f ca="1">IF(ISERROR($S1015),"",OFFSET('Smelter Reference List'!$C$4,$S1015-4,0)&amp;"")</f>
        <v/>
      </c>
      <c r="E1015" s="293" t="str">
        <f ca="1">IF(ISERROR($S1015),"",OFFSET('Smelter Reference List'!$D$4,$S1015-4,0)&amp;"")</f>
        <v/>
      </c>
      <c r="F1015" s="293" t="str">
        <f ca="1">IF(ISERROR($S1015),"",OFFSET('Smelter Reference List'!$E$4,$S1015-4,0))</f>
        <v/>
      </c>
      <c r="G1015" s="293" t="str">
        <f ca="1">IF(C1015=$U$4,"Enter smelter details", IF(ISERROR($S1015),"",OFFSET('Smelter Reference List'!$F$4,$S1015-4,0)))</f>
        <v/>
      </c>
      <c r="H1015" s="294" t="str">
        <f ca="1">IF(ISERROR($S1015),"",OFFSET('Smelter Reference List'!$G$4,$S1015-4,0))</f>
        <v/>
      </c>
      <c r="I1015" s="295" t="str">
        <f ca="1">IF(ISERROR($S1015),"",OFFSET('Smelter Reference List'!$H$4,$S1015-4,0))</f>
        <v/>
      </c>
      <c r="J1015" s="295" t="str">
        <f ca="1">IF(ISERROR($S1015),"",OFFSET('Smelter Reference List'!$I$4,$S1015-4,0))</f>
        <v/>
      </c>
      <c r="K1015" s="296"/>
      <c r="L1015" s="296"/>
      <c r="M1015" s="296"/>
      <c r="N1015" s="296"/>
      <c r="O1015" s="296"/>
      <c r="P1015" s="296"/>
      <c r="Q1015" s="297"/>
      <c r="R1015" s="227"/>
      <c r="S1015" s="228" t="e">
        <f>IF(C1015="",NA(),MATCH($B1015&amp;$C1015,'Smelter Reference List'!$J:$J,0))</f>
        <v>#N/A</v>
      </c>
      <c r="T1015" s="229"/>
      <c r="U1015" s="229">
        <f t="shared" ca="1" si="32"/>
        <v>0</v>
      </c>
      <c r="V1015" s="229"/>
      <c r="W1015" s="229"/>
      <c r="Y1015" s="223" t="str">
        <f t="shared" si="33"/>
        <v/>
      </c>
    </row>
    <row r="1016" spans="1:25" s="223" customFormat="1" ht="20.25">
      <c r="A1016" s="292"/>
      <c r="B1016" s="293" t="str">
        <f>IF(LEN(A1016)=0,"",INDEX('Smelter Reference List'!$A:$A,MATCH($A1016,'Smelter Reference List'!$E:$E,0)))</f>
        <v/>
      </c>
      <c r="C1016" s="299" t="str">
        <f>IF(LEN(A1016)=0,"",INDEX('Smelter Reference List'!$C:$C,MATCH($A1016,'Smelter Reference List'!$E:$E,0)))</f>
        <v/>
      </c>
      <c r="D1016" s="293" t="str">
        <f ca="1">IF(ISERROR($S1016),"",OFFSET('Smelter Reference List'!$C$4,$S1016-4,0)&amp;"")</f>
        <v/>
      </c>
      <c r="E1016" s="293" t="str">
        <f ca="1">IF(ISERROR($S1016),"",OFFSET('Smelter Reference List'!$D$4,$S1016-4,0)&amp;"")</f>
        <v/>
      </c>
      <c r="F1016" s="293" t="str">
        <f ca="1">IF(ISERROR($S1016),"",OFFSET('Smelter Reference List'!$E$4,$S1016-4,0))</f>
        <v/>
      </c>
      <c r="G1016" s="293" t="str">
        <f ca="1">IF(C1016=$U$4,"Enter smelter details", IF(ISERROR($S1016),"",OFFSET('Smelter Reference List'!$F$4,$S1016-4,0)))</f>
        <v/>
      </c>
      <c r="H1016" s="294" t="str">
        <f ca="1">IF(ISERROR($S1016),"",OFFSET('Smelter Reference List'!$G$4,$S1016-4,0))</f>
        <v/>
      </c>
      <c r="I1016" s="295" t="str">
        <f ca="1">IF(ISERROR($S1016),"",OFFSET('Smelter Reference List'!$H$4,$S1016-4,0))</f>
        <v/>
      </c>
      <c r="J1016" s="295" t="str">
        <f ca="1">IF(ISERROR($S1016),"",OFFSET('Smelter Reference List'!$I$4,$S1016-4,0))</f>
        <v/>
      </c>
      <c r="K1016" s="296"/>
      <c r="L1016" s="296"/>
      <c r="M1016" s="296"/>
      <c r="N1016" s="296"/>
      <c r="O1016" s="296"/>
      <c r="P1016" s="296"/>
      <c r="Q1016" s="297"/>
      <c r="R1016" s="227"/>
      <c r="S1016" s="228" t="e">
        <f>IF(C1016="",NA(),MATCH($B1016&amp;$C1016,'Smelter Reference List'!$J:$J,0))</f>
        <v>#N/A</v>
      </c>
      <c r="T1016" s="229"/>
      <c r="U1016" s="229">
        <f t="shared" ca="1" si="32"/>
        <v>0</v>
      </c>
      <c r="V1016" s="229"/>
      <c r="W1016" s="229"/>
      <c r="Y1016" s="223" t="str">
        <f t="shared" si="33"/>
        <v/>
      </c>
    </row>
    <row r="1017" spans="1:25" s="223" customFormat="1" ht="20.25">
      <c r="A1017" s="292"/>
      <c r="B1017" s="293" t="str">
        <f>IF(LEN(A1017)=0,"",INDEX('Smelter Reference List'!$A:$A,MATCH($A1017,'Smelter Reference List'!$E:$E,0)))</f>
        <v/>
      </c>
      <c r="C1017" s="299" t="str">
        <f>IF(LEN(A1017)=0,"",INDEX('Smelter Reference List'!$C:$C,MATCH($A1017,'Smelter Reference List'!$E:$E,0)))</f>
        <v/>
      </c>
      <c r="D1017" s="293" t="str">
        <f ca="1">IF(ISERROR($S1017),"",OFFSET('Smelter Reference List'!$C$4,$S1017-4,0)&amp;"")</f>
        <v/>
      </c>
      <c r="E1017" s="293" t="str">
        <f ca="1">IF(ISERROR($S1017),"",OFFSET('Smelter Reference List'!$D$4,$S1017-4,0)&amp;"")</f>
        <v/>
      </c>
      <c r="F1017" s="293" t="str">
        <f ca="1">IF(ISERROR($S1017),"",OFFSET('Smelter Reference List'!$E$4,$S1017-4,0))</f>
        <v/>
      </c>
      <c r="G1017" s="293" t="str">
        <f ca="1">IF(C1017=$U$4,"Enter smelter details", IF(ISERROR($S1017),"",OFFSET('Smelter Reference List'!$F$4,$S1017-4,0)))</f>
        <v/>
      </c>
      <c r="H1017" s="294" t="str">
        <f ca="1">IF(ISERROR($S1017),"",OFFSET('Smelter Reference List'!$G$4,$S1017-4,0))</f>
        <v/>
      </c>
      <c r="I1017" s="295" t="str">
        <f ca="1">IF(ISERROR($S1017),"",OFFSET('Smelter Reference List'!$H$4,$S1017-4,0))</f>
        <v/>
      </c>
      <c r="J1017" s="295" t="str">
        <f ca="1">IF(ISERROR($S1017),"",OFFSET('Smelter Reference List'!$I$4,$S1017-4,0))</f>
        <v/>
      </c>
      <c r="K1017" s="296"/>
      <c r="L1017" s="296"/>
      <c r="M1017" s="296"/>
      <c r="N1017" s="296"/>
      <c r="O1017" s="296"/>
      <c r="P1017" s="296"/>
      <c r="Q1017" s="297"/>
      <c r="R1017" s="227"/>
      <c r="S1017" s="228" t="e">
        <f>IF(C1017="",NA(),MATCH($B1017&amp;$C1017,'Smelter Reference List'!$J:$J,0))</f>
        <v>#N/A</v>
      </c>
      <c r="T1017" s="229"/>
      <c r="U1017" s="229">
        <f t="shared" ref="U1017:U1080" ca="1" si="34">IF(AND(C1017="Smelter not listed",OR(LEN(D1017)=0,LEN(E1017)=0)),1,0)</f>
        <v>0</v>
      </c>
      <c r="V1017" s="229"/>
      <c r="W1017" s="229"/>
      <c r="Y1017" s="223" t="str">
        <f t="shared" ref="Y1017:Y1080" si="35">B1017&amp;C1017</f>
        <v/>
      </c>
    </row>
    <row r="1018" spans="1:25" s="223" customFormat="1" ht="20.25">
      <c r="A1018" s="292"/>
      <c r="B1018" s="293" t="str">
        <f>IF(LEN(A1018)=0,"",INDEX('Smelter Reference List'!$A:$A,MATCH($A1018,'Smelter Reference List'!$E:$E,0)))</f>
        <v/>
      </c>
      <c r="C1018" s="299" t="str">
        <f>IF(LEN(A1018)=0,"",INDEX('Smelter Reference List'!$C:$C,MATCH($A1018,'Smelter Reference List'!$E:$E,0)))</f>
        <v/>
      </c>
      <c r="D1018" s="293" t="str">
        <f ca="1">IF(ISERROR($S1018),"",OFFSET('Smelter Reference List'!$C$4,$S1018-4,0)&amp;"")</f>
        <v/>
      </c>
      <c r="E1018" s="293" t="str">
        <f ca="1">IF(ISERROR($S1018),"",OFFSET('Smelter Reference List'!$D$4,$S1018-4,0)&amp;"")</f>
        <v/>
      </c>
      <c r="F1018" s="293" t="str">
        <f ca="1">IF(ISERROR($S1018),"",OFFSET('Smelter Reference List'!$E$4,$S1018-4,0))</f>
        <v/>
      </c>
      <c r="G1018" s="293" t="str">
        <f ca="1">IF(C1018=$U$4,"Enter smelter details", IF(ISERROR($S1018),"",OFFSET('Smelter Reference List'!$F$4,$S1018-4,0)))</f>
        <v/>
      </c>
      <c r="H1018" s="294" t="str">
        <f ca="1">IF(ISERROR($S1018),"",OFFSET('Smelter Reference List'!$G$4,$S1018-4,0))</f>
        <v/>
      </c>
      <c r="I1018" s="295" t="str">
        <f ca="1">IF(ISERROR($S1018),"",OFFSET('Smelter Reference List'!$H$4,$S1018-4,0))</f>
        <v/>
      </c>
      <c r="J1018" s="295" t="str">
        <f ca="1">IF(ISERROR($S1018),"",OFFSET('Smelter Reference List'!$I$4,$S1018-4,0))</f>
        <v/>
      </c>
      <c r="K1018" s="296"/>
      <c r="L1018" s="296"/>
      <c r="M1018" s="296"/>
      <c r="N1018" s="296"/>
      <c r="O1018" s="296"/>
      <c r="P1018" s="296"/>
      <c r="Q1018" s="297"/>
      <c r="R1018" s="227"/>
      <c r="S1018" s="228" t="e">
        <f>IF(C1018="",NA(),MATCH($B1018&amp;$C1018,'Smelter Reference List'!$J:$J,0))</f>
        <v>#N/A</v>
      </c>
      <c r="T1018" s="229"/>
      <c r="U1018" s="229">
        <f t="shared" ca="1" si="34"/>
        <v>0</v>
      </c>
      <c r="V1018" s="229"/>
      <c r="W1018" s="229"/>
      <c r="Y1018" s="223" t="str">
        <f t="shared" si="35"/>
        <v/>
      </c>
    </row>
    <row r="1019" spans="1:25" s="223" customFormat="1" ht="20.25">
      <c r="A1019" s="292"/>
      <c r="B1019" s="293" t="str">
        <f>IF(LEN(A1019)=0,"",INDEX('Smelter Reference List'!$A:$A,MATCH($A1019,'Smelter Reference List'!$E:$E,0)))</f>
        <v/>
      </c>
      <c r="C1019" s="299" t="str">
        <f>IF(LEN(A1019)=0,"",INDEX('Smelter Reference List'!$C:$C,MATCH($A1019,'Smelter Reference List'!$E:$E,0)))</f>
        <v/>
      </c>
      <c r="D1019" s="293" t="str">
        <f ca="1">IF(ISERROR($S1019),"",OFFSET('Smelter Reference List'!$C$4,$S1019-4,0)&amp;"")</f>
        <v/>
      </c>
      <c r="E1019" s="293" t="str">
        <f ca="1">IF(ISERROR($S1019),"",OFFSET('Smelter Reference List'!$D$4,$S1019-4,0)&amp;"")</f>
        <v/>
      </c>
      <c r="F1019" s="293" t="str">
        <f ca="1">IF(ISERROR($S1019),"",OFFSET('Smelter Reference List'!$E$4,$S1019-4,0))</f>
        <v/>
      </c>
      <c r="G1019" s="293" t="str">
        <f ca="1">IF(C1019=$U$4,"Enter smelter details", IF(ISERROR($S1019),"",OFFSET('Smelter Reference List'!$F$4,$S1019-4,0)))</f>
        <v/>
      </c>
      <c r="H1019" s="294" t="str">
        <f ca="1">IF(ISERROR($S1019),"",OFFSET('Smelter Reference List'!$G$4,$S1019-4,0))</f>
        <v/>
      </c>
      <c r="I1019" s="295" t="str">
        <f ca="1">IF(ISERROR($S1019),"",OFFSET('Smelter Reference List'!$H$4,$S1019-4,0))</f>
        <v/>
      </c>
      <c r="J1019" s="295" t="str">
        <f ca="1">IF(ISERROR($S1019),"",OFFSET('Smelter Reference List'!$I$4,$S1019-4,0))</f>
        <v/>
      </c>
      <c r="K1019" s="296"/>
      <c r="L1019" s="296"/>
      <c r="M1019" s="296"/>
      <c r="N1019" s="296"/>
      <c r="O1019" s="296"/>
      <c r="P1019" s="296"/>
      <c r="Q1019" s="297"/>
      <c r="R1019" s="227"/>
      <c r="S1019" s="228" t="e">
        <f>IF(C1019="",NA(),MATCH($B1019&amp;$C1019,'Smelter Reference List'!$J:$J,0))</f>
        <v>#N/A</v>
      </c>
      <c r="T1019" s="229"/>
      <c r="U1019" s="229">
        <f t="shared" ca="1" si="34"/>
        <v>0</v>
      </c>
      <c r="V1019" s="229"/>
      <c r="W1019" s="229"/>
      <c r="Y1019" s="223" t="str">
        <f t="shared" si="35"/>
        <v/>
      </c>
    </row>
    <row r="1020" spans="1:25" s="223" customFormat="1" ht="20.25">
      <c r="A1020" s="292"/>
      <c r="B1020" s="293" t="str">
        <f>IF(LEN(A1020)=0,"",INDEX('Smelter Reference List'!$A:$A,MATCH($A1020,'Smelter Reference List'!$E:$E,0)))</f>
        <v/>
      </c>
      <c r="C1020" s="299" t="str">
        <f>IF(LEN(A1020)=0,"",INDEX('Smelter Reference List'!$C:$C,MATCH($A1020,'Smelter Reference List'!$E:$E,0)))</f>
        <v/>
      </c>
      <c r="D1020" s="293" t="str">
        <f ca="1">IF(ISERROR($S1020),"",OFFSET('Smelter Reference List'!$C$4,$S1020-4,0)&amp;"")</f>
        <v/>
      </c>
      <c r="E1020" s="293" t="str">
        <f ca="1">IF(ISERROR($S1020),"",OFFSET('Smelter Reference List'!$D$4,$S1020-4,0)&amp;"")</f>
        <v/>
      </c>
      <c r="F1020" s="293" t="str">
        <f ca="1">IF(ISERROR($S1020),"",OFFSET('Smelter Reference List'!$E$4,$S1020-4,0))</f>
        <v/>
      </c>
      <c r="G1020" s="293" t="str">
        <f ca="1">IF(C1020=$U$4,"Enter smelter details", IF(ISERROR($S1020),"",OFFSET('Smelter Reference List'!$F$4,$S1020-4,0)))</f>
        <v/>
      </c>
      <c r="H1020" s="294" t="str">
        <f ca="1">IF(ISERROR($S1020),"",OFFSET('Smelter Reference List'!$G$4,$S1020-4,0))</f>
        <v/>
      </c>
      <c r="I1020" s="295" t="str">
        <f ca="1">IF(ISERROR($S1020),"",OFFSET('Smelter Reference List'!$H$4,$S1020-4,0))</f>
        <v/>
      </c>
      <c r="J1020" s="295" t="str">
        <f ca="1">IF(ISERROR($S1020),"",OFFSET('Smelter Reference List'!$I$4,$S1020-4,0))</f>
        <v/>
      </c>
      <c r="K1020" s="296"/>
      <c r="L1020" s="296"/>
      <c r="M1020" s="296"/>
      <c r="N1020" s="296"/>
      <c r="O1020" s="296"/>
      <c r="P1020" s="296"/>
      <c r="Q1020" s="297"/>
      <c r="R1020" s="227"/>
      <c r="S1020" s="228" t="e">
        <f>IF(C1020="",NA(),MATCH($B1020&amp;$C1020,'Smelter Reference List'!$J:$J,0))</f>
        <v>#N/A</v>
      </c>
      <c r="T1020" s="229"/>
      <c r="U1020" s="229">
        <f t="shared" ca="1" si="34"/>
        <v>0</v>
      </c>
      <c r="V1020" s="229"/>
      <c r="W1020" s="229"/>
      <c r="Y1020" s="223" t="str">
        <f t="shared" si="35"/>
        <v/>
      </c>
    </row>
    <row r="1021" spans="1:25" s="223" customFormat="1" ht="20.25">
      <c r="A1021" s="292"/>
      <c r="B1021" s="293" t="str">
        <f>IF(LEN(A1021)=0,"",INDEX('Smelter Reference List'!$A:$A,MATCH($A1021,'Smelter Reference List'!$E:$E,0)))</f>
        <v/>
      </c>
      <c r="C1021" s="299" t="str">
        <f>IF(LEN(A1021)=0,"",INDEX('Smelter Reference List'!$C:$C,MATCH($A1021,'Smelter Reference List'!$E:$E,0)))</f>
        <v/>
      </c>
      <c r="D1021" s="293" t="str">
        <f ca="1">IF(ISERROR($S1021),"",OFFSET('Smelter Reference List'!$C$4,$S1021-4,0)&amp;"")</f>
        <v/>
      </c>
      <c r="E1021" s="293" t="str">
        <f ca="1">IF(ISERROR($S1021),"",OFFSET('Smelter Reference List'!$D$4,$S1021-4,0)&amp;"")</f>
        <v/>
      </c>
      <c r="F1021" s="293" t="str">
        <f ca="1">IF(ISERROR($S1021),"",OFFSET('Smelter Reference List'!$E$4,$S1021-4,0))</f>
        <v/>
      </c>
      <c r="G1021" s="293" t="str">
        <f ca="1">IF(C1021=$U$4,"Enter smelter details", IF(ISERROR($S1021),"",OFFSET('Smelter Reference List'!$F$4,$S1021-4,0)))</f>
        <v/>
      </c>
      <c r="H1021" s="294" t="str">
        <f ca="1">IF(ISERROR($S1021),"",OFFSET('Smelter Reference List'!$G$4,$S1021-4,0))</f>
        <v/>
      </c>
      <c r="I1021" s="295" t="str">
        <f ca="1">IF(ISERROR($S1021),"",OFFSET('Smelter Reference List'!$H$4,$S1021-4,0))</f>
        <v/>
      </c>
      <c r="J1021" s="295" t="str">
        <f ca="1">IF(ISERROR($S1021),"",OFFSET('Smelter Reference List'!$I$4,$S1021-4,0))</f>
        <v/>
      </c>
      <c r="K1021" s="296"/>
      <c r="L1021" s="296"/>
      <c r="M1021" s="296"/>
      <c r="N1021" s="296"/>
      <c r="O1021" s="296"/>
      <c r="P1021" s="296"/>
      <c r="Q1021" s="297"/>
      <c r="R1021" s="227"/>
      <c r="S1021" s="228" t="e">
        <f>IF(C1021="",NA(),MATCH($B1021&amp;$C1021,'Smelter Reference List'!$J:$J,0))</f>
        <v>#N/A</v>
      </c>
      <c r="T1021" s="229"/>
      <c r="U1021" s="229">
        <f t="shared" ca="1" si="34"/>
        <v>0</v>
      </c>
      <c r="V1021" s="229"/>
      <c r="W1021" s="229"/>
      <c r="Y1021" s="223" t="str">
        <f t="shared" si="35"/>
        <v/>
      </c>
    </row>
    <row r="1022" spans="1:25" s="223" customFormat="1" ht="20.25">
      <c r="A1022" s="292"/>
      <c r="B1022" s="293" t="str">
        <f>IF(LEN(A1022)=0,"",INDEX('Smelter Reference List'!$A:$A,MATCH($A1022,'Smelter Reference List'!$E:$E,0)))</f>
        <v/>
      </c>
      <c r="C1022" s="299" t="str">
        <f>IF(LEN(A1022)=0,"",INDEX('Smelter Reference List'!$C:$C,MATCH($A1022,'Smelter Reference List'!$E:$E,0)))</f>
        <v/>
      </c>
      <c r="D1022" s="293" t="str">
        <f ca="1">IF(ISERROR($S1022),"",OFFSET('Smelter Reference List'!$C$4,$S1022-4,0)&amp;"")</f>
        <v/>
      </c>
      <c r="E1022" s="293" t="str">
        <f ca="1">IF(ISERROR($S1022),"",OFFSET('Smelter Reference List'!$D$4,$S1022-4,0)&amp;"")</f>
        <v/>
      </c>
      <c r="F1022" s="293" t="str">
        <f ca="1">IF(ISERROR($S1022),"",OFFSET('Smelter Reference List'!$E$4,$S1022-4,0))</f>
        <v/>
      </c>
      <c r="G1022" s="293" t="str">
        <f ca="1">IF(C1022=$U$4,"Enter smelter details", IF(ISERROR($S1022),"",OFFSET('Smelter Reference List'!$F$4,$S1022-4,0)))</f>
        <v/>
      </c>
      <c r="H1022" s="294" t="str">
        <f ca="1">IF(ISERROR($S1022),"",OFFSET('Smelter Reference List'!$G$4,$S1022-4,0))</f>
        <v/>
      </c>
      <c r="I1022" s="295" t="str">
        <f ca="1">IF(ISERROR($S1022),"",OFFSET('Smelter Reference List'!$H$4,$S1022-4,0))</f>
        <v/>
      </c>
      <c r="J1022" s="295" t="str">
        <f ca="1">IF(ISERROR($S1022),"",OFFSET('Smelter Reference List'!$I$4,$S1022-4,0))</f>
        <v/>
      </c>
      <c r="K1022" s="296"/>
      <c r="L1022" s="296"/>
      <c r="M1022" s="296"/>
      <c r="N1022" s="296"/>
      <c r="O1022" s="296"/>
      <c r="P1022" s="296"/>
      <c r="Q1022" s="297"/>
      <c r="R1022" s="227"/>
      <c r="S1022" s="228" t="e">
        <f>IF(C1022="",NA(),MATCH($B1022&amp;$C1022,'Smelter Reference List'!$J:$J,0))</f>
        <v>#N/A</v>
      </c>
      <c r="T1022" s="229"/>
      <c r="U1022" s="229">
        <f t="shared" ca="1" si="34"/>
        <v>0</v>
      </c>
      <c r="V1022" s="229"/>
      <c r="W1022" s="229"/>
      <c r="Y1022" s="223" t="str">
        <f t="shared" si="35"/>
        <v/>
      </c>
    </row>
    <row r="1023" spans="1:25" s="223" customFormat="1" ht="20.25">
      <c r="A1023" s="292"/>
      <c r="B1023" s="293" t="str">
        <f>IF(LEN(A1023)=0,"",INDEX('Smelter Reference List'!$A:$A,MATCH($A1023,'Smelter Reference List'!$E:$E,0)))</f>
        <v/>
      </c>
      <c r="C1023" s="299" t="str">
        <f>IF(LEN(A1023)=0,"",INDEX('Smelter Reference List'!$C:$C,MATCH($A1023,'Smelter Reference List'!$E:$E,0)))</f>
        <v/>
      </c>
      <c r="D1023" s="293" t="str">
        <f ca="1">IF(ISERROR($S1023),"",OFFSET('Smelter Reference List'!$C$4,$S1023-4,0)&amp;"")</f>
        <v/>
      </c>
      <c r="E1023" s="293" t="str">
        <f ca="1">IF(ISERROR($S1023),"",OFFSET('Smelter Reference List'!$D$4,$S1023-4,0)&amp;"")</f>
        <v/>
      </c>
      <c r="F1023" s="293" t="str">
        <f ca="1">IF(ISERROR($S1023),"",OFFSET('Smelter Reference List'!$E$4,$S1023-4,0))</f>
        <v/>
      </c>
      <c r="G1023" s="293" t="str">
        <f ca="1">IF(C1023=$U$4,"Enter smelter details", IF(ISERROR($S1023),"",OFFSET('Smelter Reference List'!$F$4,$S1023-4,0)))</f>
        <v/>
      </c>
      <c r="H1023" s="294" t="str">
        <f ca="1">IF(ISERROR($S1023),"",OFFSET('Smelter Reference List'!$G$4,$S1023-4,0))</f>
        <v/>
      </c>
      <c r="I1023" s="295" t="str">
        <f ca="1">IF(ISERROR($S1023),"",OFFSET('Smelter Reference List'!$H$4,$S1023-4,0))</f>
        <v/>
      </c>
      <c r="J1023" s="295" t="str">
        <f ca="1">IF(ISERROR($S1023),"",OFFSET('Smelter Reference List'!$I$4,$S1023-4,0))</f>
        <v/>
      </c>
      <c r="K1023" s="296"/>
      <c r="L1023" s="296"/>
      <c r="M1023" s="296"/>
      <c r="N1023" s="296"/>
      <c r="O1023" s="296"/>
      <c r="P1023" s="296"/>
      <c r="Q1023" s="297"/>
      <c r="R1023" s="227"/>
      <c r="S1023" s="228" t="e">
        <f>IF(C1023="",NA(),MATCH($B1023&amp;$C1023,'Smelter Reference List'!$J:$J,0))</f>
        <v>#N/A</v>
      </c>
      <c r="T1023" s="229"/>
      <c r="U1023" s="229">
        <f t="shared" ca="1" si="34"/>
        <v>0</v>
      </c>
      <c r="V1023" s="229"/>
      <c r="W1023" s="229"/>
      <c r="Y1023" s="223" t="str">
        <f t="shared" si="35"/>
        <v/>
      </c>
    </row>
    <row r="1024" spans="1:25" s="223" customFormat="1" ht="20.25">
      <c r="A1024" s="292"/>
      <c r="B1024" s="293" t="str">
        <f>IF(LEN(A1024)=0,"",INDEX('Smelter Reference List'!$A:$A,MATCH($A1024,'Smelter Reference List'!$E:$E,0)))</f>
        <v/>
      </c>
      <c r="C1024" s="299" t="str">
        <f>IF(LEN(A1024)=0,"",INDEX('Smelter Reference List'!$C:$C,MATCH($A1024,'Smelter Reference List'!$E:$E,0)))</f>
        <v/>
      </c>
      <c r="D1024" s="293" t="str">
        <f ca="1">IF(ISERROR($S1024),"",OFFSET('Smelter Reference List'!$C$4,$S1024-4,0)&amp;"")</f>
        <v/>
      </c>
      <c r="E1024" s="293" t="str">
        <f ca="1">IF(ISERROR($S1024),"",OFFSET('Smelter Reference List'!$D$4,$S1024-4,0)&amp;"")</f>
        <v/>
      </c>
      <c r="F1024" s="293" t="str">
        <f ca="1">IF(ISERROR($S1024),"",OFFSET('Smelter Reference List'!$E$4,$S1024-4,0))</f>
        <v/>
      </c>
      <c r="G1024" s="293" t="str">
        <f ca="1">IF(C1024=$U$4,"Enter smelter details", IF(ISERROR($S1024),"",OFFSET('Smelter Reference List'!$F$4,$S1024-4,0)))</f>
        <v/>
      </c>
      <c r="H1024" s="294" t="str">
        <f ca="1">IF(ISERROR($S1024),"",OFFSET('Smelter Reference List'!$G$4,$S1024-4,0))</f>
        <v/>
      </c>
      <c r="I1024" s="295" t="str">
        <f ca="1">IF(ISERROR($S1024),"",OFFSET('Smelter Reference List'!$H$4,$S1024-4,0))</f>
        <v/>
      </c>
      <c r="J1024" s="295" t="str">
        <f ca="1">IF(ISERROR($S1024),"",OFFSET('Smelter Reference List'!$I$4,$S1024-4,0))</f>
        <v/>
      </c>
      <c r="K1024" s="296"/>
      <c r="L1024" s="296"/>
      <c r="M1024" s="296"/>
      <c r="N1024" s="296"/>
      <c r="O1024" s="296"/>
      <c r="P1024" s="296"/>
      <c r="Q1024" s="297"/>
      <c r="R1024" s="227"/>
      <c r="S1024" s="228" t="e">
        <f>IF(C1024="",NA(),MATCH($B1024&amp;$C1024,'Smelter Reference List'!$J:$J,0))</f>
        <v>#N/A</v>
      </c>
      <c r="T1024" s="229"/>
      <c r="U1024" s="229">
        <f t="shared" ca="1" si="34"/>
        <v>0</v>
      </c>
      <c r="V1024" s="229"/>
      <c r="W1024" s="229"/>
      <c r="Y1024" s="223" t="str">
        <f t="shared" si="35"/>
        <v/>
      </c>
    </row>
    <row r="1025" spans="1:25" s="223" customFormat="1" ht="20.25">
      <c r="A1025" s="292"/>
      <c r="B1025" s="293" t="str">
        <f>IF(LEN(A1025)=0,"",INDEX('Smelter Reference List'!$A:$A,MATCH($A1025,'Smelter Reference List'!$E:$E,0)))</f>
        <v/>
      </c>
      <c r="C1025" s="299" t="str">
        <f>IF(LEN(A1025)=0,"",INDEX('Smelter Reference List'!$C:$C,MATCH($A1025,'Smelter Reference List'!$E:$E,0)))</f>
        <v/>
      </c>
      <c r="D1025" s="293" t="str">
        <f ca="1">IF(ISERROR($S1025),"",OFFSET('Smelter Reference List'!$C$4,$S1025-4,0)&amp;"")</f>
        <v/>
      </c>
      <c r="E1025" s="293" t="str">
        <f ca="1">IF(ISERROR($S1025),"",OFFSET('Smelter Reference List'!$D$4,$S1025-4,0)&amp;"")</f>
        <v/>
      </c>
      <c r="F1025" s="293" t="str">
        <f ca="1">IF(ISERROR($S1025),"",OFFSET('Smelter Reference List'!$E$4,$S1025-4,0))</f>
        <v/>
      </c>
      <c r="G1025" s="293" t="str">
        <f ca="1">IF(C1025=$U$4,"Enter smelter details", IF(ISERROR($S1025),"",OFFSET('Smelter Reference List'!$F$4,$S1025-4,0)))</f>
        <v/>
      </c>
      <c r="H1025" s="294" t="str">
        <f ca="1">IF(ISERROR($S1025),"",OFFSET('Smelter Reference List'!$G$4,$S1025-4,0))</f>
        <v/>
      </c>
      <c r="I1025" s="295" t="str">
        <f ca="1">IF(ISERROR($S1025),"",OFFSET('Smelter Reference List'!$H$4,$S1025-4,0))</f>
        <v/>
      </c>
      <c r="J1025" s="295" t="str">
        <f ca="1">IF(ISERROR($S1025),"",OFFSET('Smelter Reference List'!$I$4,$S1025-4,0))</f>
        <v/>
      </c>
      <c r="K1025" s="296"/>
      <c r="L1025" s="296"/>
      <c r="M1025" s="296"/>
      <c r="N1025" s="296"/>
      <c r="O1025" s="296"/>
      <c r="P1025" s="296"/>
      <c r="Q1025" s="297"/>
      <c r="R1025" s="227"/>
      <c r="S1025" s="228" t="e">
        <f>IF(C1025="",NA(),MATCH($B1025&amp;$C1025,'Smelter Reference List'!$J:$J,0))</f>
        <v>#N/A</v>
      </c>
      <c r="T1025" s="229"/>
      <c r="U1025" s="229">
        <f t="shared" ca="1" si="34"/>
        <v>0</v>
      </c>
      <c r="V1025" s="229"/>
      <c r="W1025" s="229"/>
      <c r="Y1025" s="223" t="str">
        <f t="shared" si="35"/>
        <v/>
      </c>
    </row>
    <row r="1026" spans="1:25" s="223" customFormat="1" ht="20.25">
      <c r="A1026" s="292"/>
      <c r="B1026" s="293" t="str">
        <f>IF(LEN(A1026)=0,"",INDEX('Smelter Reference List'!$A:$A,MATCH($A1026,'Smelter Reference List'!$E:$E,0)))</f>
        <v/>
      </c>
      <c r="C1026" s="299" t="str">
        <f>IF(LEN(A1026)=0,"",INDEX('Smelter Reference List'!$C:$C,MATCH($A1026,'Smelter Reference List'!$E:$E,0)))</f>
        <v/>
      </c>
      <c r="D1026" s="293" t="str">
        <f ca="1">IF(ISERROR($S1026),"",OFFSET('Smelter Reference List'!$C$4,$S1026-4,0)&amp;"")</f>
        <v/>
      </c>
      <c r="E1026" s="293" t="str">
        <f ca="1">IF(ISERROR($S1026),"",OFFSET('Smelter Reference List'!$D$4,$S1026-4,0)&amp;"")</f>
        <v/>
      </c>
      <c r="F1026" s="293" t="str">
        <f ca="1">IF(ISERROR($S1026),"",OFFSET('Smelter Reference List'!$E$4,$S1026-4,0))</f>
        <v/>
      </c>
      <c r="G1026" s="293" t="str">
        <f ca="1">IF(C1026=$U$4,"Enter smelter details", IF(ISERROR($S1026),"",OFFSET('Smelter Reference List'!$F$4,$S1026-4,0)))</f>
        <v/>
      </c>
      <c r="H1026" s="294" t="str">
        <f ca="1">IF(ISERROR($S1026),"",OFFSET('Smelter Reference List'!$G$4,$S1026-4,0))</f>
        <v/>
      </c>
      <c r="I1026" s="295" t="str">
        <f ca="1">IF(ISERROR($S1026),"",OFFSET('Smelter Reference List'!$H$4,$S1026-4,0))</f>
        <v/>
      </c>
      <c r="J1026" s="295" t="str">
        <f ca="1">IF(ISERROR($S1026),"",OFFSET('Smelter Reference List'!$I$4,$S1026-4,0))</f>
        <v/>
      </c>
      <c r="K1026" s="296"/>
      <c r="L1026" s="296"/>
      <c r="M1026" s="296"/>
      <c r="N1026" s="296"/>
      <c r="O1026" s="296"/>
      <c r="P1026" s="296"/>
      <c r="Q1026" s="297"/>
      <c r="R1026" s="227"/>
      <c r="S1026" s="228" t="e">
        <f>IF(C1026="",NA(),MATCH($B1026&amp;$C1026,'Smelter Reference List'!$J:$J,0))</f>
        <v>#N/A</v>
      </c>
      <c r="T1026" s="229"/>
      <c r="U1026" s="229">
        <f t="shared" ca="1" si="34"/>
        <v>0</v>
      </c>
      <c r="V1026" s="229"/>
      <c r="W1026" s="229"/>
      <c r="Y1026" s="223" t="str">
        <f t="shared" si="35"/>
        <v/>
      </c>
    </row>
    <row r="1027" spans="1:25" s="223" customFormat="1" ht="20.25">
      <c r="A1027" s="292"/>
      <c r="B1027" s="293" t="str">
        <f>IF(LEN(A1027)=0,"",INDEX('Smelter Reference List'!$A:$A,MATCH($A1027,'Smelter Reference List'!$E:$E,0)))</f>
        <v/>
      </c>
      <c r="C1027" s="299" t="str">
        <f>IF(LEN(A1027)=0,"",INDEX('Smelter Reference List'!$C:$C,MATCH($A1027,'Smelter Reference List'!$E:$E,0)))</f>
        <v/>
      </c>
      <c r="D1027" s="293" t="str">
        <f ca="1">IF(ISERROR($S1027),"",OFFSET('Smelter Reference List'!$C$4,$S1027-4,0)&amp;"")</f>
        <v/>
      </c>
      <c r="E1027" s="293" t="str">
        <f ca="1">IF(ISERROR($S1027),"",OFFSET('Smelter Reference List'!$D$4,$S1027-4,0)&amp;"")</f>
        <v/>
      </c>
      <c r="F1027" s="293" t="str">
        <f ca="1">IF(ISERROR($S1027),"",OFFSET('Smelter Reference List'!$E$4,$S1027-4,0))</f>
        <v/>
      </c>
      <c r="G1027" s="293" t="str">
        <f ca="1">IF(C1027=$U$4,"Enter smelter details", IF(ISERROR($S1027),"",OFFSET('Smelter Reference List'!$F$4,$S1027-4,0)))</f>
        <v/>
      </c>
      <c r="H1027" s="294" t="str">
        <f ca="1">IF(ISERROR($S1027),"",OFFSET('Smelter Reference List'!$G$4,$S1027-4,0))</f>
        <v/>
      </c>
      <c r="I1027" s="295" t="str">
        <f ca="1">IF(ISERROR($S1027),"",OFFSET('Smelter Reference List'!$H$4,$S1027-4,0))</f>
        <v/>
      </c>
      <c r="J1027" s="295" t="str">
        <f ca="1">IF(ISERROR($S1027),"",OFFSET('Smelter Reference List'!$I$4,$S1027-4,0))</f>
        <v/>
      </c>
      <c r="K1027" s="296"/>
      <c r="L1027" s="296"/>
      <c r="M1027" s="296"/>
      <c r="N1027" s="296"/>
      <c r="O1027" s="296"/>
      <c r="P1027" s="296"/>
      <c r="Q1027" s="297"/>
      <c r="R1027" s="227"/>
      <c r="S1027" s="228" t="e">
        <f>IF(C1027="",NA(),MATCH($B1027&amp;$C1027,'Smelter Reference List'!$J:$J,0))</f>
        <v>#N/A</v>
      </c>
      <c r="T1027" s="229"/>
      <c r="U1027" s="229">
        <f t="shared" ca="1" si="34"/>
        <v>0</v>
      </c>
      <c r="V1027" s="229"/>
      <c r="W1027" s="229"/>
      <c r="Y1027" s="223" t="str">
        <f t="shared" si="35"/>
        <v/>
      </c>
    </row>
    <row r="1028" spans="1:25" s="223" customFormat="1" ht="20.25">
      <c r="A1028" s="292"/>
      <c r="B1028" s="293" t="str">
        <f>IF(LEN(A1028)=0,"",INDEX('Smelter Reference List'!$A:$A,MATCH($A1028,'Smelter Reference List'!$E:$E,0)))</f>
        <v/>
      </c>
      <c r="C1028" s="299" t="str">
        <f>IF(LEN(A1028)=0,"",INDEX('Smelter Reference List'!$C:$C,MATCH($A1028,'Smelter Reference List'!$E:$E,0)))</f>
        <v/>
      </c>
      <c r="D1028" s="293" t="str">
        <f ca="1">IF(ISERROR($S1028),"",OFFSET('Smelter Reference List'!$C$4,$S1028-4,0)&amp;"")</f>
        <v/>
      </c>
      <c r="E1028" s="293" t="str">
        <f ca="1">IF(ISERROR($S1028),"",OFFSET('Smelter Reference List'!$D$4,$S1028-4,0)&amp;"")</f>
        <v/>
      </c>
      <c r="F1028" s="293" t="str">
        <f ca="1">IF(ISERROR($S1028),"",OFFSET('Smelter Reference List'!$E$4,$S1028-4,0))</f>
        <v/>
      </c>
      <c r="G1028" s="293" t="str">
        <f ca="1">IF(C1028=$U$4,"Enter smelter details", IF(ISERROR($S1028),"",OFFSET('Smelter Reference List'!$F$4,$S1028-4,0)))</f>
        <v/>
      </c>
      <c r="H1028" s="294" t="str">
        <f ca="1">IF(ISERROR($S1028),"",OFFSET('Smelter Reference List'!$G$4,$S1028-4,0))</f>
        <v/>
      </c>
      <c r="I1028" s="295" t="str">
        <f ca="1">IF(ISERROR($S1028),"",OFFSET('Smelter Reference List'!$H$4,$S1028-4,0))</f>
        <v/>
      </c>
      <c r="J1028" s="295" t="str">
        <f ca="1">IF(ISERROR($S1028),"",OFFSET('Smelter Reference List'!$I$4,$S1028-4,0))</f>
        <v/>
      </c>
      <c r="K1028" s="296"/>
      <c r="L1028" s="296"/>
      <c r="M1028" s="296"/>
      <c r="N1028" s="296"/>
      <c r="O1028" s="296"/>
      <c r="P1028" s="296"/>
      <c r="Q1028" s="297"/>
      <c r="R1028" s="227"/>
      <c r="S1028" s="228" t="e">
        <f>IF(C1028="",NA(),MATCH($B1028&amp;$C1028,'Smelter Reference List'!$J:$J,0))</f>
        <v>#N/A</v>
      </c>
      <c r="T1028" s="229"/>
      <c r="U1028" s="229">
        <f t="shared" ca="1" si="34"/>
        <v>0</v>
      </c>
      <c r="V1028" s="229"/>
      <c r="W1028" s="229"/>
      <c r="Y1028" s="223" t="str">
        <f t="shared" si="35"/>
        <v/>
      </c>
    </row>
    <row r="1029" spans="1:25" s="223" customFormat="1" ht="20.25">
      <c r="A1029" s="292"/>
      <c r="B1029" s="293" t="str">
        <f>IF(LEN(A1029)=0,"",INDEX('Smelter Reference List'!$A:$A,MATCH($A1029,'Smelter Reference List'!$E:$E,0)))</f>
        <v/>
      </c>
      <c r="C1029" s="299" t="str">
        <f>IF(LEN(A1029)=0,"",INDEX('Smelter Reference List'!$C:$C,MATCH($A1029,'Smelter Reference List'!$E:$E,0)))</f>
        <v/>
      </c>
      <c r="D1029" s="293" t="str">
        <f ca="1">IF(ISERROR($S1029),"",OFFSET('Smelter Reference List'!$C$4,$S1029-4,0)&amp;"")</f>
        <v/>
      </c>
      <c r="E1029" s="293" t="str">
        <f ca="1">IF(ISERROR($S1029),"",OFFSET('Smelter Reference List'!$D$4,$S1029-4,0)&amp;"")</f>
        <v/>
      </c>
      <c r="F1029" s="293" t="str">
        <f ca="1">IF(ISERROR($S1029),"",OFFSET('Smelter Reference List'!$E$4,$S1029-4,0))</f>
        <v/>
      </c>
      <c r="G1029" s="293" t="str">
        <f ca="1">IF(C1029=$U$4,"Enter smelter details", IF(ISERROR($S1029),"",OFFSET('Smelter Reference List'!$F$4,$S1029-4,0)))</f>
        <v/>
      </c>
      <c r="H1029" s="294" t="str">
        <f ca="1">IF(ISERROR($S1029),"",OFFSET('Smelter Reference List'!$G$4,$S1029-4,0))</f>
        <v/>
      </c>
      <c r="I1029" s="295" t="str">
        <f ca="1">IF(ISERROR($S1029),"",OFFSET('Smelter Reference List'!$H$4,$S1029-4,0))</f>
        <v/>
      </c>
      <c r="J1029" s="295" t="str">
        <f ca="1">IF(ISERROR($S1029),"",OFFSET('Smelter Reference List'!$I$4,$S1029-4,0))</f>
        <v/>
      </c>
      <c r="K1029" s="296"/>
      <c r="L1029" s="296"/>
      <c r="M1029" s="296"/>
      <c r="N1029" s="296"/>
      <c r="O1029" s="296"/>
      <c r="P1029" s="296"/>
      <c r="Q1029" s="297"/>
      <c r="R1029" s="227"/>
      <c r="S1029" s="228" t="e">
        <f>IF(C1029="",NA(),MATCH($B1029&amp;$C1029,'Smelter Reference List'!$J:$J,0))</f>
        <v>#N/A</v>
      </c>
      <c r="T1029" s="229"/>
      <c r="U1029" s="229">
        <f t="shared" ca="1" si="34"/>
        <v>0</v>
      </c>
      <c r="V1029" s="229"/>
      <c r="W1029" s="229"/>
      <c r="Y1029" s="223" t="str">
        <f t="shared" si="35"/>
        <v/>
      </c>
    </row>
    <row r="1030" spans="1:25" s="223" customFormat="1" ht="20.25">
      <c r="A1030" s="292"/>
      <c r="B1030" s="293" t="str">
        <f>IF(LEN(A1030)=0,"",INDEX('Smelter Reference List'!$A:$A,MATCH($A1030,'Smelter Reference List'!$E:$E,0)))</f>
        <v/>
      </c>
      <c r="C1030" s="299" t="str">
        <f>IF(LEN(A1030)=0,"",INDEX('Smelter Reference List'!$C:$C,MATCH($A1030,'Smelter Reference List'!$E:$E,0)))</f>
        <v/>
      </c>
      <c r="D1030" s="293" t="str">
        <f ca="1">IF(ISERROR($S1030),"",OFFSET('Smelter Reference List'!$C$4,$S1030-4,0)&amp;"")</f>
        <v/>
      </c>
      <c r="E1030" s="293" t="str">
        <f ca="1">IF(ISERROR($S1030),"",OFFSET('Smelter Reference List'!$D$4,$S1030-4,0)&amp;"")</f>
        <v/>
      </c>
      <c r="F1030" s="293" t="str">
        <f ca="1">IF(ISERROR($S1030),"",OFFSET('Smelter Reference List'!$E$4,$S1030-4,0))</f>
        <v/>
      </c>
      <c r="G1030" s="293" t="str">
        <f ca="1">IF(C1030=$U$4,"Enter smelter details", IF(ISERROR($S1030),"",OFFSET('Smelter Reference List'!$F$4,$S1030-4,0)))</f>
        <v/>
      </c>
      <c r="H1030" s="294" t="str">
        <f ca="1">IF(ISERROR($S1030),"",OFFSET('Smelter Reference List'!$G$4,$S1030-4,0))</f>
        <v/>
      </c>
      <c r="I1030" s="295" t="str">
        <f ca="1">IF(ISERROR($S1030),"",OFFSET('Smelter Reference List'!$H$4,$S1030-4,0))</f>
        <v/>
      </c>
      <c r="J1030" s="295" t="str">
        <f ca="1">IF(ISERROR($S1030),"",OFFSET('Smelter Reference List'!$I$4,$S1030-4,0))</f>
        <v/>
      </c>
      <c r="K1030" s="296"/>
      <c r="L1030" s="296"/>
      <c r="M1030" s="296"/>
      <c r="N1030" s="296"/>
      <c r="O1030" s="296"/>
      <c r="P1030" s="296"/>
      <c r="Q1030" s="297"/>
      <c r="R1030" s="227"/>
      <c r="S1030" s="228" t="e">
        <f>IF(C1030="",NA(),MATCH($B1030&amp;$C1030,'Smelter Reference List'!$J:$J,0))</f>
        <v>#N/A</v>
      </c>
      <c r="T1030" s="229"/>
      <c r="U1030" s="229">
        <f t="shared" ca="1" si="34"/>
        <v>0</v>
      </c>
      <c r="V1030" s="229"/>
      <c r="W1030" s="229"/>
      <c r="Y1030" s="223" t="str">
        <f t="shared" si="35"/>
        <v/>
      </c>
    </row>
    <row r="1031" spans="1:25" s="223" customFormat="1" ht="20.25">
      <c r="A1031" s="292"/>
      <c r="B1031" s="293" t="str">
        <f>IF(LEN(A1031)=0,"",INDEX('Smelter Reference List'!$A:$A,MATCH($A1031,'Smelter Reference List'!$E:$E,0)))</f>
        <v/>
      </c>
      <c r="C1031" s="299" t="str">
        <f>IF(LEN(A1031)=0,"",INDEX('Smelter Reference List'!$C:$C,MATCH($A1031,'Smelter Reference List'!$E:$E,0)))</f>
        <v/>
      </c>
      <c r="D1031" s="293" t="str">
        <f ca="1">IF(ISERROR($S1031),"",OFFSET('Smelter Reference List'!$C$4,$S1031-4,0)&amp;"")</f>
        <v/>
      </c>
      <c r="E1031" s="293" t="str">
        <f ca="1">IF(ISERROR($S1031),"",OFFSET('Smelter Reference List'!$D$4,$S1031-4,0)&amp;"")</f>
        <v/>
      </c>
      <c r="F1031" s="293" t="str">
        <f ca="1">IF(ISERROR($S1031),"",OFFSET('Smelter Reference List'!$E$4,$S1031-4,0))</f>
        <v/>
      </c>
      <c r="G1031" s="293" t="str">
        <f ca="1">IF(C1031=$U$4,"Enter smelter details", IF(ISERROR($S1031),"",OFFSET('Smelter Reference List'!$F$4,$S1031-4,0)))</f>
        <v/>
      </c>
      <c r="H1031" s="294" t="str">
        <f ca="1">IF(ISERROR($S1031),"",OFFSET('Smelter Reference List'!$G$4,$S1031-4,0))</f>
        <v/>
      </c>
      <c r="I1031" s="295" t="str">
        <f ca="1">IF(ISERROR($S1031),"",OFFSET('Smelter Reference List'!$H$4,$S1031-4,0))</f>
        <v/>
      </c>
      <c r="J1031" s="295" t="str">
        <f ca="1">IF(ISERROR($S1031),"",OFFSET('Smelter Reference List'!$I$4,$S1031-4,0))</f>
        <v/>
      </c>
      <c r="K1031" s="296"/>
      <c r="L1031" s="296"/>
      <c r="M1031" s="296"/>
      <c r="N1031" s="296"/>
      <c r="O1031" s="296"/>
      <c r="P1031" s="296"/>
      <c r="Q1031" s="297"/>
      <c r="R1031" s="227"/>
      <c r="S1031" s="228" t="e">
        <f>IF(C1031="",NA(),MATCH($B1031&amp;$C1031,'Smelter Reference List'!$J:$J,0))</f>
        <v>#N/A</v>
      </c>
      <c r="T1031" s="229"/>
      <c r="U1031" s="229">
        <f t="shared" ca="1" si="34"/>
        <v>0</v>
      </c>
      <c r="V1031" s="229"/>
      <c r="W1031" s="229"/>
      <c r="Y1031" s="223" t="str">
        <f t="shared" si="35"/>
        <v/>
      </c>
    </row>
    <row r="1032" spans="1:25" s="223" customFormat="1" ht="20.25">
      <c r="A1032" s="292"/>
      <c r="B1032" s="293" t="str">
        <f>IF(LEN(A1032)=0,"",INDEX('Smelter Reference List'!$A:$A,MATCH($A1032,'Smelter Reference List'!$E:$E,0)))</f>
        <v/>
      </c>
      <c r="C1032" s="299" t="str">
        <f>IF(LEN(A1032)=0,"",INDEX('Smelter Reference List'!$C:$C,MATCH($A1032,'Smelter Reference List'!$E:$E,0)))</f>
        <v/>
      </c>
      <c r="D1032" s="293" t="str">
        <f ca="1">IF(ISERROR($S1032),"",OFFSET('Smelter Reference List'!$C$4,$S1032-4,0)&amp;"")</f>
        <v/>
      </c>
      <c r="E1032" s="293" t="str">
        <f ca="1">IF(ISERROR($S1032),"",OFFSET('Smelter Reference List'!$D$4,$S1032-4,0)&amp;"")</f>
        <v/>
      </c>
      <c r="F1032" s="293" t="str">
        <f ca="1">IF(ISERROR($S1032),"",OFFSET('Smelter Reference List'!$E$4,$S1032-4,0))</f>
        <v/>
      </c>
      <c r="G1032" s="293" t="str">
        <f ca="1">IF(C1032=$U$4,"Enter smelter details", IF(ISERROR($S1032),"",OFFSET('Smelter Reference List'!$F$4,$S1032-4,0)))</f>
        <v/>
      </c>
      <c r="H1032" s="294" t="str">
        <f ca="1">IF(ISERROR($S1032),"",OFFSET('Smelter Reference List'!$G$4,$S1032-4,0))</f>
        <v/>
      </c>
      <c r="I1032" s="295" t="str">
        <f ca="1">IF(ISERROR($S1032),"",OFFSET('Smelter Reference List'!$H$4,$S1032-4,0))</f>
        <v/>
      </c>
      <c r="J1032" s="295" t="str">
        <f ca="1">IF(ISERROR($S1032),"",OFFSET('Smelter Reference List'!$I$4,$S1032-4,0))</f>
        <v/>
      </c>
      <c r="K1032" s="296"/>
      <c r="L1032" s="296"/>
      <c r="M1032" s="296"/>
      <c r="N1032" s="296"/>
      <c r="O1032" s="296"/>
      <c r="P1032" s="296"/>
      <c r="Q1032" s="297"/>
      <c r="R1032" s="227"/>
      <c r="S1032" s="228" t="e">
        <f>IF(C1032="",NA(),MATCH($B1032&amp;$C1032,'Smelter Reference List'!$J:$J,0))</f>
        <v>#N/A</v>
      </c>
      <c r="T1032" s="229"/>
      <c r="U1032" s="229">
        <f t="shared" ca="1" si="34"/>
        <v>0</v>
      </c>
      <c r="V1032" s="229"/>
      <c r="W1032" s="229"/>
      <c r="Y1032" s="223" t="str">
        <f t="shared" si="35"/>
        <v/>
      </c>
    </row>
    <row r="1033" spans="1:25" s="223" customFormat="1" ht="20.25">
      <c r="A1033" s="292"/>
      <c r="B1033" s="293" t="str">
        <f>IF(LEN(A1033)=0,"",INDEX('Smelter Reference List'!$A:$A,MATCH($A1033,'Smelter Reference List'!$E:$E,0)))</f>
        <v/>
      </c>
      <c r="C1033" s="299" t="str">
        <f>IF(LEN(A1033)=0,"",INDEX('Smelter Reference List'!$C:$C,MATCH($A1033,'Smelter Reference List'!$E:$E,0)))</f>
        <v/>
      </c>
      <c r="D1033" s="293" t="str">
        <f ca="1">IF(ISERROR($S1033),"",OFFSET('Smelter Reference List'!$C$4,$S1033-4,0)&amp;"")</f>
        <v/>
      </c>
      <c r="E1033" s="293" t="str">
        <f ca="1">IF(ISERROR($S1033),"",OFFSET('Smelter Reference List'!$D$4,$S1033-4,0)&amp;"")</f>
        <v/>
      </c>
      <c r="F1033" s="293" t="str">
        <f ca="1">IF(ISERROR($S1033),"",OFFSET('Smelter Reference List'!$E$4,$S1033-4,0))</f>
        <v/>
      </c>
      <c r="G1033" s="293" t="str">
        <f ca="1">IF(C1033=$U$4,"Enter smelter details", IF(ISERROR($S1033),"",OFFSET('Smelter Reference List'!$F$4,$S1033-4,0)))</f>
        <v/>
      </c>
      <c r="H1033" s="294" t="str">
        <f ca="1">IF(ISERROR($S1033),"",OFFSET('Smelter Reference List'!$G$4,$S1033-4,0))</f>
        <v/>
      </c>
      <c r="I1033" s="295" t="str">
        <f ca="1">IF(ISERROR($S1033),"",OFFSET('Smelter Reference List'!$H$4,$S1033-4,0))</f>
        <v/>
      </c>
      <c r="J1033" s="295" t="str">
        <f ca="1">IF(ISERROR($S1033),"",OFFSET('Smelter Reference List'!$I$4,$S1033-4,0))</f>
        <v/>
      </c>
      <c r="K1033" s="296"/>
      <c r="L1033" s="296"/>
      <c r="M1033" s="296"/>
      <c r="N1033" s="296"/>
      <c r="O1033" s="296"/>
      <c r="P1033" s="296"/>
      <c r="Q1033" s="297"/>
      <c r="R1033" s="227"/>
      <c r="S1033" s="228" t="e">
        <f>IF(C1033="",NA(),MATCH($B1033&amp;$C1033,'Smelter Reference List'!$J:$J,0))</f>
        <v>#N/A</v>
      </c>
      <c r="T1033" s="229"/>
      <c r="U1033" s="229">
        <f t="shared" ca="1" si="34"/>
        <v>0</v>
      </c>
      <c r="V1033" s="229"/>
      <c r="W1033" s="229"/>
      <c r="Y1033" s="223" t="str">
        <f t="shared" si="35"/>
        <v/>
      </c>
    </row>
    <row r="1034" spans="1:25" s="223" customFormat="1" ht="20.25">
      <c r="A1034" s="292"/>
      <c r="B1034" s="293" t="str">
        <f>IF(LEN(A1034)=0,"",INDEX('Smelter Reference List'!$A:$A,MATCH($A1034,'Smelter Reference List'!$E:$E,0)))</f>
        <v/>
      </c>
      <c r="C1034" s="299" t="str">
        <f>IF(LEN(A1034)=0,"",INDEX('Smelter Reference List'!$C:$C,MATCH($A1034,'Smelter Reference List'!$E:$E,0)))</f>
        <v/>
      </c>
      <c r="D1034" s="293" t="str">
        <f ca="1">IF(ISERROR($S1034),"",OFFSET('Smelter Reference List'!$C$4,$S1034-4,0)&amp;"")</f>
        <v/>
      </c>
      <c r="E1034" s="293" t="str">
        <f ca="1">IF(ISERROR($S1034),"",OFFSET('Smelter Reference List'!$D$4,$S1034-4,0)&amp;"")</f>
        <v/>
      </c>
      <c r="F1034" s="293" t="str">
        <f ca="1">IF(ISERROR($S1034),"",OFFSET('Smelter Reference List'!$E$4,$S1034-4,0))</f>
        <v/>
      </c>
      <c r="G1034" s="293" t="str">
        <f ca="1">IF(C1034=$U$4,"Enter smelter details", IF(ISERROR($S1034),"",OFFSET('Smelter Reference List'!$F$4,$S1034-4,0)))</f>
        <v/>
      </c>
      <c r="H1034" s="294" t="str">
        <f ca="1">IF(ISERROR($S1034),"",OFFSET('Smelter Reference List'!$G$4,$S1034-4,0))</f>
        <v/>
      </c>
      <c r="I1034" s="295" t="str">
        <f ca="1">IF(ISERROR($S1034),"",OFFSET('Smelter Reference List'!$H$4,$S1034-4,0))</f>
        <v/>
      </c>
      <c r="J1034" s="295" t="str">
        <f ca="1">IF(ISERROR($S1034),"",OFFSET('Smelter Reference List'!$I$4,$S1034-4,0))</f>
        <v/>
      </c>
      <c r="K1034" s="296"/>
      <c r="L1034" s="296"/>
      <c r="M1034" s="296"/>
      <c r="N1034" s="296"/>
      <c r="O1034" s="296"/>
      <c r="P1034" s="296"/>
      <c r="Q1034" s="297"/>
      <c r="R1034" s="227"/>
      <c r="S1034" s="228" t="e">
        <f>IF(C1034="",NA(),MATCH($B1034&amp;$C1034,'Smelter Reference List'!$J:$J,0))</f>
        <v>#N/A</v>
      </c>
      <c r="T1034" s="229"/>
      <c r="U1034" s="229">
        <f t="shared" ca="1" si="34"/>
        <v>0</v>
      </c>
      <c r="V1034" s="229"/>
      <c r="W1034" s="229"/>
      <c r="Y1034" s="223" t="str">
        <f t="shared" si="35"/>
        <v/>
      </c>
    </row>
    <row r="1035" spans="1:25" s="223" customFormat="1" ht="20.25">
      <c r="A1035" s="292"/>
      <c r="B1035" s="293" t="str">
        <f>IF(LEN(A1035)=0,"",INDEX('Smelter Reference List'!$A:$A,MATCH($A1035,'Smelter Reference List'!$E:$E,0)))</f>
        <v/>
      </c>
      <c r="C1035" s="299" t="str">
        <f>IF(LEN(A1035)=0,"",INDEX('Smelter Reference List'!$C:$C,MATCH($A1035,'Smelter Reference List'!$E:$E,0)))</f>
        <v/>
      </c>
      <c r="D1035" s="293" t="str">
        <f ca="1">IF(ISERROR($S1035),"",OFFSET('Smelter Reference List'!$C$4,$S1035-4,0)&amp;"")</f>
        <v/>
      </c>
      <c r="E1035" s="293" t="str">
        <f ca="1">IF(ISERROR($S1035),"",OFFSET('Smelter Reference List'!$D$4,$S1035-4,0)&amp;"")</f>
        <v/>
      </c>
      <c r="F1035" s="293" t="str">
        <f ca="1">IF(ISERROR($S1035),"",OFFSET('Smelter Reference List'!$E$4,$S1035-4,0))</f>
        <v/>
      </c>
      <c r="G1035" s="293" t="str">
        <f ca="1">IF(C1035=$U$4,"Enter smelter details", IF(ISERROR($S1035),"",OFFSET('Smelter Reference List'!$F$4,$S1035-4,0)))</f>
        <v/>
      </c>
      <c r="H1035" s="294" t="str">
        <f ca="1">IF(ISERROR($S1035),"",OFFSET('Smelter Reference List'!$G$4,$S1035-4,0))</f>
        <v/>
      </c>
      <c r="I1035" s="295" t="str">
        <f ca="1">IF(ISERROR($S1035),"",OFFSET('Smelter Reference List'!$H$4,$S1035-4,0))</f>
        <v/>
      </c>
      <c r="J1035" s="295" t="str">
        <f ca="1">IF(ISERROR($S1035),"",OFFSET('Smelter Reference List'!$I$4,$S1035-4,0))</f>
        <v/>
      </c>
      <c r="K1035" s="296"/>
      <c r="L1035" s="296"/>
      <c r="M1035" s="296"/>
      <c r="N1035" s="296"/>
      <c r="O1035" s="296"/>
      <c r="P1035" s="296"/>
      <c r="Q1035" s="297"/>
      <c r="R1035" s="227"/>
      <c r="S1035" s="228" t="e">
        <f>IF(C1035="",NA(),MATCH($B1035&amp;$C1035,'Smelter Reference List'!$J:$J,0))</f>
        <v>#N/A</v>
      </c>
      <c r="T1035" s="229"/>
      <c r="U1035" s="229">
        <f t="shared" ca="1" si="34"/>
        <v>0</v>
      </c>
      <c r="V1035" s="229"/>
      <c r="W1035" s="229"/>
      <c r="Y1035" s="223" t="str">
        <f t="shared" si="35"/>
        <v/>
      </c>
    </row>
    <row r="1036" spans="1:25" s="223" customFormat="1" ht="20.25">
      <c r="A1036" s="292"/>
      <c r="B1036" s="293" t="str">
        <f>IF(LEN(A1036)=0,"",INDEX('Smelter Reference List'!$A:$A,MATCH($A1036,'Smelter Reference List'!$E:$E,0)))</f>
        <v/>
      </c>
      <c r="C1036" s="299" t="str">
        <f>IF(LEN(A1036)=0,"",INDEX('Smelter Reference List'!$C:$C,MATCH($A1036,'Smelter Reference List'!$E:$E,0)))</f>
        <v/>
      </c>
      <c r="D1036" s="293" t="str">
        <f ca="1">IF(ISERROR($S1036),"",OFFSET('Smelter Reference List'!$C$4,$S1036-4,0)&amp;"")</f>
        <v/>
      </c>
      <c r="E1036" s="293" t="str">
        <f ca="1">IF(ISERROR($S1036),"",OFFSET('Smelter Reference List'!$D$4,$S1036-4,0)&amp;"")</f>
        <v/>
      </c>
      <c r="F1036" s="293" t="str">
        <f ca="1">IF(ISERROR($S1036),"",OFFSET('Smelter Reference List'!$E$4,$S1036-4,0))</f>
        <v/>
      </c>
      <c r="G1036" s="293" t="str">
        <f ca="1">IF(C1036=$U$4,"Enter smelter details", IF(ISERROR($S1036),"",OFFSET('Smelter Reference List'!$F$4,$S1036-4,0)))</f>
        <v/>
      </c>
      <c r="H1036" s="294" t="str">
        <f ca="1">IF(ISERROR($S1036),"",OFFSET('Smelter Reference List'!$G$4,$S1036-4,0))</f>
        <v/>
      </c>
      <c r="I1036" s="295" t="str">
        <f ca="1">IF(ISERROR($S1036),"",OFFSET('Smelter Reference List'!$H$4,$S1036-4,0))</f>
        <v/>
      </c>
      <c r="J1036" s="295" t="str">
        <f ca="1">IF(ISERROR($S1036),"",OFFSET('Smelter Reference List'!$I$4,$S1036-4,0))</f>
        <v/>
      </c>
      <c r="K1036" s="296"/>
      <c r="L1036" s="296"/>
      <c r="M1036" s="296"/>
      <c r="N1036" s="296"/>
      <c r="O1036" s="296"/>
      <c r="P1036" s="296"/>
      <c r="Q1036" s="297"/>
      <c r="R1036" s="227"/>
      <c r="S1036" s="228" t="e">
        <f>IF(C1036="",NA(),MATCH($B1036&amp;$C1036,'Smelter Reference List'!$J:$J,0))</f>
        <v>#N/A</v>
      </c>
      <c r="T1036" s="229"/>
      <c r="U1036" s="229">
        <f t="shared" ca="1" si="34"/>
        <v>0</v>
      </c>
      <c r="V1036" s="229"/>
      <c r="W1036" s="229"/>
      <c r="Y1036" s="223" t="str">
        <f t="shared" si="35"/>
        <v/>
      </c>
    </row>
    <row r="1037" spans="1:25" s="223" customFormat="1" ht="20.25">
      <c r="A1037" s="292"/>
      <c r="B1037" s="293" t="str">
        <f>IF(LEN(A1037)=0,"",INDEX('Smelter Reference List'!$A:$A,MATCH($A1037,'Smelter Reference List'!$E:$E,0)))</f>
        <v/>
      </c>
      <c r="C1037" s="299" t="str">
        <f>IF(LEN(A1037)=0,"",INDEX('Smelter Reference List'!$C:$C,MATCH($A1037,'Smelter Reference List'!$E:$E,0)))</f>
        <v/>
      </c>
      <c r="D1037" s="293" t="str">
        <f ca="1">IF(ISERROR($S1037),"",OFFSET('Smelter Reference List'!$C$4,$S1037-4,0)&amp;"")</f>
        <v/>
      </c>
      <c r="E1037" s="293" t="str">
        <f ca="1">IF(ISERROR($S1037),"",OFFSET('Smelter Reference List'!$D$4,$S1037-4,0)&amp;"")</f>
        <v/>
      </c>
      <c r="F1037" s="293" t="str">
        <f ca="1">IF(ISERROR($S1037),"",OFFSET('Smelter Reference List'!$E$4,$S1037-4,0))</f>
        <v/>
      </c>
      <c r="G1037" s="293" t="str">
        <f ca="1">IF(C1037=$U$4,"Enter smelter details", IF(ISERROR($S1037),"",OFFSET('Smelter Reference List'!$F$4,$S1037-4,0)))</f>
        <v/>
      </c>
      <c r="H1037" s="294" t="str">
        <f ca="1">IF(ISERROR($S1037),"",OFFSET('Smelter Reference List'!$G$4,$S1037-4,0))</f>
        <v/>
      </c>
      <c r="I1037" s="295" t="str">
        <f ca="1">IF(ISERROR($S1037),"",OFFSET('Smelter Reference List'!$H$4,$S1037-4,0))</f>
        <v/>
      </c>
      <c r="J1037" s="295" t="str">
        <f ca="1">IF(ISERROR($S1037),"",OFFSET('Smelter Reference List'!$I$4,$S1037-4,0))</f>
        <v/>
      </c>
      <c r="K1037" s="296"/>
      <c r="L1037" s="296"/>
      <c r="M1037" s="296"/>
      <c r="N1037" s="296"/>
      <c r="O1037" s="296"/>
      <c r="P1037" s="296"/>
      <c r="Q1037" s="297"/>
      <c r="R1037" s="227"/>
      <c r="S1037" s="228" t="e">
        <f>IF(C1037="",NA(),MATCH($B1037&amp;$C1037,'Smelter Reference List'!$J:$J,0))</f>
        <v>#N/A</v>
      </c>
      <c r="T1037" s="229"/>
      <c r="U1037" s="229">
        <f t="shared" ca="1" si="34"/>
        <v>0</v>
      </c>
      <c r="V1037" s="229"/>
      <c r="W1037" s="229"/>
      <c r="Y1037" s="223" t="str">
        <f t="shared" si="35"/>
        <v/>
      </c>
    </row>
    <row r="1038" spans="1:25" s="223" customFormat="1" ht="20.25">
      <c r="A1038" s="292"/>
      <c r="B1038" s="293" t="str">
        <f>IF(LEN(A1038)=0,"",INDEX('Smelter Reference List'!$A:$A,MATCH($A1038,'Smelter Reference List'!$E:$E,0)))</f>
        <v/>
      </c>
      <c r="C1038" s="299" t="str">
        <f>IF(LEN(A1038)=0,"",INDEX('Smelter Reference List'!$C:$C,MATCH($A1038,'Smelter Reference List'!$E:$E,0)))</f>
        <v/>
      </c>
      <c r="D1038" s="293" t="str">
        <f ca="1">IF(ISERROR($S1038),"",OFFSET('Smelter Reference List'!$C$4,$S1038-4,0)&amp;"")</f>
        <v/>
      </c>
      <c r="E1038" s="293" t="str">
        <f ca="1">IF(ISERROR($S1038),"",OFFSET('Smelter Reference List'!$D$4,$S1038-4,0)&amp;"")</f>
        <v/>
      </c>
      <c r="F1038" s="293" t="str">
        <f ca="1">IF(ISERROR($S1038),"",OFFSET('Smelter Reference List'!$E$4,$S1038-4,0))</f>
        <v/>
      </c>
      <c r="G1038" s="293" t="str">
        <f ca="1">IF(C1038=$U$4,"Enter smelter details", IF(ISERROR($S1038),"",OFFSET('Smelter Reference List'!$F$4,$S1038-4,0)))</f>
        <v/>
      </c>
      <c r="H1038" s="294" t="str">
        <f ca="1">IF(ISERROR($S1038),"",OFFSET('Smelter Reference List'!$G$4,$S1038-4,0))</f>
        <v/>
      </c>
      <c r="I1038" s="295" t="str">
        <f ca="1">IF(ISERROR($S1038),"",OFFSET('Smelter Reference List'!$H$4,$S1038-4,0))</f>
        <v/>
      </c>
      <c r="J1038" s="295" t="str">
        <f ca="1">IF(ISERROR($S1038),"",OFFSET('Smelter Reference List'!$I$4,$S1038-4,0))</f>
        <v/>
      </c>
      <c r="K1038" s="296"/>
      <c r="L1038" s="296"/>
      <c r="M1038" s="296"/>
      <c r="N1038" s="296"/>
      <c r="O1038" s="296"/>
      <c r="P1038" s="296"/>
      <c r="Q1038" s="297"/>
      <c r="R1038" s="227"/>
      <c r="S1038" s="228" t="e">
        <f>IF(C1038="",NA(),MATCH($B1038&amp;$C1038,'Smelter Reference List'!$J:$J,0))</f>
        <v>#N/A</v>
      </c>
      <c r="T1038" s="229"/>
      <c r="U1038" s="229">
        <f t="shared" ca="1" si="34"/>
        <v>0</v>
      </c>
      <c r="V1038" s="229"/>
      <c r="W1038" s="229"/>
      <c r="Y1038" s="223" t="str">
        <f t="shared" si="35"/>
        <v/>
      </c>
    </row>
    <row r="1039" spans="1:25" s="223" customFormat="1" ht="20.25">
      <c r="A1039" s="292"/>
      <c r="B1039" s="293" t="str">
        <f>IF(LEN(A1039)=0,"",INDEX('Smelter Reference List'!$A:$A,MATCH($A1039,'Smelter Reference List'!$E:$E,0)))</f>
        <v/>
      </c>
      <c r="C1039" s="299" t="str">
        <f>IF(LEN(A1039)=0,"",INDEX('Smelter Reference List'!$C:$C,MATCH($A1039,'Smelter Reference List'!$E:$E,0)))</f>
        <v/>
      </c>
      <c r="D1039" s="293" t="str">
        <f ca="1">IF(ISERROR($S1039),"",OFFSET('Smelter Reference List'!$C$4,$S1039-4,0)&amp;"")</f>
        <v/>
      </c>
      <c r="E1039" s="293" t="str">
        <f ca="1">IF(ISERROR($S1039),"",OFFSET('Smelter Reference List'!$D$4,$S1039-4,0)&amp;"")</f>
        <v/>
      </c>
      <c r="F1039" s="293" t="str">
        <f ca="1">IF(ISERROR($S1039),"",OFFSET('Smelter Reference List'!$E$4,$S1039-4,0))</f>
        <v/>
      </c>
      <c r="G1039" s="293" t="str">
        <f ca="1">IF(C1039=$U$4,"Enter smelter details", IF(ISERROR($S1039),"",OFFSET('Smelter Reference List'!$F$4,$S1039-4,0)))</f>
        <v/>
      </c>
      <c r="H1039" s="294" t="str">
        <f ca="1">IF(ISERROR($S1039),"",OFFSET('Smelter Reference List'!$G$4,$S1039-4,0))</f>
        <v/>
      </c>
      <c r="I1039" s="295" t="str">
        <f ca="1">IF(ISERROR($S1039),"",OFFSET('Smelter Reference List'!$H$4,$S1039-4,0))</f>
        <v/>
      </c>
      <c r="J1039" s="295" t="str">
        <f ca="1">IF(ISERROR($S1039),"",OFFSET('Smelter Reference List'!$I$4,$S1039-4,0))</f>
        <v/>
      </c>
      <c r="K1039" s="296"/>
      <c r="L1039" s="296"/>
      <c r="M1039" s="296"/>
      <c r="N1039" s="296"/>
      <c r="O1039" s="296"/>
      <c r="P1039" s="296"/>
      <c r="Q1039" s="297"/>
      <c r="R1039" s="227"/>
      <c r="S1039" s="228" t="e">
        <f>IF(C1039="",NA(),MATCH($B1039&amp;$C1039,'Smelter Reference List'!$J:$J,0))</f>
        <v>#N/A</v>
      </c>
      <c r="T1039" s="229"/>
      <c r="U1039" s="229">
        <f t="shared" ca="1" si="34"/>
        <v>0</v>
      </c>
      <c r="V1039" s="229"/>
      <c r="W1039" s="229"/>
      <c r="Y1039" s="223" t="str">
        <f t="shared" si="35"/>
        <v/>
      </c>
    </row>
    <row r="1040" spans="1:25" s="223" customFormat="1" ht="20.25">
      <c r="A1040" s="292"/>
      <c r="B1040" s="293" t="str">
        <f>IF(LEN(A1040)=0,"",INDEX('Smelter Reference List'!$A:$A,MATCH($A1040,'Smelter Reference List'!$E:$E,0)))</f>
        <v/>
      </c>
      <c r="C1040" s="299" t="str">
        <f>IF(LEN(A1040)=0,"",INDEX('Smelter Reference List'!$C:$C,MATCH($A1040,'Smelter Reference List'!$E:$E,0)))</f>
        <v/>
      </c>
      <c r="D1040" s="293" t="str">
        <f ca="1">IF(ISERROR($S1040),"",OFFSET('Smelter Reference List'!$C$4,$S1040-4,0)&amp;"")</f>
        <v/>
      </c>
      <c r="E1040" s="293" t="str">
        <f ca="1">IF(ISERROR($S1040),"",OFFSET('Smelter Reference List'!$D$4,$S1040-4,0)&amp;"")</f>
        <v/>
      </c>
      <c r="F1040" s="293" t="str">
        <f ca="1">IF(ISERROR($S1040),"",OFFSET('Smelter Reference List'!$E$4,$S1040-4,0))</f>
        <v/>
      </c>
      <c r="G1040" s="293" t="str">
        <f ca="1">IF(C1040=$U$4,"Enter smelter details", IF(ISERROR($S1040),"",OFFSET('Smelter Reference List'!$F$4,$S1040-4,0)))</f>
        <v/>
      </c>
      <c r="H1040" s="294" t="str">
        <f ca="1">IF(ISERROR($S1040),"",OFFSET('Smelter Reference List'!$G$4,$S1040-4,0))</f>
        <v/>
      </c>
      <c r="I1040" s="295" t="str">
        <f ca="1">IF(ISERROR($S1040),"",OFFSET('Smelter Reference List'!$H$4,$S1040-4,0))</f>
        <v/>
      </c>
      <c r="J1040" s="295" t="str">
        <f ca="1">IF(ISERROR($S1040),"",OFFSET('Smelter Reference List'!$I$4,$S1040-4,0))</f>
        <v/>
      </c>
      <c r="K1040" s="296"/>
      <c r="L1040" s="296"/>
      <c r="M1040" s="296"/>
      <c r="N1040" s="296"/>
      <c r="O1040" s="296"/>
      <c r="P1040" s="296"/>
      <c r="Q1040" s="297"/>
      <c r="R1040" s="227"/>
      <c r="S1040" s="228" t="e">
        <f>IF(C1040="",NA(),MATCH($B1040&amp;$C1040,'Smelter Reference List'!$J:$J,0))</f>
        <v>#N/A</v>
      </c>
      <c r="T1040" s="229"/>
      <c r="U1040" s="229">
        <f t="shared" ca="1" si="34"/>
        <v>0</v>
      </c>
      <c r="V1040" s="229"/>
      <c r="W1040" s="229"/>
      <c r="Y1040" s="223" t="str">
        <f t="shared" si="35"/>
        <v/>
      </c>
    </row>
    <row r="1041" spans="1:25" s="223" customFormat="1" ht="20.25">
      <c r="A1041" s="292"/>
      <c r="B1041" s="293" t="str">
        <f>IF(LEN(A1041)=0,"",INDEX('Smelter Reference List'!$A:$A,MATCH($A1041,'Smelter Reference List'!$E:$E,0)))</f>
        <v/>
      </c>
      <c r="C1041" s="299" t="str">
        <f>IF(LEN(A1041)=0,"",INDEX('Smelter Reference List'!$C:$C,MATCH($A1041,'Smelter Reference List'!$E:$E,0)))</f>
        <v/>
      </c>
      <c r="D1041" s="293" t="str">
        <f ca="1">IF(ISERROR($S1041),"",OFFSET('Smelter Reference List'!$C$4,$S1041-4,0)&amp;"")</f>
        <v/>
      </c>
      <c r="E1041" s="293" t="str">
        <f ca="1">IF(ISERROR($S1041),"",OFFSET('Smelter Reference List'!$D$4,$S1041-4,0)&amp;"")</f>
        <v/>
      </c>
      <c r="F1041" s="293" t="str">
        <f ca="1">IF(ISERROR($S1041),"",OFFSET('Smelter Reference List'!$E$4,$S1041-4,0))</f>
        <v/>
      </c>
      <c r="G1041" s="293" t="str">
        <f ca="1">IF(C1041=$U$4,"Enter smelter details", IF(ISERROR($S1041),"",OFFSET('Smelter Reference List'!$F$4,$S1041-4,0)))</f>
        <v/>
      </c>
      <c r="H1041" s="294" t="str">
        <f ca="1">IF(ISERROR($S1041),"",OFFSET('Smelter Reference List'!$G$4,$S1041-4,0))</f>
        <v/>
      </c>
      <c r="I1041" s="295" t="str">
        <f ca="1">IF(ISERROR($S1041),"",OFFSET('Smelter Reference List'!$H$4,$S1041-4,0))</f>
        <v/>
      </c>
      <c r="J1041" s="295" t="str">
        <f ca="1">IF(ISERROR($S1041),"",OFFSET('Smelter Reference List'!$I$4,$S1041-4,0))</f>
        <v/>
      </c>
      <c r="K1041" s="296"/>
      <c r="L1041" s="296"/>
      <c r="M1041" s="296"/>
      <c r="N1041" s="296"/>
      <c r="O1041" s="296"/>
      <c r="P1041" s="296"/>
      <c r="Q1041" s="297"/>
      <c r="R1041" s="227"/>
      <c r="S1041" s="228" t="e">
        <f>IF(C1041="",NA(),MATCH($B1041&amp;$C1041,'Smelter Reference List'!$J:$J,0))</f>
        <v>#N/A</v>
      </c>
      <c r="T1041" s="229"/>
      <c r="U1041" s="229">
        <f t="shared" ca="1" si="34"/>
        <v>0</v>
      </c>
      <c r="V1041" s="229"/>
      <c r="W1041" s="229"/>
      <c r="Y1041" s="223" t="str">
        <f t="shared" si="35"/>
        <v/>
      </c>
    </row>
    <row r="1042" spans="1:25" s="223" customFormat="1" ht="20.25">
      <c r="A1042" s="292"/>
      <c r="B1042" s="293" t="str">
        <f>IF(LEN(A1042)=0,"",INDEX('Smelter Reference List'!$A:$A,MATCH($A1042,'Smelter Reference List'!$E:$E,0)))</f>
        <v/>
      </c>
      <c r="C1042" s="299" t="str">
        <f>IF(LEN(A1042)=0,"",INDEX('Smelter Reference List'!$C:$C,MATCH($A1042,'Smelter Reference List'!$E:$E,0)))</f>
        <v/>
      </c>
      <c r="D1042" s="293" t="str">
        <f ca="1">IF(ISERROR($S1042),"",OFFSET('Smelter Reference List'!$C$4,$S1042-4,0)&amp;"")</f>
        <v/>
      </c>
      <c r="E1042" s="293" t="str">
        <f ca="1">IF(ISERROR($S1042),"",OFFSET('Smelter Reference List'!$D$4,$S1042-4,0)&amp;"")</f>
        <v/>
      </c>
      <c r="F1042" s="293" t="str">
        <f ca="1">IF(ISERROR($S1042),"",OFFSET('Smelter Reference List'!$E$4,$S1042-4,0))</f>
        <v/>
      </c>
      <c r="G1042" s="293" t="str">
        <f ca="1">IF(C1042=$U$4,"Enter smelter details", IF(ISERROR($S1042),"",OFFSET('Smelter Reference List'!$F$4,$S1042-4,0)))</f>
        <v/>
      </c>
      <c r="H1042" s="294" t="str">
        <f ca="1">IF(ISERROR($S1042),"",OFFSET('Smelter Reference List'!$G$4,$S1042-4,0))</f>
        <v/>
      </c>
      <c r="I1042" s="295" t="str">
        <f ca="1">IF(ISERROR($S1042),"",OFFSET('Smelter Reference List'!$H$4,$S1042-4,0))</f>
        <v/>
      </c>
      <c r="J1042" s="295" t="str">
        <f ca="1">IF(ISERROR($S1042),"",OFFSET('Smelter Reference List'!$I$4,$S1042-4,0))</f>
        <v/>
      </c>
      <c r="K1042" s="296"/>
      <c r="L1042" s="296"/>
      <c r="M1042" s="296"/>
      <c r="N1042" s="296"/>
      <c r="O1042" s="296"/>
      <c r="P1042" s="296"/>
      <c r="Q1042" s="297"/>
      <c r="R1042" s="227"/>
      <c r="S1042" s="228" t="e">
        <f>IF(C1042="",NA(),MATCH($B1042&amp;$C1042,'Smelter Reference List'!$J:$J,0))</f>
        <v>#N/A</v>
      </c>
      <c r="T1042" s="229"/>
      <c r="U1042" s="229">
        <f t="shared" ca="1" si="34"/>
        <v>0</v>
      </c>
      <c r="V1042" s="229"/>
      <c r="W1042" s="229"/>
      <c r="Y1042" s="223" t="str">
        <f t="shared" si="35"/>
        <v/>
      </c>
    </row>
    <row r="1043" spans="1:25" s="223" customFormat="1" ht="20.25">
      <c r="A1043" s="292"/>
      <c r="B1043" s="293" t="str">
        <f>IF(LEN(A1043)=0,"",INDEX('Smelter Reference List'!$A:$A,MATCH($A1043,'Smelter Reference List'!$E:$E,0)))</f>
        <v/>
      </c>
      <c r="C1043" s="299" t="str">
        <f>IF(LEN(A1043)=0,"",INDEX('Smelter Reference List'!$C:$C,MATCH($A1043,'Smelter Reference List'!$E:$E,0)))</f>
        <v/>
      </c>
      <c r="D1043" s="293" t="str">
        <f ca="1">IF(ISERROR($S1043),"",OFFSET('Smelter Reference List'!$C$4,$S1043-4,0)&amp;"")</f>
        <v/>
      </c>
      <c r="E1043" s="293" t="str">
        <f ca="1">IF(ISERROR($S1043),"",OFFSET('Smelter Reference List'!$D$4,$S1043-4,0)&amp;"")</f>
        <v/>
      </c>
      <c r="F1043" s="293" t="str">
        <f ca="1">IF(ISERROR($S1043),"",OFFSET('Smelter Reference List'!$E$4,$S1043-4,0))</f>
        <v/>
      </c>
      <c r="G1043" s="293" t="str">
        <f ca="1">IF(C1043=$U$4,"Enter smelter details", IF(ISERROR($S1043),"",OFFSET('Smelter Reference List'!$F$4,$S1043-4,0)))</f>
        <v/>
      </c>
      <c r="H1043" s="294" t="str">
        <f ca="1">IF(ISERROR($S1043),"",OFFSET('Smelter Reference List'!$G$4,$S1043-4,0))</f>
        <v/>
      </c>
      <c r="I1043" s="295" t="str">
        <f ca="1">IF(ISERROR($S1043),"",OFFSET('Smelter Reference List'!$H$4,$S1043-4,0))</f>
        <v/>
      </c>
      <c r="J1043" s="295" t="str">
        <f ca="1">IF(ISERROR($S1043),"",OFFSET('Smelter Reference List'!$I$4,$S1043-4,0))</f>
        <v/>
      </c>
      <c r="K1043" s="296"/>
      <c r="L1043" s="296"/>
      <c r="M1043" s="296"/>
      <c r="N1043" s="296"/>
      <c r="O1043" s="296"/>
      <c r="P1043" s="296"/>
      <c r="Q1043" s="297"/>
      <c r="R1043" s="227"/>
      <c r="S1043" s="228" t="e">
        <f>IF(C1043="",NA(),MATCH($B1043&amp;$C1043,'Smelter Reference List'!$J:$J,0))</f>
        <v>#N/A</v>
      </c>
      <c r="T1043" s="229"/>
      <c r="U1043" s="229">
        <f t="shared" ca="1" si="34"/>
        <v>0</v>
      </c>
      <c r="V1043" s="229"/>
      <c r="W1043" s="229"/>
      <c r="Y1043" s="223" t="str">
        <f t="shared" si="35"/>
        <v/>
      </c>
    </row>
    <row r="1044" spans="1:25" s="223" customFormat="1" ht="20.25">
      <c r="A1044" s="292"/>
      <c r="B1044" s="293" t="str">
        <f>IF(LEN(A1044)=0,"",INDEX('Smelter Reference List'!$A:$A,MATCH($A1044,'Smelter Reference List'!$E:$E,0)))</f>
        <v/>
      </c>
      <c r="C1044" s="299" t="str">
        <f>IF(LEN(A1044)=0,"",INDEX('Smelter Reference List'!$C:$C,MATCH($A1044,'Smelter Reference List'!$E:$E,0)))</f>
        <v/>
      </c>
      <c r="D1044" s="293" t="str">
        <f ca="1">IF(ISERROR($S1044),"",OFFSET('Smelter Reference List'!$C$4,$S1044-4,0)&amp;"")</f>
        <v/>
      </c>
      <c r="E1044" s="293" t="str">
        <f ca="1">IF(ISERROR($S1044),"",OFFSET('Smelter Reference List'!$D$4,$S1044-4,0)&amp;"")</f>
        <v/>
      </c>
      <c r="F1044" s="293" t="str">
        <f ca="1">IF(ISERROR($S1044),"",OFFSET('Smelter Reference List'!$E$4,$S1044-4,0))</f>
        <v/>
      </c>
      <c r="G1044" s="293" t="str">
        <f ca="1">IF(C1044=$U$4,"Enter smelter details", IF(ISERROR($S1044),"",OFFSET('Smelter Reference List'!$F$4,$S1044-4,0)))</f>
        <v/>
      </c>
      <c r="H1044" s="294" t="str">
        <f ca="1">IF(ISERROR($S1044),"",OFFSET('Smelter Reference List'!$G$4,$S1044-4,0))</f>
        <v/>
      </c>
      <c r="I1044" s="295" t="str">
        <f ca="1">IF(ISERROR($S1044),"",OFFSET('Smelter Reference List'!$H$4,$S1044-4,0))</f>
        <v/>
      </c>
      <c r="J1044" s="295" t="str">
        <f ca="1">IF(ISERROR($S1044),"",OFFSET('Smelter Reference List'!$I$4,$S1044-4,0))</f>
        <v/>
      </c>
      <c r="K1044" s="296"/>
      <c r="L1044" s="296"/>
      <c r="M1044" s="296"/>
      <c r="N1044" s="296"/>
      <c r="O1044" s="296"/>
      <c r="P1044" s="296"/>
      <c r="Q1044" s="297"/>
      <c r="R1044" s="227"/>
      <c r="S1044" s="228" t="e">
        <f>IF(C1044="",NA(),MATCH($B1044&amp;$C1044,'Smelter Reference List'!$J:$J,0))</f>
        <v>#N/A</v>
      </c>
      <c r="T1044" s="229"/>
      <c r="U1044" s="229">
        <f t="shared" ca="1" si="34"/>
        <v>0</v>
      </c>
      <c r="V1044" s="229"/>
      <c r="W1044" s="229"/>
      <c r="Y1044" s="223" t="str">
        <f t="shared" si="35"/>
        <v/>
      </c>
    </row>
    <row r="1045" spans="1:25" s="223" customFormat="1" ht="20.25">
      <c r="A1045" s="292"/>
      <c r="B1045" s="293" t="str">
        <f>IF(LEN(A1045)=0,"",INDEX('Smelter Reference List'!$A:$A,MATCH($A1045,'Smelter Reference List'!$E:$E,0)))</f>
        <v/>
      </c>
      <c r="C1045" s="299" t="str">
        <f>IF(LEN(A1045)=0,"",INDEX('Smelter Reference List'!$C:$C,MATCH($A1045,'Smelter Reference List'!$E:$E,0)))</f>
        <v/>
      </c>
      <c r="D1045" s="293" t="str">
        <f ca="1">IF(ISERROR($S1045),"",OFFSET('Smelter Reference List'!$C$4,$S1045-4,0)&amp;"")</f>
        <v/>
      </c>
      <c r="E1045" s="293" t="str">
        <f ca="1">IF(ISERROR($S1045),"",OFFSET('Smelter Reference List'!$D$4,$S1045-4,0)&amp;"")</f>
        <v/>
      </c>
      <c r="F1045" s="293" t="str">
        <f ca="1">IF(ISERROR($S1045),"",OFFSET('Smelter Reference List'!$E$4,$S1045-4,0))</f>
        <v/>
      </c>
      <c r="G1045" s="293" t="str">
        <f ca="1">IF(C1045=$U$4,"Enter smelter details", IF(ISERROR($S1045),"",OFFSET('Smelter Reference List'!$F$4,$S1045-4,0)))</f>
        <v/>
      </c>
      <c r="H1045" s="294" t="str">
        <f ca="1">IF(ISERROR($S1045),"",OFFSET('Smelter Reference List'!$G$4,$S1045-4,0))</f>
        <v/>
      </c>
      <c r="I1045" s="295" t="str">
        <f ca="1">IF(ISERROR($S1045),"",OFFSET('Smelter Reference List'!$H$4,$S1045-4,0))</f>
        <v/>
      </c>
      <c r="J1045" s="295" t="str">
        <f ca="1">IF(ISERROR($S1045),"",OFFSET('Smelter Reference List'!$I$4,$S1045-4,0))</f>
        <v/>
      </c>
      <c r="K1045" s="296"/>
      <c r="L1045" s="296"/>
      <c r="M1045" s="296"/>
      <c r="N1045" s="296"/>
      <c r="O1045" s="296"/>
      <c r="P1045" s="296"/>
      <c r="Q1045" s="297"/>
      <c r="R1045" s="227"/>
      <c r="S1045" s="228" t="e">
        <f>IF(C1045="",NA(),MATCH($B1045&amp;$C1045,'Smelter Reference List'!$J:$J,0))</f>
        <v>#N/A</v>
      </c>
      <c r="T1045" s="229"/>
      <c r="U1045" s="229">
        <f t="shared" ca="1" si="34"/>
        <v>0</v>
      </c>
      <c r="V1045" s="229"/>
      <c r="W1045" s="229"/>
      <c r="Y1045" s="223" t="str">
        <f t="shared" si="35"/>
        <v/>
      </c>
    </row>
    <row r="1046" spans="1:25" s="223" customFormat="1" ht="20.25">
      <c r="A1046" s="292"/>
      <c r="B1046" s="293" t="str">
        <f>IF(LEN(A1046)=0,"",INDEX('Smelter Reference List'!$A:$A,MATCH($A1046,'Smelter Reference List'!$E:$E,0)))</f>
        <v/>
      </c>
      <c r="C1046" s="299" t="str">
        <f>IF(LEN(A1046)=0,"",INDEX('Smelter Reference List'!$C:$C,MATCH($A1046,'Smelter Reference List'!$E:$E,0)))</f>
        <v/>
      </c>
      <c r="D1046" s="293" t="str">
        <f ca="1">IF(ISERROR($S1046),"",OFFSET('Smelter Reference List'!$C$4,$S1046-4,0)&amp;"")</f>
        <v/>
      </c>
      <c r="E1046" s="293" t="str">
        <f ca="1">IF(ISERROR($S1046),"",OFFSET('Smelter Reference List'!$D$4,$S1046-4,0)&amp;"")</f>
        <v/>
      </c>
      <c r="F1046" s="293" t="str">
        <f ca="1">IF(ISERROR($S1046),"",OFFSET('Smelter Reference List'!$E$4,$S1046-4,0))</f>
        <v/>
      </c>
      <c r="G1046" s="293" t="str">
        <f ca="1">IF(C1046=$U$4,"Enter smelter details", IF(ISERROR($S1046),"",OFFSET('Smelter Reference List'!$F$4,$S1046-4,0)))</f>
        <v/>
      </c>
      <c r="H1046" s="294" t="str">
        <f ca="1">IF(ISERROR($S1046),"",OFFSET('Smelter Reference List'!$G$4,$S1046-4,0))</f>
        <v/>
      </c>
      <c r="I1046" s="295" t="str">
        <f ca="1">IF(ISERROR($S1046),"",OFFSET('Smelter Reference List'!$H$4,$S1046-4,0))</f>
        <v/>
      </c>
      <c r="J1046" s="295" t="str">
        <f ca="1">IF(ISERROR($S1046),"",OFFSET('Smelter Reference List'!$I$4,$S1046-4,0))</f>
        <v/>
      </c>
      <c r="K1046" s="296"/>
      <c r="L1046" s="296"/>
      <c r="M1046" s="296"/>
      <c r="N1046" s="296"/>
      <c r="O1046" s="296"/>
      <c r="P1046" s="296"/>
      <c r="Q1046" s="297"/>
      <c r="R1046" s="227"/>
      <c r="S1046" s="228" t="e">
        <f>IF(C1046="",NA(),MATCH($B1046&amp;$C1046,'Smelter Reference List'!$J:$J,0))</f>
        <v>#N/A</v>
      </c>
      <c r="T1046" s="229"/>
      <c r="U1046" s="229">
        <f t="shared" ca="1" si="34"/>
        <v>0</v>
      </c>
      <c r="V1046" s="229"/>
      <c r="W1046" s="229"/>
      <c r="Y1046" s="223" t="str">
        <f t="shared" si="35"/>
        <v/>
      </c>
    </row>
    <row r="1047" spans="1:25" s="223" customFormat="1" ht="20.25">
      <c r="A1047" s="292"/>
      <c r="B1047" s="293" t="str">
        <f>IF(LEN(A1047)=0,"",INDEX('Smelter Reference List'!$A:$A,MATCH($A1047,'Smelter Reference List'!$E:$E,0)))</f>
        <v/>
      </c>
      <c r="C1047" s="299" t="str">
        <f>IF(LEN(A1047)=0,"",INDEX('Smelter Reference List'!$C:$C,MATCH($A1047,'Smelter Reference List'!$E:$E,0)))</f>
        <v/>
      </c>
      <c r="D1047" s="293" t="str">
        <f ca="1">IF(ISERROR($S1047),"",OFFSET('Smelter Reference List'!$C$4,$S1047-4,0)&amp;"")</f>
        <v/>
      </c>
      <c r="E1047" s="293" t="str">
        <f ca="1">IF(ISERROR($S1047),"",OFFSET('Smelter Reference List'!$D$4,$S1047-4,0)&amp;"")</f>
        <v/>
      </c>
      <c r="F1047" s="293" t="str">
        <f ca="1">IF(ISERROR($S1047),"",OFFSET('Smelter Reference List'!$E$4,$S1047-4,0))</f>
        <v/>
      </c>
      <c r="G1047" s="293" t="str">
        <f ca="1">IF(C1047=$U$4,"Enter smelter details", IF(ISERROR($S1047),"",OFFSET('Smelter Reference List'!$F$4,$S1047-4,0)))</f>
        <v/>
      </c>
      <c r="H1047" s="294" t="str">
        <f ca="1">IF(ISERROR($S1047),"",OFFSET('Smelter Reference List'!$G$4,$S1047-4,0))</f>
        <v/>
      </c>
      <c r="I1047" s="295" t="str">
        <f ca="1">IF(ISERROR($S1047),"",OFFSET('Smelter Reference List'!$H$4,$S1047-4,0))</f>
        <v/>
      </c>
      <c r="J1047" s="295" t="str">
        <f ca="1">IF(ISERROR($S1047),"",OFFSET('Smelter Reference List'!$I$4,$S1047-4,0))</f>
        <v/>
      </c>
      <c r="K1047" s="296"/>
      <c r="L1047" s="296"/>
      <c r="M1047" s="296"/>
      <c r="N1047" s="296"/>
      <c r="O1047" s="296"/>
      <c r="P1047" s="296"/>
      <c r="Q1047" s="297"/>
      <c r="R1047" s="227"/>
      <c r="S1047" s="228" t="e">
        <f>IF(C1047="",NA(),MATCH($B1047&amp;$C1047,'Smelter Reference List'!$J:$J,0))</f>
        <v>#N/A</v>
      </c>
      <c r="T1047" s="229"/>
      <c r="U1047" s="229">
        <f t="shared" ca="1" si="34"/>
        <v>0</v>
      </c>
      <c r="V1047" s="229"/>
      <c r="W1047" s="229"/>
      <c r="Y1047" s="223" t="str">
        <f t="shared" si="35"/>
        <v/>
      </c>
    </row>
    <row r="1048" spans="1:25" s="223" customFormat="1" ht="20.25">
      <c r="A1048" s="292"/>
      <c r="B1048" s="293" t="str">
        <f>IF(LEN(A1048)=0,"",INDEX('Smelter Reference List'!$A:$A,MATCH($A1048,'Smelter Reference List'!$E:$E,0)))</f>
        <v/>
      </c>
      <c r="C1048" s="299" t="str">
        <f>IF(LEN(A1048)=0,"",INDEX('Smelter Reference List'!$C:$C,MATCH($A1048,'Smelter Reference List'!$E:$E,0)))</f>
        <v/>
      </c>
      <c r="D1048" s="293" t="str">
        <f ca="1">IF(ISERROR($S1048),"",OFFSET('Smelter Reference List'!$C$4,$S1048-4,0)&amp;"")</f>
        <v/>
      </c>
      <c r="E1048" s="293" t="str">
        <f ca="1">IF(ISERROR($S1048),"",OFFSET('Smelter Reference List'!$D$4,$S1048-4,0)&amp;"")</f>
        <v/>
      </c>
      <c r="F1048" s="293" t="str">
        <f ca="1">IF(ISERROR($S1048),"",OFFSET('Smelter Reference List'!$E$4,$S1048-4,0))</f>
        <v/>
      </c>
      <c r="G1048" s="293" t="str">
        <f ca="1">IF(C1048=$U$4,"Enter smelter details", IF(ISERROR($S1048),"",OFFSET('Smelter Reference List'!$F$4,$S1048-4,0)))</f>
        <v/>
      </c>
      <c r="H1048" s="294" t="str">
        <f ca="1">IF(ISERROR($S1048),"",OFFSET('Smelter Reference List'!$G$4,$S1048-4,0))</f>
        <v/>
      </c>
      <c r="I1048" s="295" t="str">
        <f ca="1">IF(ISERROR($S1048),"",OFFSET('Smelter Reference List'!$H$4,$S1048-4,0))</f>
        <v/>
      </c>
      <c r="J1048" s="295" t="str">
        <f ca="1">IF(ISERROR($S1048),"",OFFSET('Smelter Reference List'!$I$4,$S1048-4,0))</f>
        <v/>
      </c>
      <c r="K1048" s="296"/>
      <c r="L1048" s="296"/>
      <c r="M1048" s="296"/>
      <c r="N1048" s="296"/>
      <c r="O1048" s="296"/>
      <c r="P1048" s="296"/>
      <c r="Q1048" s="297"/>
      <c r="R1048" s="227"/>
      <c r="S1048" s="228" t="e">
        <f>IF(C1048="",NA(),MATCH($B1048&amp;$C1048,'Smelter Reference List'!$J:$J,0))</f>
        <v>#N/A</v>
      </c>
      <c r="T1048" s="229"/>
      <c r="U1048" s="229">
        <f t="shared" ca="1" si="34"/>
        <v>0</v>
      </c>
      <c r="V1048" s="229"/>
      <c r="W1048" s="229"/>
      <c r="Y1048" s="223" t="str">
        <f t="shared" si="35"/>
        <v/>
      </c>
    </row>
    <row r="1049" spans="1:25" s="223" customFormat="1" ht="20.25">
      <c r="A1049" s="292"/>
      <c r="B1049" s="293" t="str">
        <f>IF(LEN(A1049)=0,"",INDEX('Smelter Reference List'!$A:$A,MATCH($A1049,'Smelter Reference List'!$E:$E,0)))</f>
        <v/>
      </c>
      <c r="C1049" s="299" t="str">
        <f>IF(LEN(A1049)=0,"",INDEX('Smelter Reference List'!$C:$C,MATCH($A1049,'Smelter Reference List'!$E:$E,0)))</f>
        <v/>
      </c>
      <c r="D1049" s="293" t="str">
        <f ca="1">IF(ISERROR($S1049),"",OFFSET('Smelter Reference List'!$C$4,$S1049-4,0)&amp;"")</f>
        <v/>
      </c>
      <c r="E1049" s="293" t="str">
        <f ca="1">IF(ISERROR($S1049),"",OFFSET('Smelter Reference List'!$D$4,$S1049-4,0)&amp;"")</f>
        <v/>
      </c>
      <c r="F1049" s="293" t="str">
        <f ca="1">IF(ISERROR($S1049),"",OFFSET('Smelter Reference List'!$E$4,$S1049-4,0))</f>
        <v/>
      </c>
      <c r="G1049" s="293" t="str">
        <f ca="1">IF(C1049=$U$4,"Enter smelter details", IF(ISERROR($S1049),"",OFFSET('Smelter Reference List'!$F$4,$S1049-4,0)))</f>
        <v/>
      </c>
      <c r="H1049" s="294" t="str">
        <f ca="1">IF(ISERROR($S1049),"",OFFSET('Smelter Reference List'!$G$4,$S1049-4,0))</f>
        <v/>
      </c>
      <c r="I1049" s="295" t="str">
        <f ca="1">IF(ISERROR($S1049),"",OFFSET('Smelter Reference List'!$H$4,$S1049-4,0))</f>
        <v/>
      </c>
      <c r="J1049" s="295" t="str">
        <f ca="1">IF(ISERROR($S1049),"",OFFSET('Smelter Reference List'!$I$4,$S1049-4,0))</f>
        <v/>
      </c>
      <c r="K1049" s="296"/>
      <c r="L1049" s="296"/>
      <c r="M1049" s="296"/>
      <c r="N1049" s="296"/>
      <c r="O1049" s="296"/>
      <c r="P1049" s="296"/>
      <c r="Q1049" s="297"/>
      <c r="R1049" s="227"/>
      <c r="S1049" s="228" t="e">
        <f>IF(C1049="",NA(),MATCH($B1049&amp;$C1049,'Smelter Reference List'!$J:$J,0))</f>
        <v>#N/A</v>
      </c>
      <c r="T1049" s="229"/>
      <c r="U1049" s="229">
        <f t="shared" ca="1" si="34"/>
        <v>0</v>
      </c>
      <c r="V1049" s="229"/>
      <c r="W1049" s="229"/>
      <c r="Y1049" s="223" t="str">
        <f t="shared" si="35"/>
        <v/>
      </c>
    </row>
    <row r="1050" spans="1:25" s="223" customFormat="1" ht="20.25">
      <c r="A1050" s="292"/>
      <c r="B1050" s="293" t="str">
        <f>IF(LEN(A1050)=0,"",INDEX('Smelter Reference List'!$A:$A,MATCH($A1050,'Smelter Reference List'!$E:$E,0)))</f>
        <v/>
      </c>
      <c r="C1050" s="299" t="str">
        <f>IF(LEN(A1050)=0,"",INDEX('Smelter Reference List'!$C:$C,MATCH($A1050,'Smelter Reference List'!$E:$E,0)))</f>
        <v/>
      </c>
      <c r="D1050" s="293" t="str">
        <f ca="1">IF(ISERROR($S1050),"",OFFSET('Smelter Reference List'!$C$4,$S1050-4,0)&amp;"")</f>
        <v/>
      </c>
      <c r="E1050" s="293" t="str">
        <f ca="1">IF(ISERROR($S1050),"",OFFSET('Smelter Reference List'!$D$4,$S1050-4,0)&amp;"")</f>
        <v/>
      </c>
      <c r="F1050" s="293" t="str">
        <f ca="1">IF(ISERROR($S1050),"",OFFSET('Smelter Reference List'!$E$4,$S1050-4,0))</f>
        <v/>
      </c>
      <c r="G1050" s="293" t="str">
        <f ca="1">IF(C1050=$U$4,"Enter smelter details", IF(ISERROR($S1050),"",OFFSET('Smelter Reference List'!$F$4,$S1050-4,0)))</f>
        <v/>
      </c>
      <c r="H1050" s="294" t="str">
        <f ca="1">IF(ISERROR($S1050),"",OFFSET('Smelter Reference List'!$G$4,$S1050-4,0))</f>
        <v/>
      </c>
      <c r="I1050" s="295" t="str">
        <f ca="1">IF(ISERROR($S1050),"",OFFSET('Smelter Reference List'!$H$4,$S1050-4,0))</f>
        <v/>
      </c>
      <c r="J1050" s="295" t="str">
        <f ca="1">IF(ISERROR($S1050),"",OFFSET('Smelter Reference List'!$I$4,$S1050-4,0))</f>
        <v/>
      </c>
      <c r="K1050" s="296"/>
      <c r="L1050" s="296"/>
      <c r="M1050" s="296"/>
      <c r="N1050" s="296"/>
      <c r="O1050" s="296"/>
      <c r="P1050" s="296"/>
      <c r="Q1050" s="297"/>
      <c r="R1050" s="227"/>
      <c r="S1050" s="228" t="e">
        <f>IF(C1050="",NA(),MATCH($B1050&amp;$C1050,'Smelter Reference List'!$J:$J,0))</f>
        <v>#N/A</v>
      </c>
      <c r="T1050" s="229"/>
      <c r="U1050" s="229">
        <f t="shared" ca="1" si="34"/>
        <v>0</v>
      </c>
      <c r="V1050" s="229"/>
      <c r="W1050" s="229"/>
      <c r="Y1050" s="223" t="str">
        <f t="shared" si="35"/>
        <v/>
      </c>
    </row>
    <row r="1051" spans="1:25" s="223" customFormat="1" ht="20.25">
      <c r="A1051" s="292"/>
      <c r="B1051" s="293" t="str">
        <f>IF(LEN(A1051)=0,"",INDEX('Smelter Reference List'!$A:$A,MATCH($A1051,'Smelter Reference List'!$E:$E,0)))</f>
        <v/>
      </c>
      <c r="C1051" s="299" t="str">
        <f>IF(LEN(A1051)=0,"",INDEX('Smelter Reference List'!$C:$C,MATCH($A1051,'Smelter Reference List'!$E:$E,0)))</f>
        <v/>
      </c>
      <c r="D1051" s="293" t="str">
        <f ca="1">IF(ISERROR($S1051),"",OFFSET('Smelter Reference List'!$C$4,$S1051-4,0)&amp;"")</f>
        <v/>
      </c>
      <c r="E1051" s="293" t="str">
        <f ca="1">IF(ISERROR($S1051),"",OFFSET('Smelter Reference List'!$D$4,$S1051-4,0)&amp;"")</f>
        <v/>
      </c>
      <c r="F1051" s="293" t="str">
        <f ca="1">IF(ISERROR($S1051),"",OFFSET('Smelter Reference List'!$E$4,$S1051-4,0))</f>
        <v/>
      </c>
      <c r="G1051" s="293" t="str">
        <f ca="1">IF(C1051=$U$4,"Enter smelter details", IF(ISERROR($S1051),"",OFFSET('Smelter Reference List'!$F$4,$S1051-4,0)))</f>
        <v/>
      </c>
      <c r="H1051" s="294" t="str">
        <f ca="1">IF(ISERROR($S1051),"",OFFSET('Smelter Reference List'!$G$4,$S1051-4,0))</f>
        <v/>
      </c>
      <c r="I1051" s="295" t="str">
        <f ca="1">IF(ISERROR($S1051),"",OFFSET('Smelter Reference List'!$H$4,$S1051-4,0))</f>
        <v/>
      </c>
      <c r="J1051" s="295" t="str">
        <f ca="1">IF(ISERROR($S1051),"",OFFSET('Smelter Reference List'!$I$4,$S1051-4,0))</f>
        <v/>
      </c>
      <c r="K1051" s="296"/>
      <c r="L1051" s="296"/>
      <c r="M1051" s="296"/>
      <c r="N1051" s="296"/>
      <c r="O1051" s="296"/>
      <c r="P1051" s="296"/>
      <c r="Q1051" s="297"/>
      <c r="R1051" s="227"/>
      <c r="S1051" s="228" t="e">
        <f>IF(C1051="",NA(),MATCH($B1051&amp;$C1051,'Smelter Reference List'!$J:$J,0))</f>
        <v>#N/A</v>
      </c>
      <c r="T1051" s="229"/>
      <c r="U1051" s="229">
        <f t="shared" ca="1" si="34"/>
        <v>0</v>
      </c>
      <c r="V1051" s="229"/>
      <c r="W1051" s="229"/>
      <c r="Y1051" s="223" t="str">
        <f t="shared" si="35"/>
        <v/>
      </c>
    </row>
    <row r="1052" spans="1:25" s="223" customFormat="1" ht="20.25">
      <c r="A1052" s="292"/>
      <c r="B1052" s="293" t="str">
        <f>IF(LEN(A1052)=0,"",INDEX('Smelter Reference List'!$A:$A,MATCH($A1052,'Smelter Reference List'!$E:$E,0)))</f>
        <v/>
      </c>
      <c r="C1052" s="299" t="str">
        <f>IF(LEN(A1052)=0,"",INDEX('Smelter Reference List'!$C:$C,MATCH($A1052,'Smelter Reference List'!$E:$E,0)))</f>
        <v/>
      </c>
      <c r="D1052" s="293" t="str">
        <f ca="1">IF(ISERROR($S1052),"",OFFSET('Smelter Reference List'!$C$4,$S1052-4,0)&amp;"")</f>
        <v/>
      </c>
      <c r="E1052" s="293" t="str">
        <f ca="1">IF(ISERROR($S1052),"",OFFSET('Smelter Reference List'!$D$4,$S1052-4,0)&amp;"")</f>
        <v/>
      </c>
      <c r="F1052" s="293" t="str">
        <f ca="1">IF(ISERROR($S1052),"",OFFSET('Smelter Reference List'!$E$4,$S1052-4,0))</f>
        <v/>
      </c>
      <c r="G1052" s="293" t="str">
        <f ca="1">IF(C1052=$U$4,"Enter smelter details", IF(ISERROR($S1052),"",OFFSET('Smelter Reference List'!$F$4,$S1052-4,0)))</f>
        <v/>
      </c>
      <c r="H1052" s="294" t="str">
        <f ca="1">IF(ISERROR($S1052),"",OFFSET('Smelter Reference List'!$G$4,$S1052-4,0))</f>
        <v/>
      </c>
      <c r="I1052" s="295" t="str">
        <f ca="1">IF(ISERROR($S1052),"",OFFSET('Smelter Reference List'!$H$4,$S1052-4,0))</f>
        <v/>
      </c>
      <c r="J1052" s="295" t="str">
        <f ca="1">IF(ISERROR($S1052),"",OFFSET('Smelter Reference List'!$I$4,$S1052-4,0))</f>
        <v/>
      </c>
      <c r="K1052" s="296"/>
      <c r="L1052" s="296"/>
      <c r="M1052" s="296"/>
      <c r="N1052" s="296"/>
      <c r="O1052" s="296"/>
      <c r="P1052" s="296"/>
      <c r="Q1052" s="297"/>
      <c r="R1052" s="227"/>
      <c r="S1052" s="228" t="e">
        <f>IF(C1052="",NA(),MATCH($B1052&amp;$C1052,'Smelter Reference List'!$J:$J,0))</f>
        <v>#N/A</v>
      </c>
      <c r="T1052" s="229"/>
      <c r="U1052" s="229">
        <f t="shared" ca="1" si="34"/>
        <v>0</v>
      </c>
      <c r="V1052" s="229"/>
      <c r="W1052" s="229"/>
      <c r="Y1052" s="223" t="str">
        <f t="shared" si="35"/>
        <v/>
      </c>
    </row>
    <row r="1053" spans="1:25" s="223" customFormat="1" ht="20.25">
      <c r="A1053" s="292"/>
      <c r="B1053" s="293" t="str">
        <f>IF(LEN(A1053)=0,"",INDEX('Smelter Reference List'!$A:$A,MATCH($A1053,'Smelter Reference List'!$E:$E,0)))</f>
        <v/>
      </c>
      <c r="C1053" s="299" t="str">
        <f>IF(LEN(A1053)=0,"",INDEX('Smelter Reference List'!$C:$C,MATCH($A1053,'Smelter Reference List'!$E:$E,0)))</f>
        <v/>
      </c>
      <c r="D1053" s="293" t="str">
        <f ca="1">IF(ISERROR($S1053),"",OFFSET('Smelter Reference List'!$C$4,$S1053-4,0)&amp;"")</f>
        <v/>
      </c>
      <c r="E1053" s="293" t="str">
        <f ca="1">IF(ISERROR($S1053),"",OFFSET('Smelter Reference List'!$D$4,$S1053-4,0)&amp;"")</f>
        <v/>
      </c>
      <c r="F1053" s="293" t="str">
        <f ca="1">IF(ISERROR($S1053),"",OFFSET('Smelter Reference List'!$E$4,$S1053-4,0))</f>
        <v/>
      </c>
      <c r="G1053" s="293" t="str">
        <f ca="1">IF(C1053=$U$4,"Enter smelter details", IF(ISERROR($S1053),"",OFFSET('Smelter Reference List'!$F$4,$S1053-4,0)))</f>
        <v/>
      </c>
      <c r="H1053" s="294" t="str">
        <f ca="1">IF(ISERROR($S1053),"",OFFSET('Smelter Reference List'!$G$4,$S1053-4,0))</f>
        <v/>
      </c>
      <c r="I1053" s="295" t="str">
        <f ca="1">IF(ISERROR($S1053),"",OFFSET('Smelter Reference List'!$H$4,$S1053-4,0))</f>
        <v/>
      </c>
      <c r="J1053" s="295" t="str">
        <f ca="1">IF(ISERROR($S1053),"",OFFSET('Smelter Reference List'!$I$4,$S1053-4,0))</f>
        <v/>
      </c>
      <c r="K1053" s="296"/>
      <c r="L1053" s="296"/>
      <c r="M1053" s="296"/>
      <c r="N1053" s="296"/>
      <c r="O1053" s="296"/>
      <c r="P1053" s="296"/>
      <c r="Q1053" s="297"/>
      <c r="R1053" s="227"/>
      <c r="S1053" s="228" t="e">
        <f>IF(C1053="",NA(),MATCH($B1053&amp;$C1053,'Smelter Reference List'!$J:$J,0))</f>
        <v>#N/A</v>
      </c>
      <c r="T1053" s="229"/>
      <c r="U1053" s="229">
        <f t="shared" ca="1" si="34"/>
        <v>0</v>
      </c>
      <c r="V1053" s="229"/>
      <c r="W1053" s="229"/>
      <c r="Y1053" s="223" t="str">
        <f t="shared" si="35"/>
        <v/>
      </c>
    </row>
    <row r="1054" spans="1:25" s="223" customFormat="1" ht="20.25">
      <c r="A1054" s="292"/>
      <c r="B1054" s="293" t="str">
        <f>IF(LEN(A1054)=0,"",INDEX('Smelter Reference List'!$A:$A,MATCH($A1054,'Smelter Reference List'!$E:$E,0)))</f>
        <v/>
      </c>
      <c r="C1054" s="299" t="str">
        <f>IF(LEN(A1054)=0,"",INDEX('Smelter Reference List'!$C:$C,MATCH($A1054,'Smelter Reference List'!$E:$E,0)))</f>
        <v/>
      </c>
      <c r="D1054" s="293" t="str">
        <f ca="1">IF(ISERROR($S1054),"",OFFSET('Smelter Reference List'!$C$4,$S1054-4,0)&amp;"")</f>
        <v/>
      </c>
      <c r="E1054" s="293" t="str">
        <f ca="1">IF(ISERROR($S1054),"",OFFSET('Smelter Reference List'!$D$4,$S1054-4,0)&amp;"")</f>
        <v/>
      </c>
      <c r="F1054" s="293" t="str">
        <f ca="1">IF(ISERROR($S1054),"",OFFSET('Smelter Reference List'!$E$4,$S1054-4,0))</f>
        <v/>
      </c>
      <c r="G1054" s="293" t="str">
        <f ca="1">IF(C1054=$U$4,"Enter smelter details", IF(ISERROR($S1054),"",OFFSET('Smelter Reference List'!$F$4,$S1054-4,0)))</f>
        <v/>
      </c>
      <c r="H1054" s="294" t="str">
        <f ca="1">IF(ISERROR($S1054),"",OFFSET('Smelter Reference List'!$G$4,$S1054-4,0))</f>
        <v/>
      </c>
      <c r="I1054" s="295" t="str">
        <f ca="1">IF(ISERROR($S1054),"",OFFSET('Smelter Reference List'!$H$4,$S1054-4,0))</f>
        <v/>
      </c>
      <c r="J1054" s="295" t="str">
        <f ca="1">IF(ISERROR($S1054),"",OFFSET('Smelter Reference List'!$I$4,$S1054-4,0))</f>
        <v/>
      </c>
      <c r="K1054" s="296"/>
      <c r="L1054" s="296"/>
      <c r="M1054" s="296"/>
      <c r="N1054" s="296"/>
      <c r="O1054" s="296"/>
      <c r="P1054" s="296"/>
      <c r="Q1054" s="297"/>
      <c r="R1054" s="227"/>
      <c r="S1054" s="228" t="e">
        <f>IF(C1054="",NA(),MATCH($B1054&amp;$C1054,'Smelter Reference List'!$J:$J,0))</f>
        <v>#N/A</v>
      </c>
      <c r="T1054" s="229"/>
      <c r="U1054" s="229">
        <f t="shared" ca="1" si="34"/>
        <v>0</v>
      </c>
      <c r="V1054" s="229"/>
      <c r="W1054" s="229"/>
      <c r="Y1054" s="223" t="str">
        <f t="shared" si="35"/>
        <v/>
      </c>
    </row>
    <row r="1055" spans="1:25" s="223" customFormat="1" ht="20.25">
      <c r="A1055" s="292"/>
      <c r="B1055" s="293" t="str">
        <f>IF(LEN(A1055)=0,"",INDEX('Smelter Reference List'!$A:$A,MATCH($A1055,'Smelter Reference List'!$E:$E,0)))</f>
        <v/>
      </c>
      <c r="C1055" s="299" t="str">
        <f>IF(LEN(A1055)=0,"",INDEX('Smelter Reference List'!$C:$C,MATCH($A1055,'Smelter Reference List'!$E:$E,0)))</f>
        <v/>
      </c>
      <c r="D1055" s="293" t="str">
        <f ca="1">IF(ISERROR($S1055),"",OFFSET('Smelter Reference List'!$C$4,$S1055-4,0)&amp;"")</f>
        <v/>
      </c>
      <c r="E1055" s="293" t="str">
        <f ca="1">IF(ISERROR($S1055),"",OFFSET('Smelter Reference List'!$D$4,$S1055-4,0)&amp;"")</f>
        <v/>
      </c>
      <c r="F1055" s="293" t="str">
        <f ca="1">IF(ISERROR($S1055),"",OFFSET('Smelter Reference List'!$E$4,$S1055-4,0))</f>
        <v/>
      </c>
      <c r="G1055" s="293" t="str">
        <f ca="1">IF(C1055=$U$4,"Enter smelter details", IF(ISERROR($S1055),"",OFFSET('Smelter Reference List'!$F$4,$S1055-4,0)))</f>
        <v/>
      </c>
      <c r="H1055" s="294" t="str">
        <f ca="1">IF(ISERROR($S1055),"",OFFSET('Smelter Reference List'!$G$4,$S1055-4,0))</f>
        <v/>
      </c>
      <c r="I1055" s="295" t="str">
        <f ca="1">IF(ISERROR($S1055),"",OFFSET('Smelter Reference List'!$H$4,$S1055-4,0))</f>
        <v/>
      </c>
      <c r="J1055" s="295" t="str">
        <f ca="1">IF(ISERROR($S1055),"",OFFSET('Smelter Reference List'!$I$4,$S1055-4,0))</f>
        <v/>
      </c>
      <c r="K1055" s="296"/>
      <c r="L1055" s="296"/>
      <c r="M1055" s="296"/>
      <c r="N1055" s="296"/>
      <c r="O1055" s="296"/>
      <c r="P1055" s="296"/>
      <c r="Q1055" s="297"/>
      <c r="R1055" s="227"/>
      <c r="S1055" s="228" t="e">
        <f>IF(C1055="",NA(),MATCH($B1055&amp;$C1055,'Smelter Reference List'!$J:$J,0))</f>
        <v>#N/A</v>
      </c>
      <c r="T1055" s="229"/>
      <c r="U1055" s="229">
        <f t="shared" ca="1" si="34"/>
        <v>0</v>
      </c>
      <c r="V1055" s="229"/>
      <c r="W1055" s="229"/>
      <c r="Y1055" s="223" t="str">
        <f t="shared" si="35"/>
        <v/>
      </c>
    </row>
    <row r="1056" spans="1:25" s="223" customFormat="1" ht="20.25">
      <c r="A1056" s="292"/>
      <c r="B1056" s="293" t="str">
        <f>IF(LEN(A1056)=0,"",INDEX('Smelter Reference List'!$A:$A,MATCH($A1056,'Smelter Reference List'!$E:$E,0)))</f>
        <v/>
      </c>
      <c r="C1056" s="299" t="str">
        <f>IF(LEN(A1056)=0,"",INDEX('Smelter Reference List'!$C:$C,MATCH($A1056,'Smelter Reference List'!$E:$E,0)))</f>
        <v/>
      </c>
      <c r="D1056" s="293" t="str">
        <f ca="1">IF(ISERROR($S1056),"",OFFSET('Smelter Reference List'!$C$4,$S1056-4,0)&amp;"")</f>
        <v/>
      </c>
      <c r="E1056" s="293" t="str">
        <f ca="1">IF(ISERROR($S1056),"",OFFSET('Smelter Reference List'!$D$4,$S1056-4,0)&amp;"")</f>
        <v/>
      </c>
      <c r="F1056" s="293" t="str">
        <f ca="1">IF(ISERROR($S1056),"",OFFSET('Smelter Reference List'!$E$4,$S1056-4,0))</f>
        <v/>
      </c>
      <c r="G1056" s="293" t="str">
        <f ca="1">IF(C1056=$U$4,"Enter smelter details", IF(ISERROR($S1056),"",OFFSET('Smelter Reference List'!$F$4,$S1056-4,0)))</f>
        <v/>
      </c>
      <c r="H1056" s="294" t="str">
        <f ca="1">IF(ISERROR($S1056),"",OFFSET('Smelter Reference List'!$G$4,$S1056-4,0))</f>
        <v/>
      </c>
      <c r="I1056" s="295" t="str">
        <f ca="1">IF(ISERROR($S1056),"",OFFSET('Smelter Reference List'!$H$4,$S1056-4,0))</f>
        <v/>
      </c>
      <c r="J1056" s="295" t="str">
        <f ca="1">IF(ISERROR($S1056),"",OFFSET('Smelter Reference List'!$I$4,$S1056-4,0))</f>
        <v/>
      </c>
      <c r="K1056" s="296"/>
      <c r="L1056" s="296"/>
      <c r="M1056" s="296"/>
      <c r="N1056" s="296"/>
      <c r="O1056" s="296"/>
      <c r="P1056" s="296"/>
      <c r="Q1056" s="297"/>
      <c r="R1056" s="227"/>
      <c r="S1056" s="228" t="e">
        <f>IF(C1056="",NA(),MATCH($B1056&amp;$C1056,'Smelter Reference List'!$J:$J,0))</f>
        <v>#N/A</v>
      </c>
      <c r="T1056" s="229"/>
      <c r="U1056" s="229">
        <f t="shared" ca="1" si="34"/>
        <v>0</v>
      </c>
      <c r="V1056" s="229"/>
      <c r="W1056" s="229"/>
      <c r="Y1056" s="223" t="str">
        <f t="shared" si="35"/>
        <v/>
      </c>
    </row>
    <row r="1057" spans="1:25" s="223" customFormat="1" ht="20.25">
      <c r="A1057" s="292"/>
      <c r="B1057" s="293" t="str">
        <f>IF(LEN(A1057)=0,"",INDEX('Smelter Reference List'!$A:$A,MATCH($A1057,'Smelter Reference List'!$E:$E,0)))</f>
        <v/>
      </c>
      <c r="C1057" s="299" t="str">
        <f>IF(LEN(A1057)=0,"",INDEX('Smelter Reference List'!$C:$C,MATCH($A1057,'Smelter Reference List'!$E:$E,0)))</f>
        <v/>
      </c>
      <c r="D1057" s="293" t="str">
        <f ca="1">IF(ISERROR($S1057),"",OFFSET('Smelter Reference List'!$C$4,$S1057-4,0)&amp;"")</f>
        <v/>
      </c>
      <c r="E1057" s="293" t="str">
        <f ca="1">IF(ISERROR($S1057),"",OFFSET('Smelter Reference List'!$D$4,$S1057-4,0)&amp;"")</f>
        <v/>
      </c>
      <c r="F1057" s="293" t="str">
        <f ca="1">IF(ISERROR($S1057),"",OFFSET('Smelter Reference List'!$E$4,$S1057-4,0))</f>
        <v/>
      </c>
      <c r="G1057" s="293" t="str">
        <f ca="1">IF(C1057=$U$4,"Enter smelter details", IF(ISERROR($S1057),"",OFFSET('Smelter Reference List'!$F$4,$S1057-4,0)))</f>
        <v/>
      </c>
      <c r="H1057" s="294" t="str">
        <f ca="1">IF(ISERROR($S1057),"",OFFSET('Smelter Reference List'!$G$4,$S1057-4,0))</f>
        <v/>
      </c>
      <c r="I1057" s="295" t="str">
        <f ca="1">IF(ISERROR($S1057),"",OFFSET('Smelter Reference List'!$H$4,$S1057-4,0))</f>
        <v/>
      </c>
      <c r="J1057" s="295" t="str">
        <f ca="1">IF(ISERROR($S1057),"",OFFSET('Smelter Reference List'!$I$4,$S1057-4,0))</f>
        <v/>
      </c>
      <c r="K1057" s="296"/>
      <c r="L1057" s="296"/>
      <c r="M1057" s="296"/>
      <c r="N1057" s="296"/>
      <c r="O1057" s="296"/>
      <c r="P1057" s="296"/>
      <c r="Q1057" s="297"/>
      <c r="R1057" s="227"/>
      <c r="S1057" s="228" t="e">
        <f>IF(C1057="",NA(),MATCH($B1057&amp;$C1057,'Smelter Reference List'!$J:$J,0))</f>
        <v>#N/A</v>
      </c>
      <c r="T1057" s="229"/>
      <c r="U1057" s="229">
        <f t="shared" ca="1" si="34"/>
        <v>0</v>
      </c>
      <c r="V1057" s="229"/>
      <c r="W1057" s="229"/>
      <c r="Y1057" s="223" t="str">
        <f t="shared" si="35"/>
        <v/>
      </c>
    </row>
    <row r="1058" spans="1:25" s="223" customFormat="1" ht="20.25">
      <c r="A1058" s="292"/>
      <c r="B1058" s="293" t="str">
        <f>IF(LEN(A1058)=0,"",INDEX('Smelter Reference List'!$A:$A,MATCH($A1058,'Smelter Reference List'!$E:$E,0)))</f>
        <v/>
      </c>
      <c r="C1058" s="299" t="str">
        <f>IF(LEN(A1058)=0,"",INDEX('Smelter Reference List'!$C:$C,MATCH($A1058,'Smelter Reference List'!$E:$E,0)))</f>
        <v/>
      </c>
      <c r="D1058" s="293" t="str">
        <f ca="1">IF(ISERROR($S1058),"",OFFSET('Smelter Reference List'!$C$4,$S1058-4,0)&amp;"")</f>
        <v/>
      </c>
      <c r="E1058" s="293" t="str">
        <f ca="1">IF(ISERROR($S1058),"",OFFSET('Smelter Reference List'!$D$4,$S1058-4,0)&amp;"")</f>
        <v/>
      </c>
      <c r="F1058" s="293" t="str">
        <f ca="1">IF(ISERROR($S1058),"",OFFSET('Smelter Reference List'!$E$4,$S1058-4,0))</f>
        <v/>
      </c>
      <c r="G1058" s="293" t="str">
        <f ca="1">IF(C1058=$U$4,"Enter smelter details", IF(ISERROR($S1058),"",OFFSET('Smelter Reference List'!$F$4,$S1058-4,0)))</f>
        <v/>
      </c>
      <c r="H1058" s="294" t="str">
        <f ca="1">IF(ISERROR($S1058),"",OFFSET('Smelter Reference List'!$G$4,$S1058-4,0))</f>
        <v/>
      </c>
      <c r="I1058" s="295" t="str">
        <f ca="1">IF(ISERROR($S1058),"",OFFSET('Smelter Reference List'!$H$4,$S1058-4,0))</f>
        <v/>
      </c>
      <c r="J1058" s="295" t="str">
        <f ca="1">IF(ISERROR($S1058),"",OFFSET('Smelter Reference List'!$I$4,$S1058-4,0))</f>
        <v/>
      </c>
      <c r="K1058" s="296"/>
      <c r="L1058" s="296"/>
      <c r="M1058" s="296"/>
      <c r="N1058" s="296"/>
      <c r="O1058" s="296"/>
      <c r="P1058" s="296"/>
      <c r="Q1058" s="297"/>
      <c r="R1058" s="227"/>
      <c r="S1058" s="228" t="e">
        <f>IF(C1058="",NA(),MATCH($B1058&amp;$C1058,'Smelter Reference List'!$J:$J,0))</f>
        <v>#N/A</v>
      </c>
      <c r="T1058" s="229"/>
      <c r="U1058" s="229">
        <f t="shared" ca="1" si="34"/>
        <v>0</v>
      </c>
      <c r="V1058" s="229"/>
      <c r="W1058" s="229"/>
      <c r="Y1058" s="223" t="str">
        <f t="shared" si="35"/>
        <v/>
      </c>
    </row>
    <row r="1059" spans="1:25" s="223" customFormat="1" ht="20.25">
      <c r="A1059" s="292"/>
      <c r="B1059" s="293" t="str">
        <f>IF(LEN(A1059)=0,"",INDEX('Smelter Reference List'!$A:$A,MATCH($A1059,'Smelter Reference List'!$E:$E,0)))</f>
        <v/>
      </c>
      <c r="C1059" s="299" t="str">
        <f>IF(LEN(A1059)=0,"",INDEX('Smelter Reference List'!$C:$C,MATCH($A1059,'Smelter Reference List'!$E:$E,0)))</f>
        <v/>
      </c>
      <c r="D1059" s="293" t="str">
        <f ca="1">IF(ISERROR($S1059),"",OFFSET('Smelter Reference List'!$C$4,$S1059-4,0)&amp;"")</f>
        <v/>
      </c>
      <c r="E1059" s="293" t="str">
        <f ca="1">IF(ISERROR($S1059),"",OFFSET('Smelter Reference List'!$D$4,$S1059-4,0)&amp;"")</f>
        <v/>
      </c>
      <c r="F1059" s="293" t="str">
        <f ca="1">IF(ISERROR($S1059),"",OFFSET('Smelter Reference List'!$E$4,$S1059-4,0))</f>
        <v/>
      </c>
      <c r="G1059" s="293" t="str">
        <f ca="1">IF(C1059=$U$4,"Enter smelter details", IF(ISERROR($S1059),"",OFFSET('Smelter Reference List'!$F$4,$S1059-4,0)))</f>
        <v/>
      </c>
      <c r="H1059" s="294" t="str">
        <f ca="1">IF(ISERROR($S1059),"",OFFSET('Smelter Reference List'!$G$4,$S1059-4,0))</f>
        <v/>
      </c>
      <c r="I1059" s="295" t="str">
        <f ca="1">IF(ISERROR($S1059),"",OFFSET('Smelter Reference List'!$H$4,$S1059-4,0))</f>
        <v/>
      </c>
      <c r="J1059" s="295" t="str">
        <f ca="1">IF(ISERROR($S1059),"",OFFSET('Smelter Reference List'!$I$4,$S1059-4,0))</f>
        <v/>
      </c>
      <c r="K1059" s="296"/>
      <c r="L1059" s="296"/>
      <c r="M1059" s="296"/>
      <c r="N1059" s="296"/>
      <c r="O1059" s="296"/>
      <c r="P1059" s="296"/>
      <c r="Q1059" s="297"/>
      <c r="R1059" s="227"/>
      <c r="S1059" s="228" t="e">
        <f>IF(C1059="",NA(),MATCH($B1059&amp;$C1059,'Smelter Reference List'!$J:$J,0))</f>
        <v>#N/A</v>
      </c>
      <c r="T1059" s="229"/>
      <c r="U1059" s="229">
        <f t="shared" ca="1" si="34"/>
        <v>0</v>
      </c>
      <c r="V1059" s="229"/>
      <c r="W1059" s="229"/>
      <c r="Y1059" s="223" t="str">
        <f t="shared" si="35"/>
        <v/>
      </c>
    </row>
    <row r="1060" spans="1:25" s="223" customFormat="1" ht="20.25">
      <c r="A1060" s="292"/>
      <c r="B1060" s="293" t="str">
        <f>IF(LEN(A1060)=0,"",INDEX('Smelter Reference List'!$A:$A,MATCH($A1060,'Smelter Reference List'!$E:$E,0)))</f>
        <v/>
      </c>
      <c r="C1060" s="299" t="str">
        <f>IF(LEN(A1060)=0,"",INDEX('Smelter Reference List'!$C:$C,MATCH($A1060,'Smelter Reference List'!$E:$E,0)))</f>
        <v/>
      </c>
      <c r="D1060" s="293" t="str">
        <f ca="1">IF(ISERROR($S1060),"",OFFSET('Smelter Reference List'!$C$4,$S1060-4,0)&amp;"")</f>
        <v/>
      </c>
      <c r="E1060" s="293" t="str">
        <f ca="1">IF(ISERROR($S1060),"",OFFSET('Smelter Reference List'!$D$4,$S1060-4,0)&amp;"")</f>
        <v/>
      </c>
      <c r="F1060" s="293" t="str">
        <f ca="1">IF(ISERROR($S1060),"",OFFSET('Smelter Reference List'!$E$4,$S1060-4,0))</f>
        <v/>
      </c>
      <c r="G1060" s="293" t="str">
        <f ca="1">IF(C1060=$U$4,"Enter smelter details", IF(ISERROR($S1060),"",OFFSET('Smelter Reference List'!$F$4,$S1060-4,0)))</f>
        <v/>
      </c>
      <c r="H1060" s="294" t="str">
        <f ca="1">IF(ISERROR($S1060),"",OFFSET('Smelter Reference List'!$G$4,$S1060-4,0))</f>
        <v/>
      </c>
      <c r="I1060" s="295" t="str">
        <f ca="1">IF(ISERROR($S1060),"",OFFSET('Smelter Reference List'!$H$4,$S1060-4,0))</f>
        <v/>
      </c>
      <c r="J1060" s="295" t="str">
        <f ca="1">IF(ISERROR($S1060),"",OFFSET('Smelter Reference List'!$I$4,$S1060-4,0))</f>
        <v/>
      </c>
      <c r="K1060" s="296"/>
      <c r="L1060" s="296"/>
      <c r="M1060" s="296"/>
      <c r="N1060" s="296"/>
      <c r="O1060" s="296"/>
      <c r="P1060" s="296"/>
      <c r="Q1060" s="297"/>
      <c r="R1060" s="227"/>
      <c r="S1060" s="228" t="e">
        <f>IF(C1060="",NA(),MATCH($B1060&amp;$C1060,'Smelter Reference List'!$J:$J,0))</f>
        <v>#N/A</v>
      </c>
      <c r="T1060" s="229"/>
      <c r="U1060" s="229">
        <f t="shared" ca="1" si="34"/>
        <v>0</v>
      </c>
      <c r="V1060" s="229"/>
      <c r="W1060" s="229"/>
      <c r="Y1060" s="223" t="str">
        <f t="shared" si="35"/>
        <v/>
      </c>
    </row>
    <row r="1061" spans="1:25" s="223" customFormat="1" ht="20.25">
      <c r="A1061" s="292"/>
      <c r="B1061" s="293" t="str">
        <f>IF(LEN(A1061)=0,"",INDEX('Smelter Reference List'!$A:$A,MATCH($A1061,'Smelter Reference List'!$E:$E,0)))</f>
        <v/>
      </c>
      <c r="C1061" s="299" t="str">
        <f>IF(LEN(A1061)=0,"",INDEX('Smelter Reference List'!$C:$C,MATCH($A1061,'Smelter Reference List'!$E:$E,0)))</f>
        <v/>
      </c>
      <c r="D1061" s="293" t="str">
        <f ca="1">IF(ISERROR($S1061),"",OFFSET('Smelter Reference List'!$C$4,$S1061-4,0)&amp;"")</f>
        <v/>
      </c>
      <c r="E1061" s="293" t="str">
        <f ca="1">IF(ISERROR($S1061),"",OFFSET('Smelter Reference List'!$D$4,$S1061-4,0)&amp;"")</f>
        <v/>
      </c>
      <c r="F1061" s="293" t="str">
        <f ca="1">IF(ISERROR($S1061),"",OFFSET('Smelter Reference List'!$E$4,$S1061-4,0))</f>
        <v/>
      </c>
      <c r="G1061" s="293" t="str">
        <f ca="1">IF(C1061=$U$4,"Enter smelter details", IF(ISERROR($S1061),"",OFFSET('Smelter Reference List'!$F$4,$S1061-4,0)))</f>
        <v/>
      </c>
      <c r="H1061" s="294" t="str">
        <f ca="1">IF(ISERROR($S1061),"",OFFSET('Smelter Reference List'!$G$4,$S1061-4,0))</f>
        <v/>
      </c>
      <c r="I1061" s="295" t="str">
        <f ca="1">IF(ISERROR($S1061),"",OFFSET('Smelter Reference List'!$H$4,$S1061-4,0))</f>
        <v/>
      </c>
      <c r="J1061" s="295" t="str">
        <f ca="1">IF(ISERROR($S1061),"",OFFSET('Smelter Reference List'!$I$4,$S1061-4,0))</f>
        <v/>
      </c>
      <c r="K1061" s="296"/>
      <c r="L1061" s="296"/>
      <c r="M1061" s="296"/>
      <c r="N1061" s="296"/>
      <c r="O1061" s="296"/>
      <c r="P1061" s="296"/>
      <c r="Q1061" s="297"/>
      <c r="R1061" s="227"/>
      <c r="S1061" s="228" t="e">
        <f>IF(C1061="",NA(),MATCH($B1061&amp;$C1061,'Smelter Reference List'!$J:$J,0))</f>
        <v>#N/A</v>
      </c>
      <c r="T1061" s="229"/>
      <c r="U1061" s="229">
        <f t="shared" ca="1" si="34"/>
        <v>0</v>
      </c>
      <c r="V1061" s="229"/>
      <c r="W1061" s="229"/>
      <c r="Y1061" s="223" t="str">
        <f t="shared" si="35"/>
        <v/>
      </c>
    </row>
    <row r="1062" spans="1:25" s="223" customFormat="1" ht="20.25">
      <c r="A1062" s="292"/>
      <c r="B1062" s="293" t="str">
        <f>IF(LEN(A1062)=0,"",INDEX('Smelter Reference List'!$A:$A,MATCH($A1062,'Smelter Reference List'!$E:$E,0)))</f>
        <v/>
      </c>
      <c r="C1062" s="299" t="str">
        <f>IF(LEN(A1062)=0,"",INDEX('Smelter Reference List'!$C:$C,MATCH($A1062,'Smelter Reference List'!$E:$E,0)))</f>
        <v/>
      </c>
      <c r="D1062" s="293" t="str">
        <f ca="1">IF(ISERROR($S1062),"",OFFSET('Smelter Reference List'!$C$4,$S1062-4,0)&amp;"")</f>
        <v/>
      </c>
      <c r="E1062" s="293" t="str">
        <f ca="1">IF(ISERROR($S1062),"",OFFSET('Smelter Reference List'!$D$4,$S1062-4,0)&amp;"")</f>
        <v/>
      </c>
      <c r="F1062" s="293" t="str">
        <f ca="1">IF(ISERROR($S1062),"",OFFSET('Smelter Reference List'!$E$4,$S1062-4,0))</f>
        <v/>
      </c>
      <c r="G1062" s="293" t="str">
        <f ca="1">IF(C1062=$U$4,"Enter smelter details", IF(ISERROR($S1062),"",OFFSET('Smelter Reference List'!$F$4,$S1062-4,0)))</f>
        <v/>
      </c>
      <c r="H1062" s="294" t="str">
        <f ca="1">IF(ISERROR($S1062),"",OFFSET('Smelter Reference List'!$G$4,$S1062-4,0))</f>
        <v/>
      </c>
      <c r="I1062" s="295" t="str">
        <f ca="1">IF(ISERROR($S1062),"",OFFSET('Smelter Reference List'!$H$4,$S1062-4,0))</f>
        <v/>
      </c>
      <c r="J1062" s="295" t="str">
        <f ca="1">IF(ISERROR($S1062),"",OFFSET('Smelter Reference List'!$I$4,$S1062-4,0))</f>
        <v/>
      </c>
      <c r="K1062" s="296"/>
      <c r="L1062" s="296"/>
      <c r="M1062" s="296"/>
      <c r="N1062" s="296"/>
      <c r="O1062" s="296"/>
      <c r="P1062" s="296"/>
      <c r="Q1062" s="297"/>
      <c r="R1062" s="227"/>
      <c r="S1062" s="228" t="e">
        <f>IF(C1062="",NA(),MATCH($B1062&amp;$C1062,'Smelter Reference List'!$J:$J,0))</f>
        <v>#N/A</v>
      </c>
      <c r="T1062" s="229"/>
      <c r="U1062" s="229">
        <f t="shared" ca="1" si="34"/>
        <v>0</v>
      </c>
      <c r="V1062" s="229"/>
      <c r="W1062" s="229"/>
      <c r="Y1062" s="223" t="str">
        <f t="shared" si="35"/>
        <v/>
      </c>
    </row>
    <row r="1063" spans="1:25" s="223" customFormat="1" ht="20.25">
      <c r="A1063" s="292"/>
      <c r="B1063" s="293" t="str">
        <f>IF(LEN(A1063)=0,"",INDEX('Smelter Reference List'!$A:$A,MATCH($A1063,'Smelter Reference List'!$E:$E,0)))</f>
        <v/>
      </c>
      <c r="C1063" s="299" t="str">
        <f>IF(LEN(A1063)=0,"",INDEX('Smelter Reference List'!$C:$C,MATCH($A1063,'Smelter Reference List'!$E:$E,0)))</f>
        <v/>
      </c>
      <c r="D1063" s="293" t="str">
        <f ca="1">IF(ISERROR($S1063),"",OFFSET('Smelter Reference List'!$C$4,$S1063-4,0)&amp;"")</f>
        <v/>
      </c>
      <c r="E1063" s="293" t="str">
        <f ca="1">IF(ISERROR($S1063),"",OFFSET('Smelter Reference List'!$D$4,$S1063-4,0)&amp;"")</f>
        <v/>
      </c>
      <c r="F1063" s="293" t="str">
        <f ca="1">IF(ISERROR($S1063),"",OFFSET('Smelter Reference List'!$E$4,$S1063-4,0))</f>
        <v/>
      </c>
      <c r="G1063" s="293" t="str">
        <f ca="1">IF(C1063=$U$4,"Enter smelter details", IF(ISERROR($S1063),"",OFFSET('Smelter Reference List'!$F$4,$S1063-4,0)))</f>
        <v/>
      </c>
      <c r="H1063" s="294" t="str">
        <f ca="1">IF(ISERROR($S1063),"",OFFSET('Smelter Reference List'!$G$4,$S1063-4,0))</f>
        <v/>
      </c>
      <c r="I1063" s="295" t="str">
        <f ca="1">IF(ISERROR($S1063),"",OFFSET('Smelter Reference List'!$H$4,$S1063-4,0))</f>
        <v/>
      </c>
      <c r="J1063" s="295" t="str">
        <f ca="1">IF(ISERROR($S1063),"",OFFSET('Smelter Reference List'!$I$4,$S1063-4,0))</f>
        <v/>
      </c>
      <c r="K1063" s="296"/>
      <c r="L1063" s="296"/>
      <c r="M1063" s="296"/>
      <c r="N1063" s="296"/>
      <c r="O1063" s="296"/>
      <c r="P1063" s="296"/>
      <c r="Q1063" s="297"/>
      <c r="R1063" s="227"/>
      <c r="S1063" s="228" t="e">
        <f>IF(C1063="",NA(),MATCH($B1063&amp;$C1063,'Smelter Reference List'!$J:$J,0))</f>
        <v>#N/A</v>
      </c>
      <c r="T1063" s="229"/>
      <c r="U1063" s="229">
        <f t="shared" ca="1" si="34"/>
        <v>0</v>
      </c>
      <c r="V1063" s="229"/>
      <c r="W1063" s="229"/>
      <c r="Y1063" s="223" t="str">
        <f t="shared" si="35"/>
        <v/>
      </c>
    </row>
    <row r="1064" spans="1:25" s="223" customFormat="1" ht="20.25">
      <c r="A1064" s="292"/>
      <c r="B1064" s="293" t="str">
        <f>IF(LEN(A1064)=0,"",INDEX('Smelter Reference List'!$A:$A,MATCH($A1064,'Smelter Reference List'!$E:$E,0)))</f>
        <v/>
      </c>
      <c r="C1064" s="299" t="str">
        <f>IF(LEN(A1064)=0,"",INDEX('Smelter Reference List'!$C:$C,MATCH($A1064,'Smelter Reference List'!$E:$E,0)))</f>
        <v/>
      </c>
      <c r="D1064" s="293" t="str">
        <f ca="1">IF(ISERROR($S1064),"",OFFSET('Smelter Reference List'!$C$4,$S1064-4,0)&amp;"")</f>
        <v/>
      </c>
      <c r="E1064" s="293" t="str">
        <f ca="1">IF(ISERROR($S1064),"",OFFSET('Smelter Reference List'!$D$4,$S1064-4,0)&amp;"")</f>
        <v/>
      </c>
      <c r="F1064" s="293" t="str">
        <f ca="1">IF(ISERROR($S1064),"",OFFSET('Smelter Reference List'!$E$4,$S1064-4,0))</f>
        <v/>
      </c>
      <c r="G1064" s="293" t="str">
        <f ca="1">IF(C1064=$U$4,"Enter smelter details", IF(ISERROR($S1064),"",OFFSET('Smelter Reference List'!$F$4,$S1064-4,0)))</f>
        <v/>
      </c>
      <c r="H1064" s="294" t="str">
        <f ca="1">IF(ISERROR($S1064),"",OFFSET('Smelter Reference List'!$G$4,$S1064-4,0))</f>
        <v/>
      </c>
      <c r="I1064" s="295" t="str">
        <f ca="1">IF(ISERROR($S1064),"",OFFSET('Smelter Reference List'!$H$4,$S1064-4,0))</f>
        <v/>
      </c>
      <c r="J1064" s="295" t="str">
        <f ca="1">IF(ISERROR($S1064),"",OFFSET('Smelter Reference List'!$I$4,$S1064-4,0))</f>
        <v/>
      </c>
      <c r="K1064" s="296"/>
      <c r="L1064" s="296"/>
      <c r="M1064" s="296"/>
      <c r="N1064" s="296"/>
      <c r="O1064" s="296"/>
      <c r="P1064" s="296"/>
      <c r="Q1064" s="297"/>
      <c r="R1064" s="227"/>
      <c r="S1064" s="228" t="e">
        <f>IF(C1064="",NA(),MATCH($B1064&amp;$C1064,'Smelter Reference List'!$J:$J,0))</f>
        <v>#N/A</v>
      </c>
      <c r="T1064" s="229"/>
      <c r="U1064" s="229">
        <f t="shared" ca="1" si="34"/>
        <v>0</v>
      </c>
      <c r="V1064" s="229"/>
      <c r="W1064" s="229"/>
      <c r="Y1064" s="223" t="str">
        <f t="shared" si="35"/>
        <v/>
      </c>
    </row>
    <row r="1065" spans="1:25" s="223" customFormat="1" ht="20.25">
      <c r="A1065" s="292"/>
      <c r="B1065" s="293" t="str">
        <f>IF(LEN(A1065)=0,"",INDEX('Smelter Reference List'!$A:$A,MATCH($A1065,'Smelter Reference List'!$E:$E,0)))</f>
        <v/>
      </c>
      <c r="C1065" s="299" t="str">
        <f>IF(LEN(A1065)=0,"",INDEX('Smelter Reference List'!$C:$C,MATCH($A1065,'Smelter Reference List'!$E:$E,0)))</f>
        <v/>
      </c>
      <c r="D1065" s="293" t="str">
        <f ca="1">IF(ISERROR($S1065),"",OFFSET('Smelter Reference List'!$C$4,$S1065-4,0)&amp;"")</f>
        <v/>
      </c>
      <c r="E1065" s="293" t="str">
        <f ca="1">IF(ISERROR($S1065),"",OFFSET('Smelter Reference List'!$D$4,$S1065-4,0)&amp;"")</f>
        <v/>
      </c>
      <c r="F1065" s="293" t="str">
        <f ca="1">IF(ISERROR($S1065),"",OFFSET('Smelter Reference List'!$E$4,$S1065-4,0))</f>
        <v/>
      </c>
      <c r="G1065" s="293" t="str">
        <f ca="1">IF(C1065=$U$4,"Enter smelter details", IF(ISERROR($S1065),"",OFFSET('Smelter Reference List'!$F$4,$S1065-4,0)))</f>
        <v/>
      </c>
      <c r="H1065" s="294" t="str">
        <f ca="1">IF(ISERROR($S1065),"",OFFSET('Smelter Reference List'!$G$4,$S1065-4,0))</f>
        <v/>
      </c>
      <c r="I1065" s="295" t="str">
        <f ca="1">IF(ISERROR($S1065),"",OFFSET('Smelter Reference List'!$H$4,$S1065-4,0))</f>
        <v/>
      </c>
      <c r="J1065" s="295" t="str">
        <f ca="1">IF(ISERROR($S1065),"",OFFSET('Smelter Reference List'!$I$4,$S1065-4,0))</f>
        <v/>
      </c>
      <c r="K1065" s="296"/>
      <c r="L1065" s="296"/>
      <c r="M1065" s="296"/>
      <c r="N1065" s="296"/>
      <c r="O1065" s="296"/>
      <c r="P1065" s="296"/>
      <c r="Q1065" s="297"/>
      <c r="R1065" s="227"/>
      <c r="S1065" s="228" t="e">
        <f>IF(C1065="",NA(),MATCH($B1065&amp;$C1065,'Smelter Reference List'!$J:$J,0))</f>
        <v>#N/A</v>
      </c>
      <c r="T1065" s="229"/>
      <c r="U1065" s="229">
        <f t="shared" ca="1" si="34"/>
        <v>0</v>
      </c>
      <c r="V1065" s="229"/>
      <c r="W1065" s="229"/>
      <c r="Y1065" s="223" t="str">
        <f t="shared" si="35"/>
        <v/>
      </c>
    </row>
    <row r="1066" spans="1:25" s="223" customFormat="1" ht="20.25">
      <c r="A1066" s="292"/>
      <c r="B1066" s="293" t="str">
        <f>IF(LEN(A1066)=0,"",INDEX('Smelter Reference List'!$A:$A,MATCH($A1066,'Smelter Reference List'!$E:$E,0)))</f>
        <v/>
      </c>
      <c r="C1066" s="299" t="str">
        <f>IF(LEN(A1066)=0,"",INDEX('Smelter Reference List'!$C:$C,MATCH($A1066,'Smelter Reference List'!$E:$E,0)))</f>
        <v/>
      </c>
      <c r="D1066" s="293" t="str">
        <f ca="1">IF(ISERROR($S1066),"",OFFSET('Smelter Reference List'!$C$4,$S1066-4,0)&amp;"")</f>
        <v/>
      </c>
      <c r="E1066" s="293" t="str">
        <f ca="1">IF(ISERROR($S1066),"",OFFSET('Smelter Reference List'!$D$4,$S1066-4,0)&amp;"")</f>
        <v/>
      </c>
      <c r="F1066" s="293" t="str">
        <f ca="1">IF(ISERROR($S1066),"",OFFSET('Smelter Reference List'!$E$4,$S1066-4,0))</f>
        <v/>
      </c>
      <c r="G1066" s="293" t="str">
        <f ca="1">IF(C1066=$U$4,"Enter smelter details", IF(ISERROR($S1066),"",OFFSET('Smelter Reference List'!$F$4,$S1066-4,0)))</f>
        <v/>
      </c>
      <c r="H1066" s="294" t="str">
        <f ca="1">IF(ISERROR($S1066),"",OFFSET('Smelter Reference List'!$G$4,$S1066-4,0))</f>
        <v/>
      </c>
      <c r="I1066" s="295" t="str">
        <f ca="1">IF(ISERROR($S1066),"",OFFSET('Smelter Reference List'!$H$4,$S1066-4,0))</f>
        <v/>
      </c>
      <c r="J1066" s="295" t="str">
        <f ca="1">IF(ISERROR($S1066),"",OFFSET('Smelter Reference List'!$I$4,$S1066-4,0))</f>
        <v/>
      </c>
      <c r="K1066" s="296"/>
      <c r="L1066" s="296"/>
      <c r="M1066" s="296"/>
      <c r="N1066" s="296"/>
      <c r="O1066" s="296"/>
      <c r="P1066" s="296"/>
      <c r="Q1066" s="297"/>
      <c r="R1066" s="227"/>
      <c r="S1066" s="228" t="e">
        <f>IF(C1066="",NA(),MATCH($B1066&amp;$C1066,'Smelter Reference List'!$J:$J,0))</f>
        <v>#N/A</v>
      </c>
      <c r="T1066" s="229"/>
      <c r="U1066" s="229">
        <f t="shared" ca="1" si="34"/>
        <v>0</v>
      </c>
      <c r="V1066" s="229"/>
      <c r="W1066" s="229"/>
      <c r="Y1066" s="223" t="str">
        <f t="shared" si="35"/>
        <v/>
      </c>
    </row>
    <row r="1067" spans="1:25" s="223" customFormat="1" ht="20.25">
      <c r="A1067" s="292"/>
      <c r="B1067" s="293" t="str">
        <f>IF(LEN(A1067)=0,"",INDEX('Smelter Reference List'!$A:$A,MATCH($A1067,'Smelter Reference List'!$E:$E,0)))</f>
        <v/>
      </c>
      <c r="C1067" s="299" t="str">
        <f>IF(LEN(A1067)=0,"",INDEX('Smelter Reference List'!$C:$C,MATCH($A1067,'Smelter Reference List'!$E:$E,0)))</f>
        <v/>
      </c>
      <c r="D1067" s="293" t="str">
        <f ca="1">IF(ISERROR($S1067),"",OFFSET('Smelter Reference List'!$C$4,$S1067-4,0)&amp;"")</f>
        <v/>
      </c>
      <c r="E1067" s="293" t="str">
        <f ca="1">IF(ISERROR($S1067),"",OFFSET('Smelter Reference List'!$D$4,$S1067-4,0)&amp;"")</f>
        <v/>
      </c>
      <c r="F1067" s="293" t="str">
        <f ca="1">IF(ISERROR($S1067),"",OFFSET('Smelter Reference List'!$E$4,$S1067-4,0))</f>
        <v/>
      </c>
      <c r="G1067" s="293" t="str">
        <f ca="1">IF(C1067=$U$4,"Enter smelter details", IF(ISERROR($S1067),"",OFFSET('Smelter Reference List'!$F$4,$S1067-4,0)))</f>
        <v/>
      </c>
      <c r="H1067" s="294" t="str">
        <f ca="1">IF(ISERROR($S1067),"",OFFSET('Smelter Reference List'!$G$4,$S1067-4,0))</f>
        <v/>
      </c>
      <c r="I1067" s="295" t="str">
        <f ca="1">IF(ISERROR($S1067),"",OFFSET('Smelter Reference List'!$H$4,$S1067-4,0))</f>
        <v/>
      </c>
      <c r="J1067" s="295" t="str">
        <f ca="1">IF(ISERROR($S1067),"",OFFSET('Smelter Reference List'!$I$4,$S1067-4,0))</f>
        <v/>
      </c>
      <c r="K1067" s="296"/>
      <c r="L1067" s="296"/>
      <c r="M1067" s="296"/>
      <c r="N1067" s="296"/>
      <c r="O1067" s="296"/>
      <c r="P1067" s="296"/>
      <c r="Q1067" s="297"/>
      <c r="R1067" s="227"/>
      <c r="S1067" s="228" t="e">
        <f>IF(C1067="",NA(),MATCH($B1067&amp;$C1067,'Smelter Reference List'!$J:$J,0))</f>
        <v>#N/A</v>
      </c>
      <c r="T1067" s="229"/>
      <c r="U1067" s="229">
        <f t="shared" ca="1" si="34"/>
        <v>0</v>
      </c>
      <c r="V1067" s="229"/>
      <c r="W1067" s="229"/>
      <c r="Y1067" s="223" t="str">
        <f t="shared" si="35"/>
        <v/>
      </c>
    </row>
    <row r="1068" spans="1:25" s="223" customFormat="1" ht="20.25">
      <c r="A1068" s="292"/>
      <c r="B1068" s="293" t="str">
        <f>IF(LEN(A1068)=0,"",INDEX('Smelter Reference List'!$A:$A,MATCH($A1068,'Smelter Reference List'!$E:$E,0)))</f>
        <v/>
      </c>
      <c r="C1068" s="299" t="str">
        <f>IF(LEN(A1068)=0,"",INDEX('Smelter Reference List'!$C:$C,MATCH($A1068,'Smelter Reference List'!$E:$E,0)))</f>
        <v/>
      </c>
      <c r="D1068" s="293" t="str">
        <f ca="1">IF(ISERROR($S1068),"",OFFSET('Smelter Reference List'!$C$4,$S1068-4,0)&amp;"")</f>
        <v/>
      </c>
      <c r="E1068" s="293" t="str">
        <f ca="1">IF(ISERROR($S1068),"",OFFSET('Smelter Reference List'!$D$4,$S1068-4,0)&amp;"")</f>
        <v/>
      </c>
      <c r="F1068" s="293" t="str">
        <f ca="1">IF(ISERROR($S1068),"",OFFSET('Smelter Reference List'!$E$4,$S1068-4,0))</f>
        <v/>
      </c>
      <c r="G1068" s="293" t="str">
        <f ca="1">IF(C1068=$U$4,"Enter smelter details", IF(ISERROR($S1068),"",OFFSET('Smelter Reference List'!$F$4,$S1068-4,0)))</f>
        <v/>
      </c>
      <c r="H1068" s="294" t="str">
        <f ca="1">IF(ISERROR($S1068),"",OFFSET('Smelter Reference List'!$G$4,$S1068-4,0))</f>
        <v/>
      </c>
      <c r="I1068" s="295" t="str">
        <f ca="1">IF(ISERROR($S1068),"",OFFSET('Smelter Reference List'!$H$4,$S1068-4,0))</f>
        <v/>
      </c>
      <c r="J1068" s="295" t="str">
        <f ca="1">IF(ISERROR($S1068),"",OFFSET('Smelter Reference List'!$I$4,$S1068-4,0))</f>
        <v/>
      </c>
      <c r="K1068" s="296"/>
      <c r="L1068" s="296"/>
      <c r="M1068" s="296"/>
      <c r="N1068" s="296"/>
      <c r="O1068" s="296"/>
      <c r="P1068" s="296"/>
      <c r="Q1068" s="297"/>
      <c r="R1068" s="227"/>
      <c r="S1068" s="228" t="e">
        <f>IF(C1068="",NA(),MATCH($B1068&amp;$C1068,'Smelter Reference List'!$J:$J,0))</f>
        <v>#N/A</v>
      </c>
      <c r="T1068" s="229"/>
      <c r="U1068" s="229">
        <f t="shared" ca="1" si="34"/>
        <v>0</v>
      </c>
      <c r="V1068" s="229"/>
      <c r="W1068" s="229"/>
      <c r="Y1068" s="223" t="str">
        <f t="shared" si="35"/>
        <v/>
      </c>
    </row>
    <row r="1069" spans="1:25" s="223" customFormat="1" ht="20.25">
      <c r="A1069" s="292"/>
      <c r="B1069" s="293" t="str">
        <f>IF(LEN(A1069)=0,"",INDEX('Smelter Reference List'!$A:$A,MATCH($A1069,'Smelter Reference List'!$E:$E,0)))</f>
        <v/>
      </c>
      <c r="C1069" s="299" t="str">
        <f>IF(LEN(A1069)=0,"",INDEX('Smelter Reference List'!$C:$C,MATCH($A1069,'Smelter Reference List'!$E:$E,0)))</f>
        <v/>
      </c>
      <c r="D1069" s="293" t="str">
        <f ca="1">IF(ISERROR($S1069),"",OFFSET('Smelter Reference List'!$C$4,$S1069-4,0)&amp;"")</f>
        <v/>
      </c>
      <c r="E1069" s="293" t="str">
        <f ca="1">IF(ISERROR($S1069),"",OFFSET('Smelter Reference List'!$D$4,$S1069-4,0)&amp;"")</f>
        <v/>
      </c>
      <c r="F1069" s="293" t="str">
        <f ca="1">IF(ISERROR($S1069),"",OFFSET('Smelter Reference List'!$E$4,$S1069-4,0))</f>
        <v/>
      </c>
      <c r="G1069" s="293" t="str">
        <f ca="1">IF(C1069=$U$4,"Enter smelter details", IF(ISERROR($S1069),"",OFFSET('Smelter Reference List'!$F$4,$S1069-4,0)))</f>
        <v/>
      </c>
      <c r="H1069" s="294" t="str">
        <f ca="1">IF(ISERROR($S1069),"",OFFSET('Smelter Reference List'!$G$4,$S1069-4,0))</f>
        <v/>
      </c>
      <c r="I1069" s="295" t="str">
        <f ca="1">IF(ISERROR($S1069),"",OFFSET('Smelter Reference List'!$H$4,$S1069-4,0))</f>
        <v/>
      </c>
      <c r="J1069" s="295" t="str">
        <f ca="1">IF(ISERROR($S1069),"",OFFSET('Smelter Reference List'!$I$4,$S1069-4,0))</f>
        <v/>
      </c>
      <c r="K1069" s="296"/>
      <c r="L1069" s="296"/>
      <c r="M1069" s="296"/>
      <c r="N1069" s="296"/>
      <c r="O1069" s="296"/>
      <c r="P1069" s="296"/>
      <c r="Q1069" s="297"/>
      <c r="R1069" s="227"/>
      <c r="S1069" s="228" t="e">
        <f>IF(C1069="",NA(),MATCH($B1069&amp;$C1069,'Smelter Reference List'!$J:$J,0))</f>
        <v>#N/A</v>
      </c>
      <c r="T1069" s="229"/>
      <c r="U1069" s="229">
        <f t="shared" ca="1" si="34"/>
        <v>0</v>
      </c>
      <c r="V1069" s="229"/>
      <c r="W1069" s="229"/>
      <c r="Y1069" s="223" t="str">
        <f t="shared" si="35"/>
        <v/>
      </c>
    </row>
    <row r="1070" spans="1:25" s="223" customFormat="1" ht="20.25">
      <c r="A1070" s="292"/>
      <c r="B1070" s="293" t="str">
        <f>IF(LEN(A1070)=0,"",INDEX('Smelter Reference List'!$A:$A,MATCH($A1070,'Smelter Reference List'!$E:$E,0)))</f>
        <v/>
      </c>
      <c r="C1070" s="299" t="str">
        <f>IF(LEN(A1070)=0,"",INDEX('Smelter Reference List'!$C:$C,MATCH($A1070,'Smelter Reference List'!$E:$E,0)))</f>
        <v/>
      </c>
      <c r="D1070" s="293" t="str">
        <f ca="1">IF(ISERROR($S1070),"",OFFSET('Smelter Reference List'!$C$4,$S1070-4,0)&amp;"")</f>
        <v/>
      </c>
      <c r="E1070" s="293" t="str">
        <f ca="1">IF(ISERROR($S1070),"",OFFSET('Smelter Reference List'!$D$4,$S1070-4,0)&amp;"")</f>
        <v/>
      </c>
      <c r="F1070" s="293" t="str">
        <f ca="1">IF(ISERROR($S1070),"",OFFSET('Smelter Reference List'!$E$4,$S1070-4,0))</f>
        <v/>
      </c>
      <c r="G1070" s="293" t="str">
        <f ca="1">IF(C1070=$U$4,"Enter smelter details", IF(ISERROR($S1070),"",OFFSET('Smelter Reference List'!$F$4,$S1070-4,0)))</f>
        <v/>
      </c>
      <c r="H1070" s="294" t="str">
        <f ca="1">IF(ISERROR($S1070),"",OFFSET('Smelter Reference List'!$G$4,$S1070-4,0))</f>
        <v/>
      </c>
      <c r="I1070" s="295" t="str">
        <f ca="1">IF(ISERROR($S1070),"",OFFSET('Smelter Reference List'!$H$4,$S1070-4,0))</f>
        <v/>
      </c>
      <c r="J1070" s="295" t="str">
        <f ca="1">IF(ISERROR($S1070),"",OFFSET('Smelter Reference List'!$I$4,$S1070-4,0))</f>
        <v/>
      </c>
      <c r="K1070" s="296"/>
      <c r="L1070" s="296"/>
      <c r="M1070" s="296"/>
      <c r="N1070" s="296"/>
      <c r="O1070" s="296"/>
      <c r="P1070" s="296"/>
      <c r="Q1070" s="297"/>
      <c r="R1070" s="227"/>
      <c r="S1070" s="228" t="e">
        <f>IF(C1070="",NA(),MATCH($B1070&amp;$C1070,'Smelter Reference List'!$J:$J,0))</f>
        <v>#N/A</v>
      </c>
      <c r="T1070" s="229"/>
      <c r="U1070" s="229">
        <f t="shared" ca="1" si="34"/>
        <v>0</v>
      </c>
      <c r="V1070" s="229"/>
      <c r="W1070" s="229"/>
      <c r="Y1070" s="223" t="str">
        <f t="shared" si="35"/>
        <v/>
      </c>
    </row>
    <row r="1071" spans="1:25" s="223" customFormat="1" ht="20.25">
      <c r="A1071" s="292"/>
      <c r="B1071" s="293" t="str">
        <f>IF(LEN(A1071)=0,"",INDEX('Smelter Reference List'!$A:$A,MATCH($A1071,'Smelter Reference List'!$E:$E,0)))</f>
        <v/>
      </c>
      <c r="C1071" s="299" t="str">
        <f>IF(LEN(A1071)=0,"",INDEX('Smelter Reference List'!$C:$C,MATCH($A1071,'Smelter Reference List'!$E:$E,0)))</f>
        <v/>
      </c>
      <c r="D1071" s="293" t="str">
        <f ca="1">IF(ISERROR($S1071),"",OFFSET('Smelter Reference List'!$C$4,$S1071-4,0)&amp;"")</f>
        <v/>
      </c>
      <c r="E1071" s="293" t="str">
        <f ca="1">IF(ISERROR($S1071),"",OFFSET('Smelter Reference List'!$D$4,$S1071-4,0)&amp;"")</f>
        <v/>
      </c>
      <c r="F1071" s="293" t="str">
        <f ca="1">IF(ISERROR($S1071),"",OFFSET('Smelter Reference List'!$E$4,$S1071-4,0))</f>
        <v/>
      </c>
      <c r="G1071" s="293" t="str">
        <f ca="1">IF(C1071=$U$4,"Enter smelter details", IF(ISERROR($S1071),"",OFFSET('Smelter Reference List'!$F$4,$S1071-4,0)))</f>
        <v/>
      </c>
      <c r="H1071" s="294" t="str">
        <f ca="1">IF(ISERROR($S1071),"",OFFSET('Smelter Reference List'!$G$4,$S1071-4,0))</f>
        <v/>
      </c>
      <c r="I1071" s="295" t="str">
        <f ca="1">IF(ISERROR($S1071),"",OFFSET('Smelter Reference List'!$H$4,$S1071-4,0))</f>
        <v/>
      </c>
      <c r="J1071" s="295" t="str">
        <f ca="1">IF(ISERROR($S1071),"",OFFSET('Smelter Reference List'!$I$4,$S1071-4,0))</f>
        <v/>
      </c>
      <c r="K1071" s="296"/>
      <c r="L1071" s="296"/>
      <c r="M1071" s="296"/>
      <c r="N1071" s="296"/>
      <c r="O1071" s="296"/>
      <c r="P1071" s="296"/>
      <c r="Q1071" s="297"/>
      <c r="R1071" s="227"/>
      <c r="S1071" s="228" t="e">
        <f>IF(C1071="",NA(),MATCH($B1071&amp;$C1071,'Smelter Reference List'!$J:$J,0))</f>
        <v>#N/A</v>
      </c>
      <c r="T1071" s="229"/>
      <c r="U1071" s="229">
        <f t="shared" ca="1" si="34"/>
        <v>0</v>
      </c>
      <c r="V1071" s="229"/>
      <c r="W1071" s="229"/>
      <c r="Y1071" s="223" t="str">
        <f t="shared" si="35"/>
        <v/>
      </c>
    </row>
    <row r="1072" spans="1:25" s="223" customFormat="1" ht="20.25">
      <c r="A1072" s="292"/>
      <c r="B1072" s="293" t="str">
        <f>IF(LEN(A1072)=0,"",INDEX('Smelter Reference List'!$A:$A,MATCH($A1072,'Smelter Reference List'!$E:$E,0)))</f>
        <v/>
      </c>
      <c r="C1072" s="299" t="str">
        <f>IF(LEN(A1072)=0,"",INDEX('Smelter Reference List'!$C:$C,MATCH($A1072,'Smelter Reference List'!$E:$E,0)))</f>
        <v/>
      </c>
      <c r="D1072" s="293" t="str">
        <f ca="1">IF(ISERROR($S1072),"",OFFSET('Smelter Reference List'!$C$4,$S1072-4,0)&amp;"")</f>
        <v/>
      </c>
      <c r="E1072" s="293" t="str">
        <f ca="1">IF(ISERROR($S1072),"",OFFSET('Smelter Reference List'!$D$4,$S1072-4,0)&amp;"")</f>
        <v/>
      </c>
      <c r="F1072" s="293" t="str">
        <f ca="1">IF(ISERROR($S1072),"",OFFSET('Smelter Reference List'!$E$4,$S1072-4,0))</f>
        <v/>
      </c>
      <c r="G1072" s="293" t="str">
        <f ca="1">IF(C1072=$U$4,"Enter smelter details", IF(ISERROR($S1072),"",OFFSET('Smelter Reference List'!$F$4,$S1072-4,0)))</f>
        <v/>
      </c>
      <c r="H1072" s="294" t="str">
        <f ca="1">IF(ISERROR($S1072),"",OFFSET('Smelter Reference List'!$G$4,$S1072-4,0))</f>
        <v/>
      </c>
      <c r="I1072" s="295" t="str">
        <f ca="1">IF(ISERROR($S1072),"",OFFSET('Smelter Reference List'!$H$4,$S1072-4,0))</f>
        <v/>
      </c>
      <c r="J1072" s="295" t="str">
        <f ca="1">IF(ISERROR($S1072),"",OFFSET('Smelter Reference List'!$I$4,$S1072-4,0))</f>
        <v/>
      </c>
      <c r="K1072" s="296"/>
      <c r="L1072" s="296"/>
      <c r="M1072" s="296"/>
      <c r="N1072" s="296"/>
      <c r="O1072" s="296"/>
      <c r="P1072" s="296"/>
      <c r="Q1072" s="297"/>
      <c r="R1072" s="227"/>
      <c r="S1072" s="228" t="e">
        <f>IF(C1072="",NA(),MATCH($B1072&amp;$C1072,'Smelter Reference List'!$J:$J,0))</f>
        <v>#N/A</v>
      </c>
      <c r="T1072" s="229"/>
      <c r="U1072" s="229">
        <f t="shared" ca="1" si="34"/>
        <v>0</v>
      </c>
      <c r="V1072" s="229"/>
      <c r="W1072" s="229"/>
      <c r="Y1072" s="223" t="str">
        <f t="shared" si="35"/>
        <v/>
      </c>
    </row>
    <row r="1073" spans="1:25" s="223" customFormat="1" ht="20.25">
      <c r="A1073" s="292"/>
      <c r="B1073" s="293" t="str">
        <f>IF(LEN(A1073)=0,"",INDEX('Smelter Reference List'!$A:$A,MATCH($A1073,'Smelter Reference List'!$E:$E,0)))</f>
        <v/>
      </c>
      <c r="C1073" s="299" t="str">
        <f>IF(LEN(A1073)=0,"",INDEX('Smelter Reference List'!$C:$C,MATCH($A1073,'Smelter Reference List'!$E:$E,0)))</f>
        <v/>
      </c>
      <c r="D1073" s="293" t="str">
        <f ca="1">IF(ISERROR($S1073),"",OFFSET('Smelter Reference List'!$C$4,$S1073-4,0)&amp;"")</f>
        <v/>
      </c>
      <c r="E1073" s="293" t="str">
        <f ca="1">IF(ISERROR($S1073),"",OFFSET('Smelter Reference List'!$D$4,$S1073-4,0)&amp;"")</f>
        <v/>
      </c>
      <c r="F1073" s="293" t="str">
        <f ca="1">IF(ISERROR($S1073),"",OFFSET('Smelter Reference List'!$E$4,$S1073-4,0))</f>
        <v/>
      </c>
      <c r="G1073" s="293" t="str">
        <f ca="1">IF(C1073=$U$4,"Enter smelter details", IF(ISERROR($S1073),"",OFFSET('Smelter Reference List'!$F$4,$S1073-4,0)))</f>
        <v/>
      </c>
      <c r="H1073" s="294" t="str">
        <f ca="1">IF(ISERROR($S1073),"",OFFSET('Smelter Reference List'!$G$4,$S1073-4,0))</f>
        <v/>
      </c>
      <c r="I1073" s="295" t="str">
        <f ca="1">IF(ISERROR($S1073),"",OFFSET('Smelter Reference List'!$H$4,$S1073-4,0))</f>
        <v/>
      </c>
      <c r="J1073" s="295" t="str">
        <f ca="1">IF(ISERROR($S1073),"",OFFSET('Smelter Reference List'!$I$4,$S1073-4,0))</f>
        <v/>
      </c>
      <c r="K1073" s="296"/>
      <c r="L1073" s="296"/>
      <c r="M1073" s="296"/>
      <c r="N1073" s="296"/>
      <c r="O1073" s="296"/>
      <c r="P1073" s="296"/>
      <c r="Q1073" s="297"/>
      <c r="R1073" s="227"/>
      <c r="S1073" s="228" t="e">
        <f>IF(C1073="",NA(),MATCH($B1073&amp;$C1073,'Smelter Reference List'!$J:$J,0))</f>
        <v>#N/A</v>
      </c>
      <c r="T1073" s="229"/>
      <c r="U1073" s="229">
        <f t="shared" ca="1" si="34"/>
        <v>0</v>
      </c>
      <c r="V1073" s="229"/>
      <c r="W1073" s="229"/>
      <c r="Y1073" s="223" t="str">
        <f t="shared" si="35"/>
        <v/>
      </c>
    </row>
    <row r="1074" spans="1:25" s="223" customFormat="1" ht="20.25">
      <c r="A1074" s="292"/>
      <c r="B1074" s="293" t="str">
        <f>IF(LEN(A1074)=0,"",INDEX('Smelter Reference List'!$A:$A,MATCH($A1074,'Smelter Reference List'!$E:$E,0)))</f>
        <v/>
      </c>
      <c r="C1074" s="299" t="str">
        <f>IF(LEN(A1074)=0,"",INDEX('Smelter Reference List'!$C:$C,MATCH($A1074,'Smelter Reference List'!$E:$E,0)))</f>
        <v/>
      </c>
      <c r="D1074" s="293" t="str">
        <f ca="1">IF(ISERROR($S1074),"",OFFSET('Smelter Reference List'!$C$4,$S1074-4,0)&amp;"")</f>
        <v/>
      </c>
      <c r="E1074" s="293" t="str">
        <f ca="1">IF(ISERROR($S1074),"",OFFSET('Smelter Reference List'!$D$4,$S1074-4,0)&amp;"")</f>
        <v/>
      </c>
      <c r="F1074" s="293" t="str">
        <f ca="1">IF(ISERROR($S1074),"",OFFSET('Smelter Reference List'!$E$4,$S1074-4,0))</f>
        <v/>
      </c>
      <c r="G1074" s="293" t="str">
        <f ca="1">IF(C1074=$U$4,"Enter smelter details", IF(ISERROR($S1074),"",OFFSET('Smelter Reference List'!$F$4,$S1074-4,0)))</f>
        <v/>
      </c>
      <c r="H1074" s="294" t="str">
        <f ca="1">IF(ISERROR($S1074),"",OFFSET('Smelter Reference List'!$G$4,$S1074-4,0))</f>
        <v/>
      </c>
      <c r="I1074" s="295" t="str">
        <f ca="1">IF(ISERROR($S1074),"",OFFSET('Smelter Reference List'!$H$4,$S1074-4,0))</f>
        <v/>
      </c>
      <c r="J1074" s="295" t="str">
        <f ca="1">IF(ISERROR($S1074),"",OFFSET('Smelter Reference List'!$I$4,$S1074-4,0))</f>
        <v/>
      </c>
      <c r="K1074" s="296"/>
      <c r="L1074" s="296"/>
      <c r="M1074" s="296"/>
      <c r="N1074" s="296"/>
      <c r="O1074" s="296"/>
      <c r="P1074" s="296"/>
      <c r="Q1074" s="297"/>
      <c r="R1074" s="227"/>
      <c r="S1074" s="228" t="e">
        <f>IF(C1074="",NA(),MATCH($B1074&amp;$C1074,'Smelter Reference List'!$J:$J,0))</f>
        <v>#N/A</v>
      </c>
      <c r="T1074" s="229"/>
      <c r="U1074" s="229">
        <f t="shared" ca="1" si="34"/>
        <v>0</v>
      </c>
      <c r="V1074" s="229"/>
      <c r="W1074" s="229"/>
      <c r="Y1074" s="223" t="str">
        <f t="shared" si="35"/>
        <v/>
      </c>
    </row>
    <row r="1075" spans="1:25" s="223" customFormat="1" ht="20.25">
      <c r="A1075" s="292"/>
      <c r="B1075" s="293" t="str">
        <f>IF(LEN(A1075)=0,"",INDEX('Smelter Reference List'!$A:$A,MATCH($A1075,'Smelter Reference List'!$E:$E,0)))</f>
        <v/>
      </c>
      <c r="C1075" s="299" t="str">
        <f>IF(LEN(A1075)=0,"",INDEX('Smelter Reference List'!$C:$C,MATCH($A1075,'Smelter Reference List'!$E:$E,0)))</f>
        <v/>
      </c>
      <c r="D1075" s="293" t="str">
        <f ca="1">IF(ISERROR($S1075),"",OFFSET('Smelter Reference List'!$C$4,$S1075-4,0)&amp;"")</f>
        <v/>
      </c>
      <c r="E1075" s="293" t="str">
        <f ca="1">IF(ISERROR($S1075),"",OFFSET('Smelter Reference List'!$D$4,$S1075-4,0)&amp;"")</f>
        <v/>
      </c>
      <c r="F1075" s="293" t="str">
        <f ca="1">IF(ISERROR($S1075),"",OFFSET('Smelter Reference List'!$E$4,$S1075-4,0))</f>
        <v/>
      </c>
      <c r="G1075" s="293" t="str">
        <f ca="1">IF(C1075=$U$4,"Enter smelter details", IF(ISERROR($S1075),"",OFFSET('Smelter Reference List'!$F$4,$S1075-4,0)))</f>
        <v/>
      </c>
      <c r="H1075" s="294" t="str">
        <f ca="1">IF(ISERROR($S1075),"",OFFSET('Smelter Reference List'!$G$4,$S1075-4,0))</f>
        <v/>
      </c>
      <c r="I1075" s="295" t="str">
        <f ca="1">IF(ISERROR($S1075),"",OFFSET('Smelter Reference List'!$H$4,$S1075-4,0))</f>
        <v/>
      </c>
      <c r="J1075" s="295" t="str">
        <f ca="1">IF(ISERROR($S1075),"",OFFSET('Smelter Reference List'!$I$4,$S1075-4,0))</f>
        <v/>
      </c>
      <c r="K1075" s="296"/>
      <c r="L1075" s="296"/>
      <c r="M1075" s="296"/>
      <c r="N1075" s="296"/>
      <c r="O1075" s="296"/>
      <c r="P1075" s="296"/>
      <c r="Q1075" s="297"/>
      <c r="R1075" s="227"/>
      <c r="S1075" s="228" t="e">
        <f>IF(C1075="",NA(),MATCH($B1075&amp;$C1075,'Smelter Reference List'!$J:$J,0))</f>
        <v>#N/A</v>
      </c>
      <c r="T1075" s="229"/>
      <c r="U1075" s="229">
        <f t="shared" ca="1" si="34"/>
        <v>0</v>
      </c>
      <c r="V1075" s="229"/>
      <c r="W1075" s="229"/>
      <c r="Y1075" s="223" t="str">
        <f t="shared" si="35"/>
        <v/>
      </c>
    </row>
    <row r="1076" spans="1:25" s="223" customFormat="1" ht="20.25">
      <c r="A1076" s="292"/>
      <c r="B1076" s="293" t="str">
        <f>IF(LEN(A1076)=0,"",INDEX('Smelter Reference List'!$A:$A,MATCH($A1076,'Smelter Reference List'!$E:$E,0)))</f>
        <v/>
      </c>
      <c r="C1076" s="299" t="str">
        <f>IF(LEN(A1076)=0,"",INDEX('Smelter Reference List'!$C:$C,MATCH($A1076,'Smelter Reference List'!$E:$E,0)))</f>
        <v/>
      </c>
      <c r="D1076" s="293" t="str">
        <f ca="1">IF(ISERROR($S1076),"",OFFSET('Smelter Reference List'!$C$4,$S1076-4,0)&amp;"")</f>
        <v/>
      </c>
      <c r="E1076" s="293" t="str">
        <f ca="1">IF(ISERROR($S1076),"",OFFSET('Smelter Reference List'!$D$4,$S1076-4,0)&amp;"")</f>
        <v/>
      </c>
      <c r="F1076" s="293" t="str">
        <f ca="1">IF(ISERROR($S1076),"",OFFSET('Smelter Reference List'!$E$4,$S1076-4,0))</f>
        <v/>
      </c>
      <c r="G1076" s="293" t="str">
        <f ca="1">IF(C1076=$U$4,"Enter smelter details", IF(ISERROR($S1076),"",OFFSET('Smelter Reference List'!$F$4,$S1076-4,0)))</f>
        <v/>
      </c>
      <c r="H1076" s="294" t="str">
        <f ca="1">IF(ISERROR($S1076),"",OFFSET('Smelter Reference List'!$G$4,$S1076-4,0))</f>
        <v/>
      </c>
      <c r="I1076" s="295" t="str">
        <f ca="1">IF(ISERROR($S1076),"",OFFSET('Smelter Reference List'!$H$4,$S1076-4,0))</f>
        <v/>
      </c>
      <c r="J1076" s="295" t="str">
        <f ca="1">IF(ISERROR($S1076),"",OFFSET('Smelter Reference List'!$I$4,$S1076-4,0))</f>
        <v/>
      </c>
      <c r="K1076" s="296"/>
      <c r="L1076" s="296"/>
      <c r="M1076" s="296"/>
      <c r="N1076" s="296"/>
      <c r="O1076" s="296"/>
      <c r="P1076" s="296"/>
      <c r="Q1076" s="297"/>
      <c r="R1076" s="227"/>
      <c r="S1076" s="228" t="e">
        <f>IF(C1076="",NA(),MATCH($B1076&amp;$C1076,'Smelter Reference List'!$J:$J,0))</f>
        <v>#N/A</v>
      </c>
      <c r="T1076" s="229"/>
      <c r="U1076" s="229">
        <f t="shared" ca="1" si="34"/>
        <v>0</v>
      </c>
      <c r="V1076" s="229"/>
      <c r="W1076" s="229"/>
      <c r="Y1076" s="223" t="str">
        <f t="shared" si="35"/>
        <v/>
      </c>
    </row>
    <row r="1077" spans="1:25" s="223" customFormat="1" ht="20.25">
      <c r="A1077" s="292"/>
      <c r="B1077" s="293" t="str">
        <f>IF(LEN(A1077)=0,"",INDEX('Smelter Reference List'!$A:$A,MATCH($A1077,'Smelter Reference List'!$E:$E,0)))</f>
        <v/>
      </c>
      <c r="C1077" s="299" t="str">
        <f>IF(LEN(A1077)=0,"",INDEX('Smelter Reference List'!$C:$C,MATCH($A1077,'Smelter Reference List'!$E:$E,0)))</f>
        <v/>
      </c>
      <c r="D1077" s="293" t="str">
        <f ca="1">IF(ISERROR($S1077),"",OFFSET('Smelter Reference List'!$C$4,$S1077-4,0)&amp;"")</f>
        <v/>
      </c>
      <c r="E1077" s="293" t="str">
        <f ca="1">IF(ISERROR($S1077),"",OFFSET('Smelter Reference List'!$D$4,$S1077-4,0)&amp;"")</f>
        <v/>
      </c>
      <c r="F1077" s="293" t="str">
        <f ca="1">IF(ISERROR($S1077),"",OFFSET('Smelter Reference List'!$E$4,$S1077-4,0))</f>
        <v/>
      </c>
      <c r="G1077" s="293" t="str">
        <f ca="1">IF(C1077=$U$4,"Enter smelter details", IF(ISERROR($S1077),"",OFFSET('Smelter Reference List'!$F$4,$S1077-4,0)))</f>
        <v/>
      </c>
      <c r="H1077" s="294" t="str">
        <f ca="1">IF(ISERROR($S1077),"",OFFSET('Smelter Reference List'!$G$4,$S1077-4,0))</f>
        <v/>
      </c>
      <c r="I1077" s="295" t="str">
        <f ca="1">IF(ISERROR($S1077),"",OFFSET('Smelter Reference List'!$H$4,$S1077-4,0))</f>
        <v/>
      </c>
      <c r="J1077" s="295" t="str">
        <f ca="1">IF(ISERROR($S1077),"",OFFSET('Smelter Reference List'!$I$4,$S1077-4,0))</f>
        <v/>
      </c>
      <c r="K1077" s="296"/>
      <c r="L1077" s="296"/>
      <c r="M1077" s="296"/>
      <c r="N1077" s="296"/>
      <c r="O1077" s="296"/>
      <c r="P1077" s="296"/>
      <c r="Q1077" s="297"/>
      <c r="R1077" s="227"/>
      <c r="S1077" s="228" t="e">
        <f>IF(C1077="",NA(),MATCH($B1077&amp;$C1077,'Smelter Reference List'!$J:$J,0))</f>
        <v>#N/A</v>
      </c>
      <c r="T1077" s="229"/>
      <c r="U1077" s="229">
        <f t="shared" ca="1" si="34"/>
        <v>0</v>
      </c>
      <c r="V1077" s="229"/>
      <c r="W1077" s="229"/>
      <c r="Y1077" s="223" t="str">
        <f t="shared" si="35"/>
        <v/>
      </c>
    </row>
    <row r="1078" spans="1:25" s="223" customFormat="1" ht="20.25">
      <c r="A1078" s="292"/>
      <c r="B1078" s="293" t="str">
        <f>IF(LEN(A1078)=0,"",INDEX('Smelter Reference List'!$A:$A,MATCH($A1078,'Smelter Reference List'!$E:$E,0)))</f>
        <v/>
      </c>
      <c r="C1078" s="299" t="str">
        <f>IF(LEN(A1078)=0,"",INDEX('Smelter Reference List'!$C:$C,MATCH($A1078,'Smelter Reference List'!$E:$E,0)))</f>
        <v/>
      </c>
      <c r="D1078" s="293" t="str">
        <f ca="1">IF(ISERROR($S1078),"",OFFSET('Smelter Reference List'!$C$4,$S1078-4,0)&amp;"")</f>
        <v/>
      </c>
      <c r="E1078" s="293" t="str">
        <f ca="1">IF(ISERROR($S1078),"",OFFSET('Smelter Reference List'!$D$4,$S1078-4,0)&amp;"")</f>
        <v/>
      </c>
      <c r="F1078" s="293" t="str">
        <f ca="1">IF(ISERROR($S1078),"",OFFSET('Smelter Reference List'!$E$4,$S1078-4,0))</f>
        <v/>
      </c>
      <c r="G1078" s="293" t="str">
        <f ca="1">IF(C1078=$U$4,"Enter smelter details", IF(ISERROR($S1078),"",OFFSET('Smelter Reference List'!$F$4,$S1078-4,0)))</f>
        <v/>
      </c>
      <c r="H1078" s="294" t="str">
        <f ca="1">IF(ISERROR($S1078),"",OFFSET('Smelter Reference List'!$G$4,$S1078-4,0))</f>
        <v/>
      </c>
      <c r="I1078" s="295" t="str">
        <f ca="1">IF(ISERROR($S1078),"",OFFSET('Smelter Reference List'!$H$4,$S1078-4,0))</f>
        <v/>
      </c>
      <c r="J1078" s="295" t="str">
        <f ca="1">IF(ISERROR($S1078),"",OFFSET('Smelter Reference List'!$I$4,$S1078-4,0))</f>
        <v/>
      </c>
      <c r="K1078" s="296"/>
      <c r="L1078" s="296"/>
      <c r="M1078" s="296"/>
      <c r="N1078" s="296"/>
      <c r="O1078" s="296"/>
      <c r="P1078" s="296"/>
      <c r="Q1078" s="297"/>
      <c r="R1078" s="227"/>
      <c r="S1078" s="228" t="e">
        <f>IF(C1078="",NA(),MATCH($B1078&amp;$C1078,'Smelter Reference List'!$J:$J,0))</f>
        <v>#N/A</v>
      </c>
      <c r="T1078" s="229"/>
      <c r="U1078" s="229">
        <f t="shared" ca="1" si="34"/>
        <v>0</v>
      </c>
      <c r="V1078" s="229"/>
      <c r="W1078" s="229"/>
      <c r="Y1078" s="223" t="str">
        <f t="shared" si="35"/>
        <v/>
      </c>
    </row>
    <row r="1079" spans="1:25" s="223" customFormat="1" ht="20.25">
      <c r="A1079" s="292"/>
      <c r="B1079" s="293" t="str">
        <f>IF(LEN(A1079)=0,"",INDEX('Smelter Reference List'!$A:$A,MATCH($A1079,'Smelter Reference List'!$E:$E,0)))</f>
        <v/>
      </c>
      <c r="C1079" s="299" t="str">
        <f>IF(LEN(A1079)=0,"",INDEX('Smelter Reference List'!$C:$C,MATCH($A1079,'Smelter Reference List'!$E:$E,0)))</f>
        <v/>
      </c>
      <c r="D1079" s="293" t="str">
        <f ca="1">IF(ISERROR($S1079),"",OFFSET('Smelter Reference List'!$C$4,$S1079-4,0)&amp;"")</f>
        <v/>
      </c>
      <c r="E1079" s="293" t="str">
        <f ca="1">IF(ISERROR($S1079),"",OFFSET('Smelter Reference List'!$D$4,$S1079-4,0)&amp;"")</f>
        <v/>
      </c>
      <c r="F1079" s="293" t="str">
        <f ca="1">IF(ISERROR($S1079),"",OFFSET('Smelter Reference List'!$E$4,$S1079-4,0))</f>
        <v/>
      </c>
      <c r="G1079" s="293" t="str">
        <f ca="1">IF(C1079=$U$4,"Enter smelter details", IF(ISERROR($S1079),"",OFFSET('Smelter Reference List'!$F$4,$S1079-4,0)))</f>
        <v/>
      </c>
      <c r="H1079" s="294" t="str">
        <f ca="1">IF(ISERROR($S1079),"",OFFSET('Smelter Reference List'!$G$4,$S1079-4,0))</f>
        <v/>
      </c>
      <c r="I1079" s="295" t="str">
        <f ca="1">IF(ISERROR($S1079),"",OFFSET('Smelter Reference List'!$H$4,$S1079-4,0))</f>
        <v/>
      </c>
      <c r="J1079" s="295" t="str">
        <f ca="1">IF(ISERROR($S1079),"",OFFSET('Smelter Reference List'!$I$4,$S1079-4,0))</f>
        <v/>
      </c>
      <c r="K1079" s="296"/>
      <c r="L1079" s="296"/>
      <c r="M1079" s="296"/>
      <c r="N1079" s="296"/>
      <c r="O1079" s="296"/>
      <c r="P1079" s="296"/>
      <c r="Q1079" s="297"/>
      <c r="R1079" s="227"/>
      <c r="S1079" s="228" t="e">
        <f>IF(C1079="",NA(),MATCH($B1079&amp;$C1079,'Smelter Reference List'!$J:$J,0))</f>
        <v>#N/A</v>
      </c>
      <c r="T1079" s="229"/>
      <c r="U1079" s="229">
        <f t="shared" ca="1" si="34"/>
        <v>0</v>
      </c>
      <c r="V1079" s="229"/>
      <c r="W1079" s="229"/>
      <c r="Y1079" s="223" t="str">
        <f t="shared" si="35"/>
        <v/>
      </c>
    </row>
    <row r="1080" spans="1:25" s="223" customFormat="1" ht="20.25">
      <c r="A1080" s="292"/>
      <c r="B1080" s="293" t="str">
        <f>IF(LEN(A1080)=0,"",INDEX('Smelter Reference List'!$A:$A,MATCH($A1080,'Smelter Reference List'!$E:$E,0)))</f>
        <v/>
      </c>
      <c r="C1080" s="299" t="str">
        <f>IF(LEN(A1080)=0,"",INDEX('Smelter Reference List'!$C:$C,MATCH($A1080,'Smelter Reference List'!$E:$E,0)))</f>
        <v/>
      </c>
      <c r="D1080" s="293" t="str">
        <f ca="1">IF(ISERROR($S1080),"",OFFSET('Smelter Reference List'!$C$4,$S1080-4,0)&amp;"")</f>
        <v/>
      </c>
      <c r="E1080" s="293" t="str">
        <f ca="1">IF(ISERROR($S1080),"",OFFSET('Smelter Reference List'!$D$4,$S1080-4,0)&amp;"")</f>
        <v/>
      </c>
      <c r="F1080" s="293" t="str">
        <f ca="1">IF(ISERROR($S1080),"",OFFSET('Smelter Reference List'!$E$4,$S1080-4,0))</f>
        <v/>
      </c>
      <c r="G1080" s="293" t="str">
        <f ca="1">IF(C1080=$U$4,"Enter smelter details", IF(ISERROR($S1080),"",OFFSET('Smelter Reference List'!$F$4,$S1080-4,0)))</f>
        <v/>
      </c>
      <c r="H1080" s="294" t="str">
        <f ca="1">IF(ISERROR($S1080),"",OFFSET('Smelter Reference List'!$G$4,$S1080-4,0))</f>
        <v/>
      </c>
      <c r="I1080" s="295" t="str">
        <f ca="1">IF(ISERROR($S1080),"",OFFSET('Smelter Reference List'!$H$4,$S1080-4,0))</f>
        <v/>
      </c>
      <c r="J1080" s="295" t="str">
        <f ca="1">IF(ISERROR($S1080),"",OFFSET('Smelter Reference List'!$I$4,$S1080-4,0))</f>
        <v/>
      </c>
      <c r="K1080" s="296"/>
      <c r="L1080" s="296"/>
      <c r="M1080" s="296"/>
      <c r="N1080" s="296"/>
      <c r="O1080" s="296"/>
      <c r="P1080" s="296"/>
      <c r="Q1080" s="297"/>
      <c r="R1080" s="227"/>
      <c r="S1080" s="228" t="e">
        <f>IF(C1080="",NA(),MATCH($B1080&amp;$C1080,'Smelter Reference List'!$J:$J,0))</f>
        <v>#N/A</v>
      </c>
      <c r="T1080" s="229"/>
      <c r="U1080" s="229">
        <f t="shared" ca="1" si="34"/>
        <v>0</v>
      </c>
      <c r="V1080" s="229"/>
      <c r="W1080" s="229"/>
      <c r="Y1080" s="223" t="str">
        <f t="shared" si="35"/>
        <v/>
      </c>
    </row>
    <row r="1081" spans="1:25" s="223" customFormat="1" ht="20.25">
      <c r="A1081" s="292"/>
      <c r="B1081" s="293" t="str">
        <f>IF(LEN(A1081)=0,"",INDEX('Smelter Reference List'!$A:$A,MATCH($A1081,'Smelter Reference List'!$E:$E,0)))</f>
        <v/>
      </c>
      <c r="C1081" s="299" t="str">
        <f>IF(LEN(A1081)=0,"",INDEX('Smelter Reference List'!$C:$C,MATCH($A1081,'Smelter Reference List'!$E:$E,0)))</f>
        <v/>
      </c>
      <c r="D1081" s="293" t="str">
        <f ca="1">IF(ISERROR($S1081),"",OFFSET('Smelter Reference List'!$C$4,$S1081-4,0)&amp;"")</f>
        <v/>
      </c>
      <c r="E1081" s="293" t="str">
        <f ca="1">IF(ISERROR($S1081),"",OFFSET('Smelter Reference List'!$D$4,$S1081-4,0)&amp;"")</f>
        <v/>
      </c>
      <c r="F1081" s="293" t="str">
        <f ca="1">IF(ISERROR($S1081),"",OFFSET('Smelter Reference List'!$E$4,$S1081-4,0))</f>
        <v/>
      </c>
      <c r="G1081" s="293" t="str">
        <f ca="1">IF(C1081=$U$4,"Enter smelter details", IF(ISERROR($S1081),"",OFFSET('Smelter Reference List'!$F$4,$S1081-4,0)))</f>
        <v/>
      </c>
      <c r="H1081" s="294" t="str">
        <f ca="1">IF(ISERROR($S1081),"",OFFSET('Smelter Reference List'!$G$4,$S1081-4,0))</f>
        <v/>
      </c>
      <c r="I1081" s="295" t="str">
        <f ca="1">IF(ISERROR($S1081),"",OFFSET('Smelter Reference List'!$H$4,$S1081-4,0))</f>
        <v/>
      </c>
      <c r="J1081" s="295" t="str">
        <f ca="1">IF(ISERROR($S1081),"",OFFSET('Smelter Reference List'!$I$4,$S1081-4,0))</f>
        <v/>
      </c>
      <c r="K1081" s="296"/>
      <c r="L1081" s="296"/>
      <c r="M1081" s="296"/>
      <c r="N1081" s="296"/>
      <c r="O1081" s="296"/>
      <c r="P1081" s="296"/>
      <c r="Q1081" s="297"/>
      <c r="R1081" s="227"/>
      <c r="S1081" s="228" t="e">
        <f>IF(C1081="",NA(),MATCH($B1081&amp;$C1081,'Smelter Reference List'!$J:$J,0))</f>
        <v>#N/A</v>
      </c>
      <c r="T1081" s="229"/>
      <c r="U1081" s="229">
        <f t="shared" ref="U1081:U1144" ca="1" si="36">IF(AND(C1081="Smelter not listed",OR(LEN(D1081)=0,LEN(E1081)=0)),1,0)</f>
        <v>0</v>
      </c>
      <c r="V1081" s="229"/>
      <c r="W1081" s="229"/>
      <c r="Y1081" s="223" t="str">
        <f t="shared" ref="Y1081:Y1144" si="37">B1081&amp;C1081</f>
        <v/>
      </c>
    </row>
    <row r="1082" spans="1:25" s="223" customFormat="1" ht="20.25">
      <c r="A1082" s="292"/>
      <c r="B1082" s="293" t="str">
        <f>IF(LEN(A1082)=0,"",INDEX('Smelter Reference List'!$A:$A,MATCH($A1082,'Smelter Reference List'!$E:$E,0)))</f>
        <v/>
      </c>
      <c r="C1082" s="299" t="str">
        <f>IF(LEN(A1082)=0,"",INDEX('Smelter Reference List'!$C:$C,MATCH($A1082,'Smelter Reference List'!$E:$E,0)))</f>
        <v/>
      </c>
      <c r="D1082" s="293" t="str">
        <f ca="1">IF(ISERROR($S1082),"",OFFSET('Smelter Reference List'!$C$4,$S1082-4,0)&amp;"")</f>
        <v/>
      </c>
      <c r="E1082" s="293" t="str">
        <f ca="1">IF(ISERROR($S1082),"",OFFSET('Smelter Reference List'!$D$4,$S1082-4,0)&amp;"")</f>
        <v/>
      </c>
      <c r="F1082" s="293" t="str">
        <f ca="1">IF(ISERROR($S1082),"",OFFSET('Smelter Reference List'!$E$4,$S1082-4,0))</f>
        <v/>
      </c>
      <c r="G1082" s="293" t="str">
        <f ca="1">IF(C1082=$U$4,"Enter smelter details", IF(ISERROR($S1082),"",OFFSET('Smelter Reference List'!$F$4,$S1082-4,0)))</f>
        <v/>
      </c>
      <c r="H1082" s="294" t="str">
        <f ca="1">IF(ISERROR($S1082),"",OFFSET('Smelter Reference List'!$G$4,$S1082-4,0))</f>
        <v/>
      </c>
      <c r="I1082" s="295" t="str">
        <f ca="1">IF(ISERROR($S1082),"",OFFSET('Smelter Reference List'!$H$4,$S1082-4,0))</f>
        <v/>
      </c>
      <c r="J1082" s="295" t="str">
        <f ca="1">IF(ISERROR($S1082),"",OFFSET('Smelter Reference List'!$I$4,$S1082-4,0))</f>
        <v/>
      </c>
      <c r="K1082" s="296"/>
      <c r="L1082" s="296"/>
      <c r="M1082" s="296"/>
      <c r="N1082" s="296"/>
      <c r="O1082" s="296"/>
      <c r="P1082" s="296"/>
      <c r="Q1082" s="297"/>
      <c r="R1082" s="227"/>
      <c r="S1082" s="228" t="e">
        <f>IF(C1082="",NA(),MATCH($B1082&amp;$C1082,'Smelter Reference List'!$J:$J,0))</f>
        <v>#N/A</v>
      </c>
      <c r="T1082" s="229"/>
      <c r="U1082" s="229">
        <f t="shared" ca="1" si="36"/>
        <v>0</v>
      </c>
      <c r="V1082" s="229"/>
      <c r="W1082" s="229"/>
      <c r="Y1082" s="223" t="str">
        <f t="shared" si="37"/>
        <v/>
      </c>
    </row>
    <row r="1083" spans="1:25" s="223" customFormat="1" ht="20.25">
      <c r="A1083" s="292"/>
      <c r="B1083" s="293" t="str">
        <f>IF(LEN(A1083)=0,"",INDEX('Smelter Reference List'!$A:$A,MATCH($A1083,'Smelter Reference List'!$E:$E,0)))</f>
        <v/>
      </c>
      <c r="C1083" s="299" t="str">
        <f>IF(LEN(A1083)=0,"",INDEX('Smelter Reference List'!$C:$C,MATCH($A1083,'Smelter Reference List'!$E:$E,0)))</f>
        <v/>
      </c>
      <c r="D1083" s="293" t="str">
        <f ca="1">IF(ISERROR($S1083),"",OFFSET('Smelter Reference List'!$C$4,$S1083-4,0)&amp;"")</f>
        <v/>
      </c>
      <c r="E1083" s="293" t="str">
        <f ca="1">IF(ISERROR($S1083),"",OFFSET('Smelter Reference List'!$D$4,$S1083-4,0)&amp;"")</f>
        <v/>
      </c>
      <c r="F1083" s="293" t="str">
        <f ca="1">IF(ISERROR($S1083),"",OFFSET('Smelter Reference List'!$E$4,$S1083-4,0))</f>
        <v/>
      </c>
      <c r="G1083" s="293" t="str">
        <f ca="1">IF(C1083=$U$4,"Enter smelter details", IF(ISERROR($S1083),"",OFFSET('Smelter Reference List'!$F$4,$S1083-4,0)))</f>
        <v/>
      </c>
      <c r="H1083" s="294" t="str">
        <f ca="1">IF(ISERROR($S1083),"",OFFSET('Smelter Reference List'!$G$4,$S1083-4,0))</f>
        <v/>
      </c>
      <c r="I1083" s="295" t="str">
        <f ca="1">IF(ISERROR($S1083),"",OFFSET('Smelter Reference List'!$H$4,$S1083-4,0))</f>
        <v/>
      </c>
      <c r="J1083" s="295" t="str">
        <f ca="1">IF(ISERROR($S1083),"",OFFSET('Smelter Reference List'!$I$4,$S1083-4,0))</f>
        <v/>
      </c>
      <c r="K1083" s="296"/>
      <c r="L1083" s="296"/>
      <c r="M1083" s="296"/>
      <c r="N1083" s="296"/>
      <c r="O1083" s="296"/>
      <c r="P1083" s="296"/>
      <c r="Q1083" s="297"/>
      <c r="R1083" s="227"/>
      <c r="S1083" s="228" t="e">
        <f>IF(C1083="",NA(),MATCH($B1083&amp;$C1083,'Smelter Reference List'!$J:$J,0))</f>
        <v>#N/A</v>
      </c>
      <c r="T1083" s="229"/>
      <c r="U1083" s="229">
        <f t="shared" ca="1" si="36"/>
        <v>0</v>
      </c>
      <c r="V1083" s="229"/>
      <c r="W1083" s="229"/>
      <c r="Y1083" s="223" t="str">
        <f t="shared" si="37"/>
        <v/>
      </c>
    </row>
    <row r="1084" spans="1:25" s="223" customFormat="1" ht="20.25">
      <c r="A1084" s="292"/>
      <c r="B1084" s="293" t="str">
        <f>IF(LEN(A1084)=0,"",INDEX('Smelter Reference List'!$A:$A,MATCH($A1084,'Smelter Reference List'!$E:$E,0)))</f>
        <v/>
      </c>
      <c r="C1084" s="299" t="str">
        <f>IF(LEN(A1084)=0,"",INDEX('Smelter Reference List'!$C:$C,MATCH($A1084,'Smelter Reference List'!$E:$E,0)))</f>
        <v/>
      </c>
      <c r="D1084" s="293" t="str">
        <f ca="1">IF(ISERROR($S1084),"",OFFSET('Smelter Reference List'!$C$4,$S1084-4,0)&amp;"")</f>
        <v/>
      </c>
      <c r="E1084" s="293" t="str">
        <f ca="1">IF(ISERROR($S1084),"",OFFSET('Smelter Reference List'!$D$4,$S1084-4,0)&amp;"")</f>
        <v/>
      </c>
      <c r="F1084" s="293" t="str">
        <f ca="1">IF(ISERROR($S1084),"",OFFSET('Smelter Reference List'!$E$4,$S1084-4,0))</f>
        <v/>
      </c>
      <c r="G1084" s="293" t="str">
        <f ca="1">IF(C1084=$U$4,"Enter smelter details", IF(ISERROR($S1084),"",OFFSET('Smelter Reference List'!$F$4,$S1084-4,0)))</f>
        <v/>
      </c>
      <c r="H1084" s="294" t="str">
        <f ca="1">IF(ISERROR($S1084),"",OFFSET('Smelter Reference List'!$G$4,$S1084-4,0))</f>
        <v/>
      </c>
      <c r="I1084" s="295" t="str">
        <f ca="1">IF(ISERROR($S1084),"",OFFSET('Smelter Reference List'!$H$4,$S1084-4,0))</f>
        <v/>
      </c>
      <c r="J1084" s="295" t="str">
        <f ca="1">IF(ISERROR($S1084),"",OFFSET('Smelter Reference List'!$I$4,$S1084-4,0))</f>
        <v/>
      </c>
      <c r="K1084" s="296"/>
      <c r="L1084" s="296"/>
      <c r="M1084" s="296"/>
      <c r="N1084" s="296"/>
      <c r="O1084" s="296"/>
      <c r="P1084" s="296"/>
      <c r="Q1084" s="297"/>
      <c r="R1084" s="227"/>
      <c r="S1084" s="228" t="e">
        <f>IF(C1084="",NA(),MATCH($B1084&amp;$C1084,'Smelter Reference List'!$J:$J,0))</f>
        <v>#N/A</v>
      </c>
      <c r="T1084" s="229"/>
      <c r="U1084" s="229">
        <f t="shared" ca="1" si="36"/>
        <v>0</v>
      </c>
      <c r="V1084" s="229"/>
      <c r="W1084" s="229"/>
      <c r="Y1084" s="223" t="str">
        <f t="shared" si="37"/>
        <v/>
      </c>
    </row>
    <row r="1085" spans="1:25" s="223" customFormat="1" ht="20.25">
      <c r="A1085" s="292"/>
      <c r="B1085" s="293" t="str">
        <f>IF(LEN(A1085)=0,"",INDEX('Smelter Reference List'!$A:$A,MATCH($A1085,'Smelter Reference List'!$E:$E,0)))</f>
        <v/>
      </c>
      <c r="C1085" s="299" t="str">
        <f>IF(LEN(A1085)=0,"",INDEX('Smelter Reference List'!$C:$C,MATCH($A1085,'Smelter Reference List'!$E:$E,0)))</f>
        <v/>
      </c>
      <c r="D1085" s="293" t="str">
        <f ca="1">IF(ISERROR($S1085),"",OFFSET('Smelter Reference List'!$C$4,$S1085-4,0)&amp;"")</f>
        <v/>
      </c>
      <c r="E1085" s="293" t="str">
        <f ca="1">IF(ISERROR($S1085),"",OFFSET('Smelter Reference List'!$D$4,$S1085-4,0)&amp;"")</f>
        <v/>
      </c>
      <c r="F1085" s="293" t="str">
        <f ca="1">IF(ISERROR($S1085),"",OFFSET('Smelter Reference List'!$E$4,$S1085-4,0))</f>
        <v/>
      </c>
      <c r="G1085" s="293" t="str">
        <f ca="1">IF(C1085=$U$4,"Enter smelter details", IF(ISERROR($S1085),"",OFFSET('Smelter Reference List'!$F$4,$S1085-4,0)))</f>
        <v/>
      </c>
      <c r="H1085" s="294" t="str">
        <f ca="1">IF(ISERROR($S1085),"",OFFSET('Smelter Reference List'!$G$4,$S1085-4,0))</f>
        <v/>
      </c>
      <c r="I1085" s="295" t="str">
        <f ca="1">IF(ISERROR($S1085),"",OFFSET('Smelter Reference List'!$H$4,$S1085-4,0))</f>
        <v/>
      </c>
      <c r="J1085" s="295" t="str">
        <f ca="1">IF(ISERROR($S1085),"",OFFSET('Smelter Reference List'!$I$4,$S1085-4,0))</f>
        <v/>
      </c>
      <c r="K1085" s="296"/>
      <c r="L1085" s="296"/>
      <c r="M1085" s="296"/>
      <c r="N1085" s="296"/>
      <c r="O1085" s="296"/>
      <c r="P1085" s="296"/>
      <c r="Q1085" s="297"/>
      <c r="R1085" s="227"/>
      <c r="S1085" s="228" t="e">
        <f>IF(C1085="",NA(),MATCH($B1085&amp;$C1085,'Smelter Reference List'!$J:$J,0))</f>
        <v>#N/A</v>
      </c>
      <c r="T1085" s="229"/>
      <c r="U1085" s="229">
        <f t="shared" ca="1" si="36"/>
        <v>0</v>
      </c>
      <c r="V1085" s="229"/>
      <c r="W1085" s="229"/>
      <c r="Y1085" s="223" t="str">
        <f t="shared" si="37"/>
        <v/>
      </c>
    </row>
    <row r="1086" spans="1:25" s="223" customFormat="1" ht="20.25">
      <c r="A1086" s="292"/>
      <c r="B1086" s="293" t="str">
        <f>IF(LEN(A1086)=0,"",INDEX('Smelter Reference List'!$A:$A,MATCH($A1086,'Smelter Reference List'!$E:$E,0)))</f>
        <v/>
      </c>
      <c r="C1086" s="299" t="str">
        <f>IF(LEN(A1086)=0,"",INDEX('Smelter Reference List'!$C:$C,MATCH($A1086,'Smelter Reference List'!$E:$E,0)))</f>
        <v/>
      </c>
      <c r="D1086" s="293" t="str">
        <f ca="1">IF(ISERROR($S1086),"",OFFSET('Smelter Reference List'!$C$4,$S1086-4,0)&amp;"")</f>
        <v/>
      </c>
      <c r="E1086" s="293" t="str">
        <f ca="1">IF(ISERROR($S1086),"",OFFSET('Smelter Reference List'!$D$4,$S1086-4,0)&amp;"")</f>
        <v/>
      </c>
      <c r="F1086" s="293" t="str">
        <f ca="1">IF(ISERROR($S1086),"",OFFSET('Smelter Reference List'!$E$4,$S1086-4,0))</f>
        <v/>
      </c>
      <c r="G1086" s="293" t="str">
        <f ca="1">IF(C1086=$U$4,"Enter smelter details", IF(ISERROR($S1086),"",OFFSET('Smelter Reference List'!$F$4,$S1086-4,0)))</f>
        <v/>
      </c>
      <c r="H1086" s="294" t="str">
        <f ca="1">IF(ISERROR($S1086),"",OFFSET('Smelter Reference List'!$G$4,$S1086-4,0))</f>
        <v/>
      </c>
      <c r="I1086" s="295" t="str">
        <f ca="1">IF(ISERROR($S1086),"",OFFSET('Smelter Reference List'!$H$4,$S1086-4,0))</f>
        <v/>
      </c>
      <c r="J1086" s="295" t="str">
        <f ca="1">IF(ISERROR($S1086),"",OFFSET('Smelter Reference List'!$I$4,$S1086-4,0))</f>
        <v/>
      </c>
      <c r="K1086" s="296"/>
      <c r="L1086" s="296"/>
      <c r="M1086" s="296"/>
      <c r="N1086" s="296"/>
      <c r="O1086" s="296"/>
      <c r="P1086" s="296"/>
      <c r="Q1086" s="297"/>
      <c r="R1086" s="227"/>
      <c r="S1086" s="228" t="e">
        <f>IF(C1086="",NA(),MATCH($B1086&amp;$C1086,'Smelter Reference List'!$J:$J,0))</f>
        <v>#N/A</v>
      </c>
      <c r="T1086" s="229"/>
      <c r="U1086" s="229">
        <f t="shared" ca="1" si="36"/>
        <v>0</v>
      </c>
      <c r="V1086" s="229"/>
      <c r="W1086" s="229"/>
      <c r="Y1086" s="223" t="str">
        <f t="shared" si="37"/>
        <v/>
      </c>
    </row>
    <row r="1087" spans="1:25" s="223" customFormat="1" ht="20.25">
      <c r="A1087" s="292"/>
      <c r="B1087" s="293" t="str">
        <f>IF(LEN(A1087)=0,"",INDEX('Smelter Reference List'!$A:$A,MATCH($A1087,'Smelter Reference List'!$E:$E,0)))</f>
        <v/>
      </c>
      <c r="C1087" s="299" t="str">
        <f>IF(LEN(A1087)=0,"",INDEX('Smelter Reference List'!$C:$C,MATCH($A1087,'Smelter Reference List'!$E:$E,0)))</f>
        <v/>
      </c>
      <c r="D1087" s="293" t="str">
        <f ca="1">IF(ISERROR($S1087),"",OFFSET('Smelter Reference List'!$C$4,$S1087-4,0)&amp;"")</f>
        <v/>
      </c>
      <c r="E1087" s="293" t="str">
        <f ca="1">IF(ISERROR($S1087),"",OFFSET('Smelter Reference List'!$D$4,$S1087-4,0)&amp;"")</f>
        <v/>
      </c>
      <c r="F1087" s="293" t="str">
        <f ca="1">IF(ISERROR($S1087),"",OFFSET('Smelter Reference List'!$E$4,$S1087-4,0))</f>
        <v/>
      </c>
      <c r="G1087" s="293" t="str">
        <f ca="1">IF(C1087=$U$4,"Enter smelter details", IF(ISERROR($S1087),"",OFFSET('Smelter Reference List'!$F$4,$S1087-4,0)))</f>
        <v/>
      </c>
      <c r="H1087" s="294" t="str">
        <f ca="1">IF(ISERROR($S1087),"",OFFSET('Smelter Reference List'!$G$4,$S1087-4,0))</f>
        <v/>
      </c>
      <c r="I1087" s="295" t="str">
        <f ca="1">IF(ISERROR($S1087),"",OFFSET('Smelter Reference List'!$H$4,$S1087-4,0))</f>
        <v/>
      </c>
      <c r="J1087" s="295" t="str">
        <f ca="1">IF(ISERROR($S1087),"",OFFSET('Smelter Reference List'!$I$4,$S1087-4,0))</f>
        <v/>
      </c>
      <c r="K1087" s="296"/>
      <c r="L1087" s="296"/>
      <c r="M1087" s="296"/>
      <c r="N1087" s="296"/>
      <c r="O1087" s="296"/>
      <c r="P1087" s="296"/>
      <c r="Q1087" s="297"/>
      <c r="R1087" s="227"/>
      <c r="S1087" s="228" t="e">
        <f>IF(C1087="",NA(),MATCH($B1087&amp;$C1087,'Smelter Reference List'!$J:$J,0))</f>
        <v>#N/A</v>
      </c>
      <c r="T1087" s="229"/>
      <c r="U1087" s="229">
        <f t="shared" ca="1" si="36"/>
        <v>0</v>
      </c>
      <c r="V1087" s="229"/>
      <c r="W1087" s="229"/>
      <c r="Y1087" s="223" t="str">
        <f t="shared" si="37"/>
        <v/>
      </c>
    </row>
    <row r="1088" spans="1:25" s="223" customFormat="1" ht="20.25">
      <c r="A1088" s="292"/>
      <c r="B1088" s="293" t="str">
        <f>IF(LEN(A1088)=0,"",INDEX('Smelter Reference List'!$A:$A,MATCH($A1088,'Smelter Reference List'!$E:$E,0)))</f>
        <v/>
      </c>
      <c r="C1088" s="299" t="str">
        <f>IF(LEN(A1088)=0,"",INDEX('Smelter Reference List'!$C:$C,MATCH($A1088,'Smelter Reference List'!$E:$E,0)))</f>
        <v/>
      </c>
      <c r="D1088" s="293" t="str">
        <f ca="1">IF(ISERROR($S1088),"",OFFSET('Smelter Reference List'!$C$4,$S1088-4,0)&amp;"")</f>
        <v/>
      </c>
      <c r="E1088" s="293" t="str">
        <f ca="1">IF(ISERROR($S1088),"",OFFSET('Smelter Reference List'!$D$4,$S1088-4,0)&amp;"")</f>
        <v/>
      </c>
      <c r="F1088" s="293" t="str">
        <f ca="1">IF(ISERROR($S1088),"",OFFSET('Smelter Reference List'!$E$4,$S1088-4,0))</f>
        <v/>
      </c>
      <c r="G1088" s="293" t="str">
        <f ca="1">IF(C1088=$U$4,"Enter smelter details", IF(ISERROR($S1088),"",OFFSET('Smelter Reference List'!$F$4,$S1088-4,0)))</f>
        <v/>
      </c>
      <c r="H1088" s="294" t="str">
        <f ca="1">IF(ISERROR($S1088),"",OFFSET('Smelter Reference List'!$G$4,$S1088-4,0))</f>
        <v/>
      </c>
      <c r="I1088" s="295" t="str">
        <f ca="1">IF(ISERROR($S1088),"",OFFSET('Smelter Reference List'!$H$4,$S1088-4,0))</f>
        <v/>
      </c>
      <c r="J1088" s="295" t="str">
        <f ca="1">IF(ISERROR($S1088),"",OFFSET('Smelter Reference List'!$I$4,$S1088-4,0))</f>
        <v/>
      </c>
      <c r="K1088" s="296"/>
      <c r="L1088" s="296"/>
      <c r="M1088" s="296"/>
      <c r="N1088" s="296"/>
      <c r="O1088" s="296"/>
      <c r="P1088" s="296"/>
      <c r="Q1088" s="297"/>
      <c r="R1088" s="227"/>
      <c r="S1088" s="228" t="e">
        <f>IF(C1088="",NA(),MATCH($B1088&amp;$C1088,'Smelter Reference List'!$J:$J,0))</f>
        <v>#N/A</v>
      </c>
      <c r="T1088" s="229"/>
      <c r="U1088" s="229">
        <f t="shared" ca="1" si="36"/>
        <v>0</v>
      </c>
      <c r="V1088" s="229"/>
      <c r="W1088" s="229"/>
      <c r="Y1088" s="223" t="str">
        <f t="shared" si="37"/>
        <v/>
      </c>
    </row>
    <row r="1089" spans="1:25" s="223" customFormat="1" ht="20.25">
      <c r="A1089" s="292"/>
      <c r="B1089" s="293" t="str">
        <f>IF(LEN(A1089)=0,"",INDEX('Smelter Reference List'!$A:$A,MATCH($A1089,'Smelter Reference List'!$E:$E,0)))</f>
        <v/>
      </c>
      <c r="C1089" s="299" t="str">
        <f>IF(LEN(A1089)=0,"",INDEX('Smelter Reference List'!$C:$C,MATCH($A1089,'Smelter Reference List'!$E:$E,0)))</f>
        <v/>
      </c>
      <c r="D1089" s="293" t="str">
        <f ca="1">IF(ISERROR($S1089),"",OFFSET('Smelter Reference List'!$C$4,$S1089-4,0)&amp;"")</f>
        <v/>
      </c>
      <c r="E1089" s="293" t="str">
        <f ca="1">IF(ISERROR($S1089),"",OFFSET('Smelter Reference List'!$D$4,$S1089-4,0)&amp;"")</f>
        <v/>
      </c>
      <c r="F1089" s="293" t="str">
        <f ca="1">IF(ISERROR($S1089),"",OFFSET('Smelter Reference List'!$E$4,$S1089-4,0))</f>
        <v/>
      </c>
      <c r="G1089" s="293" t="str">
        <f ca="1">IF(C1089=$U$4,"Enter smelter details", IF(ISERROR($S1089),"",OFFSET('Smelter Reference List'!$F$4,$S1089-4,0)))</f>
        <v/>
      </c>
      <c r="H1089" s="294" t="str">
        <f ca="1">IF(ISERROR($S1089),"",OFFSET('Smelter Reference List'!$G$4,$S1089-4,0))</f>
        <v/>
      </c>
      <c r="I1089" s="295" t="str">
        <f ca="1">IF(ISERROR($S1089),"",OFFSET('Smelter Reference List'!$H$4,$S1089-4,0))</f>
        <v/>
      </c>
      <c r="J1089" s="295" t="str">
        <f ca="1">IF(ISERROR($S1089),"",OFFSET('Smelter Reference List'!$I$4,$S1089-4,0))</f>
        <v/>
      </c>
      <c r="K1089" s="296"/>
      <c r="L1089" s="296"/>
      <c r="M1089" s="296"/>
      <c r="N1089" s="296"/>
      <c r="O1089" s="296"/>
      <c r="P1089" s="296"/>
      <c r="Q1089" s="297"/>
      <c r="R1089" s="227"/>
      <c r="S1089" s="228" t="e">
        <f>IF(C1089="",NA(),MATCH($B1089&amp;$C1089,'Smelter Reference List'!$J:$J,0))</f>
        <v>#N/A</v>
      </c>
      <c r="T1089" s="229"/>
      <c r="U1089" s="229">
        <f t="shared" ca="1" si="36"/>
        <v>0</v>
      </c>
      <c r="V1089" s="229"/>
      <c r="W1089" s="229"/>
      <c r="Y1089" s="223" t="str">
        <f t="shared" si="37"/>
        <v/>
      </c>
    </row>
    <row r="1090" spans="1:25" s="223" customFormat="1" ht="20.25">
      <c r="A1090" s="292"/>
      <c r="B1090" s="293" t="str">
        <f>IF(LEN(A1090)=0,"",INDEX('Smelter Reference List'!$A:$A,MATCH($A1090,'Smelter Reference List'!$E:$E,0)))</f>
        <v/>
      </c>
      <c r="C1090" s="299" t="str">
        <f>IF(LEN(A1090)=0,"",INDEX('Smelter Reference List'!$C:$C,MATCH($A1090,'Smelter Reference List'!$E:$E,0)))</f>
        <v/>
      </c>
      <c r="D1090" s="293" t="str">
        <f ca="1">IF(ISERROR($S1090),"",OFFSET('Smelter Reference List'!$C$4,$S1090-4,0)&amp;"")</f>
        <v/>
      </c>
      <c r="E1090" s="293" t="str">
        <f ca="1">IF(ISERROR($S1090),"",OFFSET('Smelter Reference List'!$D$4,$S1090-4,0)&amp;"")</f>
        <v/>
      </c>
      <c r="F1090" s="293" t="str">
        <f ca="1">IF(ISERROR($S1090),"",OFFSET('Smelter Reference List'!$E$4,$S1090-4,0))</f>
        <v/>
      </c>
      <c r="G1090" s="293" t="str">
        <f ca="1">IF(C1090=$U$4,"Enter smelter details", IF(ISERROR($S1090),"",OFFSET('Smelter Reference List'!$F$4,$S1090-4,0)))</f>
        <v/>
      </c>
      <c r="H1090" s="294" t="str">
        <f ca="1">IF(ISERROR($S1090),"",OFFSET('Smelter Reference List'!$G$4,$S1090-4,0))</f>
        <v/>
      </c>
      <c r="I1090" s="295" t="str">
        <f ca="1">IF(ISERROR($S1090),"",OFFSET('Smelter Reference List'!$H$4,$S1090-4,0))</f>
        <v/>
      </c>
      <c r="J1090" s="295" t="str">
        <f ca="1">IF(ISERROR($S1090),"",OFFSET('Smelter Reference List'!$I$4,$S1090-4,0))</f>
        <v/>
      </c>
      <c r="K1090" s="296"/>
      <c r="L1090" s="296"/>
      <c r="M1090" s="296"/>
      <c r="N1090" s="296"/>
      <c r="O1090" s="296"/>
      <c r="P1090" s="296"/>
      <c r="Q1090" s="297"/>
      <c r="R1090" s="227"/>
      <c r="S1090" s="228" t="e">
        <f>IF(C1090="",NA(),MATCH($B1090&amp;$C1090,'Smelter Reference List'!$J:$J,0))</f>
        <v>#N/A</v>
      </c>
      <c r="T1090" s="229"/>
      <c r="U1090" s="229">
        <f t="shared" ca="1" si="36"/>
        <v>0</v>
      </c>
      <c r="V1090" s="229"/>
      <c r="W1090" s="229"/>
      <c r="Y1090" s="223" t="str">
        <f t="shared" si="37"/>
        <v/>
      </c>
    </row>
    <row r="1091" spans="1:25" s="223" customFormat="1" ht="20.25">
      <c r="A1091" s="292"/>
      <c r="B1091" s="293" t="str">
        <f>IF(LEN(A1091)=0,"",INDEX('Smelter Reference List'!$A:$A,MATCH($A1091,'Smelter Reference List'!$E:$E,0)))</f>
        <v/>
      </c>
      <c r="C1091" s="299" t="str">
        <f>IF(LEN(A1091)=0,"",INDEX('Smelter Reference List'!$C:$C,MATCH($A1091,'Smelter Reference List'!$E:$E,0)))</f>
        <v/>
      </c>
      <c r="D1091" s="293" t="str">
        <f ca="1">IF(ISERROR($S1091),"",OFFSET('Smelter Reference List'!$C$4,$S1091-4,0)&amp;"")</f>
        <v/>
      </c>
      <c r="E1091" s="293" t="str">
        <f ca="1">IF(ISERROR($S1091),"",OFFSET('Smelter Reference List'!$D$4,$S1091-4,0)&amp;"")</f>
        <v/>
      </c>
      <c r="F1091" s="293" t="str">
        <f ca="1">IF(ISERROR($S1091),"",OFFSET('Smelter Reference List'!$E$4,$S1091-4,0))</f>
        <v/>
      </c>
      <c r="G1091" s="293" t="str">
        <f ca="1">IF(C1091=$U$4,"Enter smelter details", IF(ISERROR($S1091),"",OFFSET('Smelter Reference List'!$F$4,$S1091-4,0)))</f>
        <v/>
      </c>
      <c r="H1091" s="294" t="str">
        <f ca="1">IF(ISERROR($S1091),"",OFFSET('Smelter Reference List'!$G$4,$S1091-4,0))</f>
        <v/>
      </c>
      <c r="I1091" s="295" t="str">
        <f ca="1">IF(ISERROR($S1091),"",OFFSET('Smelter Reference List'!$H$4,$S1091-4,0))</f>
        <v/>
      </c>
      <c r="J1091" s="295" t="str">
        <f ca="1">IF(ISERROR($S1091),"",OFFSET('Smelter Reference List'!$I$4,$S1091-4,0))</f>
        <v/>
      </c>
      <c r="K1091" s="296"/>
      <c r="L1091" s="296"/>
      <c r="M1091" s="296"/>
      <c r="N1091" s="296"/>
      <c r="O1091" s="296"/>
      <c r="P1091" s="296"/>
      <c r="Q1091" s="297"/>
      <c r="R1091" s="227"/>
      <c r="S1091" s="228" t="e">
        <f>IF(C1091="",NA(),MATCH($B1091&amp;$C1091,'Smelter Reference List'!$J:$J,0))</f>
        <v>#N/A</v>
      </c>
      <c r="T1091" s="229"/>
      <c r="U1091" s="229">
        <f t="shared" ca="1" si="36"/>
        <v>0</v>
      </c>
      <c r="V1091" s="229"/>
      <c r="W1091" s="229"/>
      <c r="Y1091" s="223" t="str">
        <f t="shared" si="37"/>
        <v/>
      </c>
    </row>
    <row r="1092" spans="1:25" s="223" customFormat="1" ht="20.25">
      <c r="A1092" s="292"/>
      <c r="B1092" s="293" t="str">
        <f>IF(LEN(A1092)=0,"",INDEX('Smelter Reference List'!$A:$A,MATCH($A1092,'Smelter Reference List'!$E:$E,0)))</f>
        <v/>
      </c>
      <c r="C1092" s="299" t="str">
        <f>IF(LEN(A1092)=0,"",INDEX('Smelter Reference List'!$C:$C,MATCH($A1092,'Smelter Reference List'!$E:$E,0)))</f>
        <v/>
      </c>
      <c r="D1092" s="293" t="str">
        <f ca="1">IF(ISERROR($S1092),"",OFFSET('Smelter Reference List'!$C$4,$S1092-4,0)&amp;"")</f>
        <v/>
      </c>
      <c r="E1092" s="293" t="str">
        <f ca="1">IF(ISERROR($S1092),"",OFFSET('Smelter Reference List'!$D$4,$S1092-4,0)&amp;"")</f>
        <v/>
      </c>
      <c r="F1092" s="293" t="str">
        <f ca="1">IF(ISERROR($S1092),"",OFFSET('Smelter Reference List'!$E$4,$S1092-4,0))</f>
        <v/>
      </c>
      <c r="G1092" s="293" t="str">
        <f ca="1">IF(C1092=$U$4,"Enter smelter details", IF(ISERROR($S1092),"",OFFSET('Smelter Reference List'!$F$4,$S1092-4,0)))</f>
        <v/>
      </c>
      <c r="H1092" s="294" t="str">
        <f ca="1">IF(ISERROR($S1092),"",OFFSET('Smelter Reference List'!$G$4,$S1092-4,0))</f>
        <v/>
      </c>
      <c r="I1092" s="295" t="str">
        <f ca="1">IF(ISERROR($S1092),"",OFFSET('Smelter Reference List'!$H$4,$S1092-4,0))</f>
        <v/>
      </c>
      <c r="J1092" s="295" t="str">
        <f ca="1">IF(ISERROR($S1092),"",OFFSET('Smelter Reference List'!$I$4,$S1092-4,0))</f>
        <v/>
      </c>
      <c r="K1092" s="296"/>
      <c r="L1092" s="296"/>
      <c r="M1092" s="296"/>
      <c r="N1092" s="296"/>
      <c r="O1092" s="296"/>
      <c r="P1092" s="296"/>
      <c r="Q1092" s="297"/>
      <c r="R1092" s="227"/>
      <c r="S1092" s="228" t="e">
        <f>IF(C1092="",NA(),MATCH($B1092&amp;$C1092,'Smelter Reference List'!$J:$J,0))</f>
        <v>#N/A</v>
      </c>
      <c r="T1092" s="229"/>
      <c r="U1092" s="229">
        <f t="shared" ca="1" si="36"/>
        <v>0</v>
      </c>
      <c r="V1092" s="229"/>
      <c r="W1092" s="229"/>
      <c r="Y1092" s="223" t="str">
        <f t="shared" si="37"/>
        <v/>
      </c>
    </row>
    <row r="1093" spans="1:25" s="223" customFormat="1" ht="20.25">
      <c r="A1093" s="292"/>
      <c r="B1093" s="293" t="str">
        <f>IF(LEN(A1093)=0,"",INDEX('Smelter Reference List'!$A:$A,MATCH($A1093,'Smelter Reference List'!$E:$E,0)))</f>
        <v/>
      </c>
      <c r="C1093" s="299" t="str">
        <f>IF(LEN(A1093)=0,"",INDEX('Smelter Reference List'!$C:$C,MATCH($A1093,'Smelter Reference List'!$E:$E,0)))</f>
        <v/>
      </c>
      <c r="D1093" s="293" t="str">
        <f ca="1">IF(ISERROR($S1093),"",OFFSET('Smelter Reference List'!$C$4,$S1093-4,0)&amp;"")</f>
        <v/>
      </c>
      <c r="E1093" s="293" t="str">
        <f ca="1">IF(ISERROR($S1093),"",OFFSET('Smelter Reference List'!$D$4,$S1093-4,0)&amp;"")</f>
        <v/>
      </c>
      <c r="F1093" s="293" t="str">
        <f ca="1">IF(ISERROR($S1093),"",OFFSET('Smelter Reference List'!$E$4,$S1093-4,0))</f>
        <v/>
      </c>
      <c r="G1093" s="293" t="str">
        <f ca="1">IF(C1093=$U$4,"Enter smelter details", IF(ISERROR($S1093),"",OFFSET('Smelter Reference List'!$F$4,$S1093-4,0)))</f>
        <v/>
      </c>
      <c r="H1093" s="294" t="str">
        <f ca="1">IF(ISERROR($S1093),"",OFFSET('Smelter Reference List'!$G$4,$S1093-4,0))</f>
        <v/>
      </c>
      <c r="I1093" s="295" t="str">
        <f ca="1">IF(ISERROR($S1093),"",OFFSET('Smelter Reference List'!$H$4,$S1093-4,0))</f>
        <v/>
      </c>
      <c r="J1093" s="295" t="str">
        <f ca="1">IF(ISERROR($S1093),"",OFFSET('Smelter Reference List'!$I$4,$S1093-4,0))</f>
        <v/>
      </c>
      <c r="K1093" s="296"/>
      <c r="L1093" s="296"/>
      <c r="M1093" s="296"/>
      <c r="N1093" s="296"/>
      <c r="O1093" s="296"/>
      <c r="P1093" s="296"/>
      <c r="Q1093" s="297"/>
      <c r="R1093" s="227"/>
      <c r="S1093" s="228" t="e">
        <f>IF(C1093="",NA(),MATCH($B1093&amp;$C1093,'Smelter Reference List'!$J:$J,0))</f>
        <v>#N/A</v>
      </c>
      <c r="T1093" s="229"/>
      <c r="U1093" s="229">
        <f t="shared" ca="1" si="36"/>
        <v>0</v>
      </c>
      <c r="V1093" s="229"/>
      <c r="W1093" s="229"/>
      <c r="Y1093" s="223" t="str">
        <f t="shared" si="37"/>
        <v/>
      </c>
    </row>
    <row r="1094" spans="1:25" s="223" customFormat="1" ht="20.25">
      <c r="A1094" s="292"/>
      <c r="B1094" s="293" t="str">
        <f>IF(LEN(A1094)=0,"",INDEX('Smelter Reference List'!$A:$A,MATCH($A1094,'Smelter Reference List'!$E:$E,0)))</f>
        <v/>
      </c>
      <c r="C1094" s="299" t="str">
        <f>IF(LEN(A1094)=0,"",INDEX('Smelter Reference List'!$C:$C,MATCH($A1094,'Smelter Reference List'!$E:$E,0)))</f>
        <v/>
      </c>
      <c r="D1094" s="293" t="str">
        <f ca="1">IF(ISERROR($S1094),"",OFFSET('Smelter Reference List'!$C$4,$S1094-4,0)&amp;"")</f>
        <v/>
      </c>
      <c r="E1094" s="293" t="str">
        <f ca="1">IF(ISERROR($S1094),"",OFFSET('Smelter Reference List'!$D$4,$S1094-4,0)&amp;"")</f>
        <v/>
      </c>
      <c r="F1094" s="293" t="str">
        <f ca="1">IF(ISERROR($S1094),"",OFFSET('Smelter Reference List'!$E$4,$S1094-4,0))</f>
        <v/>
      </c>
      <c r="G1094" s="293" t="str">
        <f ca="1">IF(C1094=$U$4,"Enter smelter details", IF(ISERROR($S1094),"",OFFSET('Smelter Reference List'!$F$4,$S1094-4,0)))</f>
        <v/>
      </c>
      <c r="H1094" s="294" t="str">
        <f ca="1">IF(ISERROR($S1094),"",OFFSET('Smelter Reference List'!$G$4,$S1094-4,0))</f>
        <v/>
      </c>
      <c r="I1094" s="295" t="str">
        <f ca="1">IF(ISERROR($S1094),"",OFFSET('Smelter Reference List'!$H$4,$S1094-4,0))</f>
        <v/>
      </c>
      <c r="J1094" s="295" t="str">
        <f ca="1">IF(ISERROR($S1094),"",OFFSET('Smelter Reference List'!$I$4,$S1094-4,0))</f>
        <v/>
      </c>
      <c r="K1094" s="296"/>
      <c r="L1094" s="296"/>
      <c r="M1094" s="296"/>
      <c r="N1094" s="296"/>
      <c r="O1094" s="296"/>
      <c r="P1094" s="296"/>
      <c r="Q1094" s="297"/>
      <c r="R1094" s="227"/>
      <c r="S1094" s="228" t="e">
        <f>IF(C1094="",NA(),MATCH($B1094&amp;$C1094,'Smelter Reference List'!$J:$J,0))</f>
        <v>#N/A</v>
      </c>
      <c r="T1094" s="229"/>
      <c r="U1094" s="229">
        <f t="shared" ca="1" si="36"/>
        <v>0</v>
      </c>
      <c r="V1094" s="229"/>
      <c r="W1094" s="229"/>
      <c r="Y1094" s="223" t="str">
        <f t="shared" si="37"/>
        <v/>
      </c>
    </row>
    <row r="1095" spans="1:25" s="223" customFormat="1" ht="20.25">
      <c r="A1095" s="292"/>
      <c r="B1095" s="293" t="str">
        <f>IF(LEN(A1095)=0,"",INDEX('Smelter Reference List'!$A:$A,MATCH($A1095,'Smelter Reference List'!$E:$E,0)))</f>
        <v/>
      </c>
      <c r="C1095" s="299" t="str">
        <f>IF(LEN(A1095)=0,"",INDEX('Smelter Reference List'!$C:$C,MATCH($A1095,'Smelter Reference List'!$E:$E,0)))</f>
        <v/>
      </c>
      <c r="D1095" s="293" t="str">
        <f ca="1">IF(ISERROR($S1095),"",OFFSET('Smelter Reference List'!$C$4,$S1095-4,0)&amp;"")</f>
        <v/>
      </c>
      <c r="E1095" s="293" t="str">
        <f ca="1">IF(ISERROR($S1095),"",OFFSET('Smelter Reference List'!$D$4,$S1095-4,0)&amp;"")</f>
        <v/>
      </c>
      <c r="F1095" s="293" t="str">
        <f ca="1">IF(ISERROR($S1095),"",OFFSET('Smelter Reference List'!$E$4,$S1095-4,0))</f>
        <v/>
      </c>
      <c r="G1095" s="293" t="str">
        <f ca="1">IF(C1095=$U$4,"Enter smelter details", IF(ISERROR($S1095),"",OFFSET('Smelter Reference List'!$F$4,$S1095-4,0)))</f>
        <v/>
      </c>
      <c r="H1095" s="294" t="str">
        <f ca="1">IF(ISERROR($S1095),"",OFFSET('Smelter Reference List'!$G$4,$S1095-4,0))</f>
        <v/>
      </c>
      <c r="I1095" s="295" t="str">
        <f ca="1">IF(ISERROR($S1095),"",OFFSET('Smelter Reference List'!$H$4,$S1095-4,0))</f>
        <v/>
      </c>
      <c r="J1095" s="295" t="str">
        <f ca="1">IF(ISERROR($S1095),"",OFFSET('Smelter Reference List'!$I$4,$S1095-4,0))</f>
        <v/>
      </c>
      <c r="K1095" s="296"/>
      <c r="L1095" s="296"/>
      <c r="M1095" s="296"/>
      <c r="N1095" s="296"/>
      <c r="O1095" s="296"/>
      <c r="P1095" s="296"/>
      <c r="Q1095" s="297"/>
      <c r="R1095" s="227"/>
      <c r="S1095" s="228" t="e">
        <f>IF(C1095="",NA(),MATCH($B1095&amp;$C1095,'Smelter Reference List'!$J:$J,0))</f>
        <v>#N/A</v>
      </c>
      <c r="T1095" s="229"/>
      <c r="U1095" s="229">
        <f t="shared" ca="1" si="36"/>
        <v>0</v>
      </c>
      <c r="V1095" s="229"/>
      <c r="W1095" s="229"/>
      <c r="Y1095" s="223" t="str">
        <f t="shared" si="37"/>
        <v/>
      </c>
    </row>
    <row r="1096" spans="1:25" s="223" customFormat="1" ht="20.25">
      <c r="A1096" s="292"/>
      <c r="B1096" s="293" t="str">
        <f>IF(LEN(A1096)=0,"",INDEX('Smelter Reference List'!$A:$A,MATCH($A1096,'Smelter Reference List'!$E:$E,0)))</f>
        <v/>
      </c>
      <c r="C1096" s="299" t="str">
        <f>IF(LEN(A1096)=0,"",INDEX('Smelter Reference List'!$C:$C,MATCH($A1096,'Smelter Reference List'!$E:$E,0)))</f>
        <v/>
      </c>
      <c r="D1096" s="293" t="str">
        <f ca="1">IF(ISERROR($S1096),"",OFFSET('Smelter Reference List'!$C$4,$S1096-4,0)&amp;"")</f>
        <v/>
      </c>
      <c r="E1096" s="293" t="str">
        <f ca="1">IF(ISERROR($S1096),"",OFFSET('Smelter Reference List'!$D$4,$S1096-4,0)&amp;"")</f>
        <v/>
      </c>
      <c r="F1096" s="293" t="str">
        <f ca="1">IF(ISERROR($S1096),"",OFFSET('Smelter Reference List'!$E$4,$S1096-4,0))</f>
        <v/>
      </c>
      <c r="G1096" s="293" t="str">
        <f ca="1">IF(C1096=$U$4,"Enter smelter details", IF(ISERROR($S1096),"",OFFSET('Smelter Reference List'!$F$4,$S1096-4,0)))</f>
        <v/>
      </c>
      <c r="H1096" s="294" t="str">
        <f ca="1">IF(ISERROR($S1096),"",OFFSET('Smelter Reference List'!$G$4,$S1096-4,0))</f>
        <v/>
      </c>
      <c r="I1096" s="295" t="str">
        <f ca="1">IF(ISERROR($S1096),"",OFFSET('Smelter Reference List'!$H$4,$S1096-4,0))</f>
        <v/>
      </c>
      <c r="J1096" s="295" t="str">
        <f ca="1">IF(ISERROR($S1096),"",OFFSET('Smelter Reference List'!$I$4,$S1096-4,0))</f>
        <v/>
      </c>
      <c r="K1096" s="296"/>
      <c r="L1096" s="296"/>
      <c r="M1096" s="296"/>
      <c r="N1096" s="296"/>
      <c r="O1096" s="296"/>
      <c r="P1096" s="296"/>
      <c r="Q1096" s="297"/>
      <c r="R1096" s="227"/>
      <c r="S1096" s="228" t="e">
        <f>IF(C1096="",NA(),MATCH($B1096&amp;$C1096,'Smelter Reference List'!$J:$J,0))</f>
        <v>#N/A</v>
      </c>
      <c r="T1096" s="229"/>
      <c r="U1096" s="229">
        <f t="shared" ca="1" si="36"/>
        <v>0</v>
      </c>
      <c r="V1096" s="229"/>
      <c r="W1096" s="229"/>
      <c r="Y1096" s="223" t="str">
        <f t="shared" si="37"/>
        <v/>
      </c>
    </row>
    <row r="1097" spans="1:25" s="223" customFormat="1" ht="20.25">
      <c r="A1097" s="292"/>
      <c r="B1097" s="293" t="str">
        <f>IF(LEN(A1097)=0,"",INDEX('Smelter Reference List'!$A:$A,MATCH($A1097,'Smelter Reference List'!$E:$E,0)))</f>
        <v/>
      </c>
      <c r="C1097" s="299" t="str">
        <f>IF(LEN(A1097)=0,"",INDEX('Smelter Reference List'!$C:$C,MATCH($A1097,'Smelter Reference List'!$E:$E,0)))</f>
        <v/>
      </c>
      <c r="D1097" s="293" t="str">
        <f ca="1">IF(ISERROR($S1097),"",OFFSET('Smelter Reference List'!$C$4,$S1097-4,0)&amp;"")</f>
        <v/>
      </c>
      <c r="E1097" s="293" t="str">
        <f ca="1">IF(ISERROR($S1097),"",OFFSET('Smelter Reference List'!$D$4,$S1097-4,0)&amp;"")</f>
        <v/>
      </c>
      <c r="F1097" s="293" t="str">
        <f ca="1">IF(ISERROR($S1097),"",OFFSET('Smelter Reference List'!$E$4,$S1097-4,0))</f>
        <v/>
      </c>
      <c r="G1097" s="293" t="str">
        <f ca="1">IF(C1097=$U$4,"Enter smelter details", IF(ISERROR($S1097),"",OFFSET('Smelter Reference List'!$F$4,$S1097-4,0)))</f>
        <v/>
      </c>
      <c r="H1097" s="294" t="str">
        <f ca="1">IF(ISERROR($S1097),"",OFFSET('Smelter Reference List'!$G$4,$S1097-4,0))</f>
        <v/>
      </c>
      <c r="I1097" s="295" t="str">
        <f ca="1">IF(ISERROR($S1097),"",OFFSET('Smelter Reference List'!$H$4,$S1097-4,0))</f>
        <v/>
      </c>
      <c r="J1097" s="295" t="str">
        <f ca="1">IF(ISERROR($S1097),"",OFFSET('Smelter Reference List'!$I$4,$S1097-4,0))</f>
        <v/>
      </c>
      <c r="K1097" s="296"/>
      <c r="L1097" s="296"/>
      <c r="M1097" s="296"/>
      <c r="N1097" s="296"/>
      <c r="O1097" s="296"/>
      <c r="P1097" s="296"/>
      <c r="Q1097" s="297"/>
      <c r="R1097" s="227"/>
      <c r="S1097" s="228" t="e">
        <f>IF(C1097="",NA(),MATCH($B1097&amp;$C1097,'Smelter Reference List'!$J:$J,0))</f>
        <v>#N/A</v>
      </c>
      <c r="T1097" s="229"/>
      <c r="U1097" s="229">
        <f t="shared" ca="1" si="36"/>
        <v>0</v>
      </c>
      <c r="V1097" s="229"/>
      <c r="W1097" s="229"/>
      <c r="Y1097" s="223" t="str">
        <f t="shared" si="37"/>
        <v/>
      </c>
    </row>
    <row r="1098" spans="1:25" s="223" customFormat="1" ht="20.25">
      <c r="A1098" s="292"/>
      <c r="B1098" s="293" t="str">
        <f>IF(LEN(A1098)=0,"",INDEX('Smelter Reference List'!$A:$A,MATCH($A1098,'Smelter Reference List'!$E:$E,0)))</f>
        <v/>
      </c>
      <c r="C1098" s="299" t="str">
        <f>IF(LEN(A1098)=0,"",INDEX('Smelter Reference List'!$C:$C,MATCH($A1098,'Smelter Reference List'!$E:$E,0)))</f>
        <v/>
      </c>
      <c r="D1098" s="293" t="str">
        <f ca="1">IF(ISERROR($S1098),"",OFFSET('Smelter Reference List'!$C$4,$S1098-4,0)&amp;"")</f>
        <v/>
      </c>
      <c r="E1098" s="293" t="str">
        <f ca="1">IF(ISERROR($S1098),"",OFFSET('Smelter Reference List'!$D$4,$S1098-4,0)&amp;"")</f>
        <v/>
      </c>
      <c r="F1098" s="293" t="str">
        <f ca="1">IF(ISERROR($S1098),"",OFFSET('Smelter Reference List'!$E$4,$S1098-4,0))</f>
        <v/>
      </c>
      <c r="G1098" s="293" t="str">
        <f ca="1">IF(C1098=$U$4,"Enter smelter details", IF(ISERROR($S1098),"",OFFSET('Smelter Reference List'!$F$4,$S1098-4,0)))</f>
        <v/>
      </c>
      <c r="H1098" s="294" t="str">
        <f ca="1">IF(ISERROR($S1098),"",OFFSET('Smelter Reference List'!$G$4,$S1098-4,0))</f>
        <v/>
      </c>
      <c r="I1098" s="295" t="str">
        <f ca="1">IF(ISERROR($S1098),"",OFFSET('Smelter Reference List'!$H$4,$S1098-4,0))</f>
        <v/>
      </c>
      <c r="J1098" s="295" t="str">
        <f ca="1">IF(ISERROR($S1098),"",OFFSET('Smelter Reference List'!$I$4,$S1098-4,0))</f>
        <v/>
      </c>
      <c r="K1098" s="296"/>
      <c r="L1098" s="296"/>
      <c r="M1098" s="296"/>
      <c r="N1098" s="296"/>
      <c r="O1098" s="296"/>
      <c r="P1098" s="296"/>
      <c r="Q1098" s="297"/>
      <c r="R1098" s="227"/>
      <c r="S1098" s="228" t="e">
        <f>IF(C1098="",NA(),MATCH($B1098&amp;$C1098,'Smelter Reference List'!$J:$J,0))</f>
        <v>#N/A</v>
      </c>
      <c r="T1098" s="229"/>
      <c r="U1098" s="229">
        <f t="shared" ca="1" si="36"/>
        <v>0</v>
      </c>
      <c r="V1098" s="229"/>
      <c r="W1098" s="229"/>
      <c r="Y1098" s="223" t="str">
        <f t="shared" si="37"/>
        <v/>
      </c>
    </row>
    <row r="1099" spans="1:25" s="223" customFormat="1" ht="20.25">
      <c r="A1099" s="292"/>
      <c r="B1099" s="293" t="str">
        <f>IF(LEN(A1099)=0,"",INDEX('Smelter Reference List'!$A:$A,MATCH($A1099,'Smelter Reference List'!$E:$E,0)))</f>
        <v/>
      </c>
      <c r="C1099" s="299" t="str">
        <f>IF(LEN(A1099)=0,"",INDEX('Smelter Reference List'!$C:$C,MATCH($A1099,'Smelter Reference List'!$E:$E,0)))</f>
        <v/>
      </c>
      <c r="D1099" s="293" t="str">
        <f ca="1">IF(ISERROR($S1099),"",OFFSET('Smelter Reference List'!$C$4,$S1099-4,0)&amp;"")</f>
        <v/>
      </c>
      <c r="E1099" s="293" t="str">
        <f ca="1">IF(ISERROR($S1099),"",OFFSET('Smelter Reference List'!$D$4,$S1099-4,0)&amp;"")</f>
        <v/>
      </c>
      <c r="F1099" s="293" t="str">
        <f ca="1">IF(ISERROR($S1099),"",OFFSET('Smelter Reference List'!$E$4,$S1099-4,0))</f>
        <v/>
      </c>
      <c r="G1099" s="293" t="str">
        <f ca="1">IF(C1099=$U$4,"Enter smelter details", IF(ISERROR($S1099),"",OFFSET('Smelter Reference List'!$F$4,$S1099-4,0)))</f>
        <v/>
      </c>
      <c r="H1099" s="294" t="str">
        <f ca="1">IF(ISERROR($S1099),"",OFFSET('Smelter Reference List'!$G$4,$S1099-4,0))</f>
        <v/>
      </c>
      <c r="I1099" s="295" t="str">
        <f ca="1">IF(ISERROR($S1099),"",OFFSET('Smelter Reference List'!$H$4,$S1099-4,0))</f>
        <v/>
      </c>
      <c r="J1099" s="295" t="str">
        <f ca="1">IF(ISERROR($S1099),"",OFFSET('Smelter Reference List'!$I$4,$S1099-4,0))</f>
        <v/>
      </c>
      <c r="K1099" s="296"/>
      <c r="L1099" s="296"/>
      <c r="M1099" s="296"/>
      <c r="N1099" s="296"/>
      <c r="O1099" s="296"/>
      <c r="P1099" s="296"/>
      <c r="Q1099" s="297"/>
      <c r="R1099" s="227"/>
      <c r="S1099" s="228" t="e">
        <f>IF(C1099="",NA(),MATCH($B1099&amp;$C1099,'Smelter Reference List'!$J:$J,0))</f>
        <v>#N/A</v>
      </c>
      <c r="T1099" s="229"/>
      <c r="U1099" s="229">
        <f t="shared" ca="1" si="36"/>
        <v>0</v>
      </c>
      <c r="V1099" s="229"/>
      <c r="W1099" s="229"/>
      <c r="Y1099" s="223" t="str">
        <f t="shared" si="37"/>
        <v/>
      </c>
    </row>
    <row r="1100" spans="1:25" s="223" customFormat="1" ht="20.25">
      <c r="A1100" s="292"/>
      <c r="B1100" s="293" t="str">
        <f>IF(LEN(A1100)=0,"",INDEX('Smelter Reference List'!$A:$A,MATCH($A1100,'Smelter Reference List'!$E:$E,0)))</f>
        <v/>
      </c>
      <c r="C1100" s="299" t="str">
        <f>IF(LEN(A1100)=0,"",INDEX('Smelter Reference List'!$C:$C,MATCH($A1100,'Smelter Reference List'!$E:$E,0)))</f>
        <v/>
      </c>
      <c r="D1100" s="293" t="str">
        <f ca="1">IF(ISERROR($S1100),"",OFFSET('Smelter Reference List'!$C$4,$S1100-4,0)&amp;"")</f>
        <v/>
      </c>
      <c r="E1100" s="293" t="str">
        <f ca="1">IF(ISERROR($S1100),"",OFFSET('Smelter Reference List'!$D$4,$S1100-4,0)&amp;"")</f>
        <v/>
      </c>
      <c r="F1100" s="293" t="str">
        <f ca="1">IF(ISERROR($S1100),"",OFFSET('Smelter Reference List'!$E$4,$S1100-4,0))</f>
        <v/>
      </c>
      <c r="G1100" s="293" t="str">
        <f ca="1">IF(C1100=$U$4,"Enter smelter details", IF(ISERROR($S1100),"",OFFSET('Smelter Reference List'!$F$4,$S1100-4,0)))</f>
        <v/>
      </c>
      <c r="H1100" s="294" t="str">
        <f ca="1">IF(ISERROR($S1100),"",OFFSET('Smelter Reference List'!$G$4,$S1100-4,0))</f>
        <v/>
      </c>
      <c r="I1100" s="295" t="str">
        <f ca="1">IF(ISERROR($S1100),"",OFFSET('Smelter Reference List'!$H$4,$S1100-4,0))</f>
        <v/>
      </c>
      <c r="J1100" s="295" t="str">
        <f ca="1">IF(ISERROR($S1100),"",OFFSET('Smelter Reference List'!$I$4,$S1100-4,0))</f>
        <v/>
      </c>
      <c r="K1100" s="296"/>
      <c r="L1100" s="296"/>
      <c r="M1100" s="296"/>
      <c r="N1100" s="296"/>
      <c r="O1100" s="296"/>
      <c r="P1100" s="296"/>
      <c r="Q1100" s="297"/>
      <c r="R1100" s="227"/>
      <c r="S1100" s="228" t="e">
        <f>IF(C1100="",NA(),MATCH($B1100&amp;$C1100,'Smelter Reference List'!$J:$J,0))</f>
        <v>#N/A</v>
      </c>
      <c r="T1100" s="229"/>
      <c r="U1100" s="229">
        <f t="shared" ca="1" si="36"/>
        <v>0</v>
      </c>
      <c r="V1100" s="229"/>
      <c r="W1100" s="229"/>
      <c r="Y1100" s="223" t="str">
        <f t="shared" si="37"/>
        <v/>
      </c>
    </row>
    <row r="1101" spans="1:25" s="223" customFormat="1" ht="20.25">
      <c r="A1101" s="292"/>
      <c r="B1101" s="293" t="str">
        <f>IF(LEN(A1101)=0,"",INDEX('Smelter Reference List'!$A:$A,MATCH($A1101,'Smelter Reference List'!$E:$E,0)))</f>
        <v/>
      </c>
      <c r="C1101" s="299" t="str">
        <f>IF(LEN(A1101)=0,"",INDEX('Smelter Reference List'!$C:$C,MATCH($A1101,'Smelter Reference List'!$E:$E,0)))</f>
        <v/>
      </c>
      <c r="D1101" s="293" t="str">
        <f ca="1">IF(ISERROR($S1101),"",OFFSET('Smelter Reference List'!$C$4,$S1101-4,0)&amp;"")</f>
        <v/>
      </c>
      <c r="E1101" s="293" t="str">
        <f ca="1">IF(ISERROR($S1101),"",OFFSET('Smelter Reference List'!$D$4,$S1101-4,0)&amp;"")</f>
        <v/>
      </c>
      <c r="F1101" s="293" t="str">
        <f ca="1">IF(ISERROR($S1101),"",OFFSET('Smelter Reference List'!$E$4,$S1101-4,0))</f>
        <v/>
      </c>
      <c r="G1101" s="293" t="str">
        <f ca="1">IF(C1101=$U$4,"Enter smelter details", IF(ISERROR($S1101),"",OFFSET('Smelter Reference List'!$F$4,$S1101-4,0)))</f>
        <v/>
      </c>
      <c r="H1101" s="294" t="str">
        <f ca="1">IF(ISERROR($S1101),"",OFFSET('Smelter Reference List'!$G$4,$S1101-4,0))</f>
        <v/>
      </c>
      <c r="I1101" s="295" t="str">
        <f ca="1">IF(ISERROR($S1101),"",OFFSET('Smelter Reference List'!$H$4,$S1101-4,0))</f>
        <v/>
      </c>
      <c r="J1101" s="295" t="str">
        <f ca="1">IF(ISERROR($S1101),"",OFFSET('Smelter Reference List'!$I$4,$S1101-4,0))</f>
        <v/>
      </c>
      <c r="K1101" s="296"/>
      <c r="L1101" s="296"/>
      <c r="M1101" s="296"/>
      <c r="N1101" s="296"/>
      <c r="O1101" s="296"/>
      <c r="P1101" s="296"/>
      <c r="Q1101" s="297"/>
      <c r="R1101" s="227"/>
      <c r="S1101" s="228" t="e">
        <f>IF(C1101="",NA(),MATCH($B1101&amp;$C1101,'Smelter Reference List'!$J:$J,0))</f>
        <v>#N/A</v>
      </c>
      <c r="T1101" s="229"/>
      <c r="U1101" s="229">
        <f t="shared" ca="1" si="36"/>
        <v>0</v>
      </c>
      <c r="V1101" s="229"/>
      <c r="W1101" s="229"/>
      <c r="Y1101" s="223" t="str">
        <f t="shared" si="37"/>
        <v/>
      </c>
    </row>
    <row r="1102" spans="1:25" s="223" customFormat="1" ht="20.25">
      <c r="A1102" s="292"/>
      <c r="B1102" s="293" t="str">
        <f>IF(LEN(A1102)=0,"",INDEX('Smelter Reference List'!$A:$A,MATCH($A1102,'Smelter Reference List'!$E:$E,0)))</f>
        <v/>
      </c>
      <c r="C1102" s="299" t="str">
        <f>IF(LEN(A1102)=0,"",INDEX('Smelter Reference List'!$C:$C,MATCH($A1102,'Smelter Reference List'!$E:$E,0)))</f>
        <v/>
      </c>
      <c r="D1102" s="293" t="str">
        <f ca="1">IF(ISERROR($S1102),"",OFFSET('Smelter Reference List'!$C$4,$S1102-4,0)&amp;"")</f>
        <v/>
      </c>
      <c r="E1102" s="293" t="str">
        <f ca="1">IF(ISERROR($S1102),"",OFFSET('Smelter Reference List'!$D$4,$S1102-4,0)&amp;"")</f>
        <v/>
      </c>
      <c r="F1102" s="293" t="str">
        <f ca="1">IF(ISERROR($S1102),"",OFFSET('Smelter Reference List'!$E$4,$S1102-4,0))</f>
        <v/>
      </c>
      <c r="G1102" s="293" t="str">
        <f ca="1">IF(C1102=$U$4,"Enter smelter details", IF(ISERROR($S1102),"",OFFSET('Smelter Reference List'!$F$4,$S1102-4,0)))</f>
        <v/>
      </c>
      <c r="H1102" s="294" t="str">
        <f ca="1">IF(ISERROR($S1102),"",OFFSET('Smelter Reference List'!$G$4,$S1102-4,0))</f>
        <v/>
      </c>
      <c r="I1102" s="295" t="str">
        <f ca="1">IF(ISERROR($S1102),"",OFFSET('Smelter Reference List'!$H$4,$S1102-4,0))</f>
        <v/>
      </c>
      <c r="J1102" s="295" t="str">
        <f ca="1">IF(ISERROR($S1102),"",OFFSET('Smelter Reference List'!$I$4,$S1102-4,0))</f>
        <v/>
      </c>
      <c r="K1102" s="296"/>
      <c r="L1102" s="296"/>
      <c r="M1102" s="296"/>
      <c r="N1102" s="296"/>
      <c r="O1102" s="296"/>
      <c r="P1102" s="296"/>
      <c r="Q1102" s="297"/>
      <c r="R1102" s="227"/>
      <c r="S1102" s="228" t="e">
        <f>IF(C1102="",NA(),MATCH($B1102&amp;$C1102,'Smelter Reference List'!$J:$J,0))</f>
        <v>#N/A</v>
      </c>
      <c r="T1102" s="229"/>
      <c r="U1102" s="229">
        <f t="shared" ca="1" si="36"/>
        <v>0</v>
      </c>
      <c r="V1102" s="229"/>
      <c r="W1102" s="229"/>
      <c r="Y1102" s="223" t="str">
        <f t="shared" si="37"/>
        <v/>
      </c>
    </row>
    <row r="1103" spans="1:25" s="223" customFormat="1" ht="20.25">
      <c r="A1103" s="292"/>
      <c r="B1103" s="293" t="str">
        <f>IF(LEN(A1103)=0,"",INDEX('Smelter Reference List'!$A:$A,MATCH($A1103,'Smelter Reference List'!$E:$E,0)))</f>
        <v/>
      </c>
      <c r="C1103" s="299" t="str">
        <f>IF(LEN(A1103)=0,"",INDEX('Smelter Reference List'!$C:$C,MATCH($A1103,'Smelter Reference List'!$E:$E,0)))</f>
        <v/>
      </c>
      <c r="D1103" s="293" t="str">
        <f ca="1">IF(ISERROR($S1103),"",OFFSET('Smelter Reference List'!$C$4,$S1103-4,0)&amp;"")</f>
        <v/>
      </c>
      <c r="E1103" s="293" t="str">
        <f ca="1">IF(ISERROR($S1103),"",OFFSET('Smelter Reference List'!$D$4,$S1103-4,0)&amp;"")</f>
        <v/>
      </c>
      <c r="F1103" s="293" t="str">
        <f ca="1">IF(ISERROR($S1103),"",OFFSET('Smelter Reference List'!$E$4,$S1103-4,0))</f>
        <v/>
      </c>
      <c r="G1103" s="293" t="str">
        <f ca="1">IF(C1103=$U$4,"Enter smelter details", IF(ISERROR($S1103),"",OFFSET('Smelter Reference List'!$F$4,$S1103-4,0)))</f>
        <v/>
      </c>
      <c r="H1103" s="294" t="str">
        <f ca="1">IF(ISERROR($S1103),"",OFFSET('Smelter Reference List'!$G$4,$S1103-4,0))</f>
        <v/>
      </c>
      <c r="I1103" s="295" t="str">
        <f ca="1">IF(ISERROR($S1103),"",OFFSET('Smelter Reference List'!$H$4,$S1103-4,0))</f>
        <v/>
      </c>
      <c r="J1103" s="295" t="str">
        <f ca="1">IF(ISERROR($S1103),"",OFFSET('Smelter Reference List'!$I$4,$S1103-4,0))</f>
        <v/>
      </c>
      <c r="K1103" s="296"/>
      <c r="L1103" s="296"/>
      <c r="M1103" s="296"/>
      <c r="N1103" s="296"/>
      <c r="O1103" s="296"/>
      <c r="P1103" s="296"/>
      <c r="Q1103" s="297"/>
      <c r="R1103" s="227"/>
      <c r="S1103" s="228" t="e">
        <f>IF(C1103="",NA(),MATCH($B1103&amp;$C1103,'Smelter Reference List'!$J:$J,0))</f>
        <v>#N/A</v>
      </c>
      <c r="T1103" s="229"/>
      <c r="U1103" s="229">
        <f t="shared" ca="1" si="36"/>
        <v>0</v>
      </c>
      <c r="V1103" s="229"/>
      <c r="W1103" s="229"/>
      <c r="Y1103" s="223" t="str">
        <f t="shared" si="37"/>
        <v/>
      </c>
    </row>
    <row r="1104" spans="1:25" s="223" customFormat="1" ht="20.25">
      <c r="A1104" s="292"/>
      <c r="B1104" s="293" t="str">
        <f>IF(LEN(A1104)=0,"",INDEX('Smelter Reference List'!$A:$A,MATCH($A1104,'Smelter Reference List'!$E:$E,0)))</f>
        <v/>
      </c>
      <c r="C1104" s="299" t="str">
        <f>IF(LEN(A1104)=0,"",INDEX('Smelter Reference List'!$C:$C,MATCH($A1104,'Smelter Reference List'!$E:$E,0)))</f>
        <v/>
      </c>
      <c r="D1104" s="293" t="str">
        <f ca="1">IF(ISERROR($S1104),"",OFFSET('Smelter Reference List'!$C$4,$S1104-4,0)&amp;"")</f>
        <v/>
      </c>
      <c r="E1104" s="293" t="str">
        <f ca="1">IF(ISERROR($S1104),"",OFFSET('Smelter Reference List'!$D$4,$S1104-4,0)&amp;"")</f>
        <v/>
      </c>
      <c r="F1104" s="293" t="str">
        <f ca="1">IF(ISERROR($S1104),"",OFFSET('Smelter Reference List'!$E$4,$S1104-4,0))</f>
        <v/>
      </c>
      <c r="G1104" s="293" t="str">
        <f ca="1">IF(C1104=$U$4,"Enter smelter details", IF(ISERROR($S1104),"",OFFSET('Smelter Reference List'!$F$4,$S1104-4,0)))</f>
        <v/>
      </c>
      <c r="H1104" s="294" t="str">
        <f ca="1">IF(ISERROR($S1104),"",OFFSET('Smelter Reference List'!$G$4,$S1104-4,0))</f>
        <v/>
      </c>
      <c r="I1104" s="295" t="str">
        <f ca="1">IF(ISERROR($S1104),"",OFFSET('Smelter Reference List'!$H$4,$S1104-4,0))</f>
        <v/>
      </c>
      <c r="J1104" s="295" t="str">
        <f ca="1">IF(ISERROR($S1104),"",OFFSET('Smelter Reference List'!$I$4,$S1104-4,0))</f>
        <v/>
      </c>
      <c r="K1104" s="296"/>
      <c r="L1104" s="296"/>
      <c r="M1104" s="296"/>
      <c r="N1104" s="296"/>
      <c r="O1104" s="296"/>
      <c r="P1104" s="296"/>
      <c r="Q1104" s="297"/>
      <c r="R1104" s="227"/>
      <c r="S1104" s="228" t="e">
        <f>IF(C1104="",NA(),MATCH($B1104&amp;$C1104,'Smelter Reference List'!$J:$J,0))</f>
        <v>#N/A</v>
      </c>
      <c r="T1104" s="229"/>
      <c r="U1104" s="229">
        <f t="shared" ca="1" si="36"/>
        <v>0</v>
      </c>
      <c r="V1104" s="229"/>
      <c r="W1104" s="229"/>
      <c r="Y1104" s="223" t="str">
        <f t="shared" si="37"/>
        <v/>
      </c>
    </row>
    <row r="1105" spans="1:25" s="223" customFormat="1" ht="20.25">
      <c r="A1105" s="292"/>
      <c r="B1105" s="293" t="str">
        <f>IF(LEN(A1105)=0,"",INDEX('Smelter Reference List'!$A:$A,MATCH($A1105,'Smelter Reference List'!$E:$E,0)))</f>
        <v/>
      </c>
      <c r="C1105" s="299" t="str">
        <f>IF(LEN(A1105)=0,"",INDEX('Smelter Reference List'!$C:$C,MATCH($A1105,'Smelter Reference List'!$E:$E,0)))</f>
        <v/>
      </c>
      <c r="D1105" s="293" t="str">
        <f ca="1">IF(ISERROR($S1105),"",OFFSET('Smelter Reference List'!$C$4,$S1105-4,0)&amp;"")</f>
        <v/>
      </c>
      <c r="E1105" s="293" t="str">
        <f ca="1">IF(ISERROR($S1105),"",OFFSET('Smelter Reference List'!$D$4,$S1105-4,0)&amp;"")</f>
        <v/>
      </c>
      <c r="F1105" s="293" t="str">
        <f ca="1">IF(ISERROR($S1105),"",OFFSET('Smelter Reference List'!$E$4,$S1105-4,0))</f>
        <v/>
      </c>
      <c r="G1105" s="293" t="str">
        <f ca="1">IF(C1105=$U$4,"Enter smelter details", IF(ISERROR($S1105),"",OFFSET('Smelter Reference List'!$F$4,$S1105-4,0)))</f>
        <v/>
      </c>
      <c r="H1105" s="294" t="str">
        <f ca="1">IF(ISERROR($S1105),"",OFFSET('Smelter Reference List'!$G$4,$S1105-4,0))</f>
        <v/>
      </c>
      <c r="I1105" s="295" t="str">
        <f ca="1">IF(ISERROR($S1105),"",OFFSET('Smelter Reference List'!$H$4,$S1105-4,0))</f>
        <v/>
      </c>
      <c r="J1105" s="295" t="str">
        <f ca="1">IF(ISERROR($S1105),"",OFFSET('Smelter Reference List'!$I$4,$S1105-4,0))</f>
        <v/>
      </c>
      <c r="K1105" s="296"/>
      <c r="L1105" s="296"/>
      <c r="M1105" s="296"/>
      <c r="N1105" s="296"/>
      <c r="O1105" s="296"/>
      <c r="P1105" s="296"/>
      <c r="Q1105" s="297"/>
      <c r="R1105" s="227"/>
      <c r="S1105" s="228" t="e">
        <f>IF(C1105="",NA(),MATCH($B1105&amp;$C1105,'Smelter Reference List'!$J:$J,0))</f>
        <v>#N/A</v>
      </c>
      <c r="T1105" s="229"/>
      <c r="U1105" s="229">
        <f t="shared" ca="1" si="36"/>
        <v>0</v>
      </c>
      <c r="V1105" s="229"/>
      <c r="W1105" s="229"/>
      <c r="Y1105" s="223" t="str">
        <f t="shared" si="37"/>
        <v/>
      </c>
    </row>
    <row r="1106" spans="1:25" s="223" customFormat="1" ht="20.25">
      <c r="A1106" s="292"/>
      <c r="B1106" s="293" t="str">
        <f>IF(LEN(A1106)=0,"",INDEX('Smelter Reference List'!$A:$A,MATCH($A1106,'Smelter Reference List'!$E:$E,0)))</f>
        <v/>
      </c>
      <c r="C1106" s="299" t="str">
        <f>IF(LEN(A1106)=0,"",INDEX('Smelter Reference List'!$C:$C,MATCH($A1106,'Smelter Reference List'!$E:$E,0)))</f>
        <v/>
      </c>
      <c r="D1106" s="293" t="str">
        <f ca="1">IF(ISERROR($S1106),"",OFFSET('Smelter Reference List'!$C$4,$S1106-4,0)&amp;"")</f>
        <v/>
      </c>
      <c r="E1106" s="293" t="str">
        <f ca="1">IF(ISERROR($S1106),"",OFFSET('Smelter Reference List'!$D$4,$S1106-4,0)&amp;"")</f>
        <v/>
      </c>
      <c r="F1106" s="293" t="str">
        <f ca="1">IF(ISERROR($S1106),"",OFFSET('Smelter Reference List'!$E$4,$S1106-4,0))</f>
        <v/>
      </c>
      <c r="G1106" s="293" t="str">
        <f ca="1">IF(C1106=$U$4,"Enter smelter details", IF(ISERROR($S1106),"",OFFSET('Smelter Reference List'!$F$4,$S1106-4,0)))</f>
        <v/>
      </c>
      <c r="H1106" s="294" t="str">
        <f ca="1">IF(ISERROR($S1106),"",OFFSET('Smelter Reference List'!$G$4,$S1106-4,0))</f>
        <v/>
      </c>
      <c r="I1106" s="295" t="str">
        <f ca="1">IF(ISERROR($S1106),"",OFFSET('Smelter Reference List'!$H$4,$S1106-4,0))</f>
        <v/>
      </c>
      <c r="J1106" s="295" t="str">
        <f ca="1">IF(ISERROR($S1106),"",OFFSET('Smelter Reference List'!$I$4,$S1106-4,0))</f>
        <v/>
      </c>
      <c r="K1106" s="296"/>
      <c r="L1106" s="296"/>
      <c r="M1106" s="296"/>
      <c r="N1106" s="296"/>
      <c r="O1106" s="296"/>
      <c r="P1106" s="296"/>
      <c r="Q1106" s="297"/>
      <c r="R1106" s="227"/>
      <c r="S1106" s="228" t="e">
        <f>IF(C1106="",NA(),MATCH($B1106&amp;$C1106,'Smelter Reference List'!$J:$J,0))</f>
        <v>#N/A</v>
      </c>
      <c r="T1106" s="229"/>
      <c r="U1106" s="229">
        <f t="shared" ca="1" si="36"/>
        <v>0</v>
      </c>
      <c r="V1106" s="229"/>
      <c r="W1106" s="229"/>
      <c r="Y1106" s="223" t="str">
        <f t="shared" si="37"/>
        <v/>
      </c>
    </row>
    <row r="1107" spans="1:25" s="223" customFormat="1" ht="20.25">
      <c r="A1107" s="292"/>
      <c r="B1107" s="293" t="str">
        <f>IF(LEN(A1107)=0,"",INDEX('Smelter Reference List'!$A:$A,MATCH($A1107,'Smelter Reference List'!$E:$E,0)))</f>
        <v/>
      </c>
      <c r="C1107" s="299" t="str">
        <f>IF(LEN(A1107)=0,"",INDEX('Smelter Reference List'!$C:$C,MATCH($A1107,'Smelter Reference List'!$E:$E,0)))</f>
        <v/>
      </c>
      <c r="D1107" s="293" t="str">
        <f ca="1">IF(ISERROR($S1107),"",OFFSET('Smelter Reference List'!$C$4,$S1107-4,0)&amp;"")</f>
        <v/>
      </c>
      <c r="E1107" s="293" t="str">
        <f ca="1">IF(ISERROR($S1107),"",OFFSET('Smelter Reference List'!$D$4,$S1107-4,0)&amp;"")</f>
        <v/>
      </c>
      <c r="F1107" s="293" t="str">
        <f ca="1">IF(ISERROR($S1107),"",OFFSET('Smelter Reference List'!$E$4,$S1107-4,0))</f>
        <v/>
      </c>
      <c r="G1107" s="293" t="str">
        <f ca="1">IF(C1107=$U$4,"Enter smelter details", IF(ISERROR($S1107),"",OFFSET('Smelter Reference List'!$F$4,$S1107-4,0)))</f>
        <v/>
      </c>
      <c r="H1107" s="294" t="str">
        <f ca="1">IF(ISERROR($S1107),"",OFFSET('Smelter Reference List'!$G$4,$S1107-4,0))</f>
        <v/>
      </c>
      <c r="I1107" s="295" t="str">
        <f ca="1">IF(ISERROR($S1107),"",OFFSET('Smelter Reference List'!$H$4,$S1107-4,0))</f>
        <v/>
      </c>
      <c r="J1107" s="295" t="str">
        <f ca="1">IF(ISERROR($S1107),"",OFFSET('Smelter Reference List'!$I$4,$S1107-4,0))</f>
        <v/>
      </c>
      <c r="K1107" s="296"/>
      <c r="L1107" s="296"/>
      <c r="M1107" s="296"/>
      <c r="N1107" s="296"/>
      <c r="O1107" s="296"/>
      <c r="P1107" s="296"/>
      <c r="Q1107" s="297"/>
      <c r="R1107" s="227"/>
      <c r="S1107" s="228" t="e">
        <f>IF(C1107="",NA(),MATCH($B1107&amp;$C1107,'Smelter Reference List'!$J:$J,0))</f>
        <v>#N/A</v>
      </c>
      <c r="T1107" s="229"/>
      <c r="U1107" s="229">
        <f t="shared" ca="1" si="36"/>
        <v>0</v>
      </c>
      <c r="V1107" s="229"/>
      <c r="W1107" s="229"/>
      <c r="Y1107" s="223" t="str">
        <f t="shared" si="37"/>
        <v/>
      </c>
    </row>
    <row r="1108" spans="1:25" s="223" customFormat="1" ht="20.25">
      <c r="A1108" s="292"/>
      <c r="B1108" s="293" t="str">
        <f>IF(LEN(A1108)=0,"",INDEX('Smelter Reference List'!$A:$A,MATCH($A1108,'Smelter Reference List'!$E:$E,0)))</f>
        <v/>
      </c>
      <c r="C1108" s="299" t="str">
        <f>IF(LEN(A1108)=0,"",INDEX('Smelter Reference List'!$C:$C,MATCH($A1108,'Smelter Reference List'!$E:$E,0)))</f>
        <v/>
      </c>
      <c r="D1108" s="293" t="str">
        <f ca="1">IF(ISERROR($S1108),"",OFFSET('Smelter Reference List'!$C$4,$S1108-4,0)&amp;"")</f>
        <v/>
      </c>
      <c r="E1108" s="293" t="str">
        <f ca="1">IF(ISERROR($S1108),"",OFFSET('Smelter Reference List'!$D$4,$S1108-4,0)&amp;"")</f>
        <v/>
      </c>
      <c r="F1108" s="293" t="str">
        <f ca="1">IF(ISERROR($S1108),"",OFFSET('Smelter Reference List'!$E$4,$S1108-4,0))</f>
        <v/>
      </c>
      <c r="G1108" s="293" t="str">
        <f ca="1">IF(C1108=$U$4,"Enter smelter details", IF(ISERROR($S1108),"",OFFSET('Smelter Reference List'!$F$4,$S1108-4,0)))</f>
        <v/>
      </c>
      <c r="H1108" s="294" t="str">
        <f ca="1">IF(ISERROR($S1108),"",OFFSET('Smelter Reference List'!$G$4,$S1108-4,0))</f>
        <v/>
      </c>
      <c r="I1108" s="295" t="str">
        <f ca="1">IF(ISERROR($S1108),"",OFFSET('Smelter Reference List'!$H$4,$S1108-4,0))</f>
        <v/>
      </c>
      <c r="J1108" s="295" t="str">
        <f ca="1">IF(ISERROR($S1108),"",OFFSET('Smelter Reference List'!$I$4,$S1108-4,0))</f>
        <v/>
      </c>
      <c r="K1108" s="296"/>
      <c r="L1108" s="296"/>
      <c r="M1108" s="296"/>
      <c r="N1108" s="296"/>
      <c r="O1108" s="296"/>
      <c r="P1108" s="296"/>
      <c r="Q1108" s="297"/>
      <c r="R1108" s="227"/>
      <c r="S1108" s="228" t="e">
        <f>IF(C1108="",NA(),MATCH($B1108&amp;$C1108,'Smelter Reference List'!$J:$J,0))</f>
        <v>#N/A</v>
      </c>
      <c r="T1108" s="229"/>
      <c r="U1108" s="229">
        <f t="shared" ca="1" si="36"/>
        <v>0</v>
      </c>
      <c r="V1108" s="229"/>
      <c r="W1108" s="229"/>
      <c r="Y1108" s="223" t="str">
        <f t="shared" si="37"/>
        <v/>
      </c>
    </row>
    <row r="1109" spans="1:25" s="223" customFormat="1" ht="20.25">
      <c r="A1109" s="292"/>
      <c r="B1109" s="293" t="str">
        <f>IF(LEN(A1109)=0,"",INDEX('Smelter Reference List'!$A:$A,MATCH($A1109,'Smelter Reference List'!$E:$E,0)))</f>
        <v/>
      </c>
      <c r="C1109" s="299" t="str">
        <f>IF(LEN(A1109)=0,"",INDEX('Smelter Reference List'!$C:$C,MATCH($A1109,'Smelter Reference List'!$E:$E,0)))</f>
        <v/>
      </c>
      <c r="D1109" s="293" t="str">
        <f ca="1">IF(ISERROR($S1109),"",OFFSET('Smelter Reference List'!$C$4,$S1109-4,0)&amp;"")</f>
        <v/>
      </c>
      <c r="E1109" s="293" t="str">
        <f ca="1">IF(ISERROR($S1109),"",OFFSET('Smelter Reference List'!$D$4,$S1109-4,0)&amp;"")</f>
        <v/>
      </c>
      <c r="F1109" s="293" t="str">
        <f ca="1">IF(ISERROR($S1109),"",OFFSET('Smelter Reference List'!$E$4,$S1109-4,0))</f>
        <v/>
      </c>
      <c r="G1109" s="293" t="str">
        <f ca="1">IF(C1109=$U$4,"Enter smelter details", IF(ISERROR($S1109),"",OFFSET('Smelter Reference List'!$F$4,$S1109-4,0)))</f>
        <v/>
      </c>
      <c r="H1109" s="294" t="str">
        <f ca="1">IF(ISERROR($S1109),"",OFFSET('Smelter Reference List'!$G$4,$S1109-4,0))</f>
        <v/>
      </c>
      <c r="I1109" s="295" t="str">
        <f ca="1">IF(ISERROR($S1109),"",OFFSET('Smelter Reference List'!$H$4,$S1109-4,0))</f>
        <v/>
      </c>
      <c r="J1109" s="295" t="str">
        <f ca="1">IF(ISERROR($S1109),"",OFFSET('Smelter Reference List'!$I$4,$S1109-4,0))</f>
        <v/>
      </c>
      <c r="K1109" s="296"/>
      <c r="L1109" s="296"/>
      <c r="M1109" s="296"/>
      <c r="N1109" s="296"/>
      <c r="O1109" s="296"/>
      <c r="P1109" s="296"/>
      <c r="Q1109" s="297"/>
      <c r="R1109" s="227"/>
      <c r="S1109" s="228" t="e">
        <f>IF(C1109="",NA(),MATCH($B1109&amp;$C1109,'Smelter Reference List'!$J:$J,0))</f>
        <v>#N/A</v>
      </c>
      <c r="T1109" s="229"/>
      <c r="U1109" s="229">
        <f t="shared" ca="1" si="36"/>
        <v>0</v>
      </c>
      <c r="V1109" s="229"/>
      <c r="W1109" s="229"/>
      <c r="Y1109" s="223" t="str">
        <f t="shared" si="37"/>
        <v/>
      </c>
    </row>
    <row r="1110" spans="1:25" s="223" customFormat="1" ht="20.25">
      <c r="A1110" s="292"/>
      <c r="B1110" s="293" t="str">
        <f>IF(LEN(A1110)=0,"",INDEX('Smelter Reference List'!$A:$A,MATCH($A1110,'Smelter Reference List'!$E:$E,0)))</f>
        <v/>
      </c>
      <c r="C1110" s="299" t="str">
        <f>IF(LEN(A1110)=0,"",INDEX('Smelter Reference List'!$C:$C,MATCH($A1110,'Smelter Reference List'!$E:$E,0)))</f>
        <v/>
      </c>
      <c r="D1110" s="293" t="str">
        <f ca="1">IF(ISERROR($S1110),"",OFFSET('Smelter Reference List'!$C$4,$S1110-4,0)&amp;"")</f>
        <v/>
      </c>
      <c r="E1110" s="293" t="str">
        <f ca="1">IF(ISERROR($S1110),"",OFFSET('Smelter Reference List'!$D$4,$S1110-4,0)&amp;"")</f>
        <v/>
      </c>
      <c r="F1110" s="293" t="str">
        <f ca="1">IF(ISERROR($S1110),"",OFFSET('Smelter Reference List'!$E$4,$S1110-4,0))</f>
        <v/>
      </c>
      <c r="G1110" s="293" t="str">
        <f ca="1">IF(C1110=$U$4,"Enter smelter details", IF(ISERROR($S1110),"",OFFSET('Smelter Reference List'!$F$4,$S1110-4,0)))</f>
        <v/>
      </c>
      <c r="H1110" s="294" t="str">
        <f ca="1">IF(ISERROR($S1110),"",OFFSET('Smelter Reference List'!$G$4,$S1110-4,0))</f>
        <v/>
      </c>
      <c r="I1110" s="295" t="str">
        <f ca="1">IF(ISERROR($S1110),"",OFFSET('Smelter Reference List'!$H$4,$S1110-4,0))</f>
        <v/>
      </c>
      <c r="J1110" s="295" t="str">
        <f ca="1">IF(ISERROR($S1110),"",OFFSET('Smelter Reference List'!$I$4,$S1110-4,0))</f>
        <v/>
      </c>
      <c r="K1110" s="296"/>
      <c r="L1110" s="296"/>
      <c r="M1110" s="296"/>
      <c r="N1110" s="296"/>
      <c r="O1110" s="296"/>
      <c r="P1110" s="296"/>
      <c r="Q1110" s="297"/>
      <c r="R1110" s="227"/>
      <c r="S1110" s="228" t="e">
        <f>IF(C1110="",NA(),MATCH($B1110&amp;$C1110,'Smelter Reference List'!$J:$J,0))</f>
        <v>#N/A</v>
      </c>
      <c r="T1110" s="229"/>
      <c r="U1110" s="229">
        <f t="shared" ca="1" si="36"/>
        <v>0</v>
      </c>
      <c r="V1110" s="229"/>
      <c r="W1110" s="229"/>
      <c r="Y1110" s="223" t="str">
        <f t="shared" si="37"/>
        <v/>
      </c>
    </row>
    <row r="1111" spans="1:25" s="223" customFormat="1" ht="20.25">
      <c r="A1111" s="292"/>
      <c r="B1111" s="293" t="str">
        <f>IF(LEN(A1111)=0,"",INDEX('Smelter Reference List'!$A:$A,MATCH($A1111,'Smelter Reference List'!$E:$E,0)))</f>
        <v/>
      </c>
      <c r="C1111" s="299" t="str">
        <f>IF(LEN(A1111)=0,"",INDEX('Smelter Reference List'!$C:$C,MATCH($A1111,'Smelter Reference List'!$E:$E,0)))</f>
        <v/>
      </c>
      <c r="D1111" s="293" t="str">
        <f ca="1">IF(ISERROR($S1111),"",OFFSET('Smelter Reference List'!$C$4,$S1111-4,0)&amp;"")</f>
        <v/>
      </c>
      <c r="E1111" s="293" t="str">
        <f ca="1">IF(ISERROR($S1111),"",OFFSET('Smelter Reference List'!$D$4,$S1111-4,0)&amp;"")</f>
        <v/>
      </c>
      <c r="F1111" s="293" t="str">
        <f ca="1">IF(ISERROR($S1111),"",OFFSET('Smelter Reference List'!$E$4,$S1111-4,0))</f>
        <v/>
      </c>
      <c r="G1111" s="293" t="str">
        <f ca="1">IF(C1111=$U$4,"Enter smelter details", IF(ISERROR($S1111),"",OFFSET('Smelter Reference List'!$F$4,$S1111-4,0)))</f>
        <v/>
      </c>
      <c r="H1111" s="294" t="str">
        <f ca="1">IF(ISERROR($S1111),"",OFFSET('Smelter Reference List'!$G$4,$S1111-4,0))</f>
        <v/>
      </c>
      <c r="I1111" s="295" t="str">
        <f ca="1">IF(ISERROR($S1111),"",OFFSET('Smelter Reference List'!$H$4,$S1111-4,0))</f>
        <v/>
      </c>
      <c r="J1111" s="295" t="str">
        <f ca="1">IF(ISERROR($S1111),"",OFFSET('Smelter Reference List'!$I$4,$S1111-4,0))</f>
        <v/>
      </c>
      <c r="K1111" s="296"/>
      <c r="L1111" s="296"/>
      <c r="M1111" s="296"/>
      <c r="N1111" s="296"/>
      <c r="O1111" s="296"/>
      <c r="P1111" s="296"/>
      <c r="Q1111" s="297"/>
      <c r="R1111" s="227"/>
      <c r="S1111" s="228" t="e">
        <f>IF(C1111="",NA(),MATCH($B1111&amp;$C1111,'Smelter Reference List'!$J:$J,0))</f>
        <v>#N/A</v>
      </c>
      <c r="T1111" s="229"/>
      <c r="U1111" s="229">
        <f t="shared" ca="1" si="36"/>
        <v>0</v>
      </c>
      <c r="V1111" s="229"/>
      <c r="W1111" s="229"/>
      <c r="Y1111" s="223" t="str">
        <f t="shared" si="37"/>
        <v/>
      </c>
    </row>
    <row r="1112" spans="1:25" s="223" customFormat="1" ht="20.25">
      <c r="A1112" s="292"/>
      <c r="B1112" s="293" t="str">
        <f>IF(LEN(A1112)=0,"",INDEX('Smelter Reference List'!$A:$A,MATCH($A1112,'Smelter Reference List'!$E:$E,0)))</f>
        <v/>
      </c>
      <c r="C1112" s="299" t="str">
        <f>IF(LEN(A1112)=0,"",INDEX('Smelter Reference List'!$C:$C,MATCH($A1112,'Smelter Reference List'!$E:$E,0)))</f>
        <v/>
      </c>
      <c r="D1112" s="293" t="str">
        <f ca="1">IF(ISERROR($S1112),"",OFFSET('Smelter Reference List'!$C$4,$S1112-4,0)&amp;"")</f>
        <v/>
      </c>
      <c r="E1112" s="293" t="str">
        <f ca="1">IF(ISERROR($S1112),"",OFFSET('Smelter Reference List'!$D$4,$S1112-4,0)&amp;"")</f>
        <v/>
      </c>
      <c r="F1112" s="293" t="str">
        <f ca="1">IF(ISERROR($S1112),"",OFFSET('Smelter Reference List'!$E$4,$S1112-4,0))</f>
        <v/>
      </c>
      <c r="G1112" s="293" t="str">
        <f ca="1">IF(C1112=$U$4,"Enter smelter details", IF(ISERROR($S1112),"",OFFSET('Smelter Reference List'!$F$4,$S1112-4,0)))</f>
        <v/>
      </c>
      <c r="H1112" s="294" t="str">
        <f ca="1">IF(ISERROR($S1112),"",OFFSET('Smelter Reference List'!$G$4,$S1112-4,0))</f>
        <v/>
      </c>
      <c r="I1112" s="295" t="str">
        <f ca="1">IF(ISERROR($S1112),"",OFFSET('Smelter Reference List'!$H$4,$S1112-4,0))</f>
        <v/>
      </c>
      <c r="J1112" s="295" t="str">
        <f ca="1">IF(ISERROR($S1112),"",OFFSET('Smelter Reference List'!$I$4,$S1112-4,0))</f>
        <v/>
      </c>
      <c r="K1112" s="296"/>
      <c r="L1112" s="296"/>
      <c r="M1112" s="296"/>
      <c r="N1112" s="296"/>
      <c r="O1112" s="296"/>
      <c r="P1112" s="296"/>
      <c r="Q1112" s="297"/>
      <c r="R1112" s="227"/>
      <c r="S1112" s="228" t="e">
        <f>IF(C1112="",NA(),MATCH($B1112&amp;$C1112,'Smelter Reference List'!$J:$J,0))</f>
        <v>#N/A</v>
      </c>
      <c r="T1112" s="229"/>
      <c r="U1112" s="229">
        <f t="shared" ca="1" si="36"/>
        <v>0</v>
      </c>
      <c r="V1112" s="229"/>
      <c r="W1112" s="229"/>
      <c r="Y1112" s="223" t="str">
        <f t="shared" si="37"/>
        <v/>
      </c>
    </row>
    <row r="1113" spans="1:25" s="223" customFormat="1" ht="20.25">
      <c r="A1113" s="292"/>
      <c r="B1113" s="293" t="str">
        <f>IF(LEN(A1113)=0,"",INDEX('Smelter Reference List'!$A:$A,MATCH($A1113,'Smelter Reference List'!$E:$E,0)))</f>
        <v/>
      </c>
      <c r="C1113" s="299" t="str">
        <f>IF(LEN(A1113)=0,"",INDEX('Smelter Reference List'!$C:$C,MATCH($A1113,'Smelter Reference List'!$E:$E,0)))</f>
        <v/>
      </c>
      <c r="D1113" s="293" t="str">
        <f ca="1">IF(ISERROR($S1113),"",OFFSET('Smelter Reference List'!$C$4,$S1113-4,0)&amp;"")</f>
        <v/>
      </c>
      <c r="E1113" s="293" t="str">
        <f ca="1">IF(ISERROR($S1113),"",OFFSET('Smelter Reference List'!$D$4,$S1113-4,0)&amp;"")</f>
        <v/>
      </c>
      <c r="F1113" s="293" t="str">
        <f ca="1">IF(ISERROR($S1113),"",OFFSET('Smelter Reference List'!$E$4,$S1113-4,0))</f>
        <v/>
      </c>
      <c r="G1113" s="293" t="str">
        <f ca="1">IF(C1113=$U$4,"Enter smelter details", IF(ISERROR($S1113),"",OFFSET('Smelter Reference List'!$F$4,$S1113-4,0)))</f>
        <v/>
      </c>
      <c r="H1113" s="294" t="str">
        <f ca="1">IF(ISERROR($S1113),"",OFFSET('Smelter Reference List'!$G$4,$S1113-4,0))</f>
        <v/>
      </c>
      <c r="I1113" s="295" t="str">
        <f ca="1">IF(ISERROR($S1113),"",OFFSET('Smelter Reference List'!$H$4,$S1113-4,0))</f>
        <v/>
      </c>
      <c r="J1113" s="295" t="str">
        <f ca="1">IF(ISERROR($S1113),"",OFFSET('Smelter Reference List'!$I$4,$S1113-4,0))</f>
        <v/>
      </c>
      <c r="K1113" s="296"/>
      <c r="L1113" s="296"/>
      <c r="M1113" s="296"/>
      <c r="N1113" s="296"/>
      <c r="O1113" s="296"/>
      <c r="P1113" s="296"/>
      <c r="Q1113" s="297"/>
      <c r="R1113" s="227"/>
      <c r="S1113" s="228" t="e">
        <f>IF(C1113="",NA(),MATCH($B1113&amp;$C1113,'Smelter Reference List'!$J:$J,0))</f>
        <v>#N/A</v>
      </c>
      <c r="T1113" s="229"/>
      <c r="U1113" s="229">
        <f t="shared" ca="1" si="36"/>
        <v>0</v>
      </c>
      <c r="V1113" s="229"/>
      <c r="W1113" s="229"/>
      <c r="Y1113" s="223" t="str">
        <f t="shared" si="37"/>
        <v/>
      </c>
    </row>
    <row r="1114" spans="1:25" s="223" customFormat="1" ht="20.25">
      <c r="A1114" s="292"/>
      <c r="B1114" s="293" t="str">
        <f>IF(LEN(A1114)=0,"",INDEX('Smelter Reference List'!$A:$A,MATCH($A1114,'Smelter Reference List'!$E:$E,0)))</f>
        <v/>
      </c>
      <c r="C1114" s="299" t="str">
        <f>IF(LEN(A1114)=0,"",INDEX('Smelter Reference List'!$C:$C,MATCH($A1114,'Smelter Reference List'!$E:$E,0)))</f>
        <v/>
      </c>
      <c r="D1114" s="293" t="str">
        <f ca="1">IF(ISERROR($S1114),"",OFFSET('Smelter Reference List'!$C$4,$S1114-4,0)&amp;"")</f>
        <v/>
      </c>
      <c r="E1114" s="293" t="str">
        <f ca="1">IF(ISERROR($S1114),"",OFFSET('Smelter Reference List'!$D$4,$S1114-4,0)&amp;"")</f>
        <v/>
      </c>
      <c r="F1114" s="293" t="str">
        <f ca="1">IF(ISERROR($S1114),"",OFFSET('Smelter Reference List'!$E$4,$S1114-4,0))</f>
        <v/>
      </c>
      <c r="G1114" s="293" t="str">
        <f ca="1">IF(C1114=$U$4,"Enter smelter details", IF(ISERROR($S1114),"",OFFSET('Smelter Reference List'!$F$4,$S1114-4,0)))</f>
        <v/>
      </c>
      <c r="H1114" s="294" t="str">
        <f ca="1">IF(ISERROR($S1114),"",OFFSET('Smelter Reference List'!$G$4,$S1114-4,0))</f>
        <v/>
      </c>
      <c r="I1114" s="295" t="str">
        <f ca="1">IF(ISERROR($S1114),"",OFFSET('Smelter Reference List'!$H$4,$S1114-4,0))</f>
        <v/>
      </c>
      <c r="J1114" s="295" t="str">
        <f ca="1">IF(ISERROR($S1114),"",OFFSET('Smelter Reference List'!$I$4,$S1114-4,0))</f>
        <v/>
      </c>
      <c r="K1114" s="296"/>
      <c r="L1114" s="296"/>
      <c r="M1114" s="296"/>
      <c r="N1114" s="296"/>
      <c r="O1114" s="296"/>
      <c r="P1114" s="296"/>
      <c r="Q1114" s="297"/>
      <c r="R1114" s="227"/>
      <c r="S1114" s="228" t="e">
        <f>IF(C1114="",NA(),MATCH($B1114&amp;$C1114,'Smelter Reference List'!$J:$J,0))</f>
        <v>#N/A</v>
      </c>
      <c r="T1114" s="229"/>
      <c r="U1114" s="229">
        <f t="shared" ca="1" si="36"/>
        <v>0</v>
      </c>
      <c r="V1114" s="229"/>
      <c r="W1114" s="229"/>
      <c r="Y1114" s="223" t="str">
        <f t="shared" si="37"/>
        <v/>
      </c>
    </row>
    <row r="1115" spans="1:25" s="223" customFormat="1" ht="20.25">
      <c r="A1115" s="292"/>
      <c r="B1115" s="293" t="str">
        <f>IF(LEN(A1115)=0,"",INDEX('Smelter Reference List'!$A:$A,MATCH($A1115,'Smelter Reference List'!$E:$E,0)))</f>
        <v/>
      </c>
      <c r="C1115" s="299" t="str">
        <f>IF(LEN(A1115)=0,"",INDEX('Smelter Reference List'!$C:$C,MATCH($A1115,'Smelter Reference List'!$E:$E,0)))</f>
        <v/>
      </c>
      <c r="D1115" s="293" t="str">
        <f ca="1">IF(ISERROR($S1115),"",OFFSET('Smelter Reference List'!$C$4,$S1115-4,0)&amp;"")</f>
        <v/>
      </c>
      <c r="E1115" s="293" t="str">
        <f ca="1">IF(ISERROR($S1115),"",OFFSET('Smelter Reference List'!$D$4,$S1115-4,0)&amp;"")</f>
        <v/>
      </c>
      <c r="F1115" s="293" t="str">
        <f ca="1">IF(ISERROR($S1115),"",OFFSET('Smelter Reference List'!$E$4,$S1115-4,0))</f>
        <v/>
      </c>
      <c r="G1115" s="293" t="str">
        <f ca="1">IF(C1115=$U$4,"Enter smelter details", IF(ISERROR($S1115),"",OFFSET('Smelter Reference List'!$F$4,$S1115-4,0)))</f>
        <v/>
      </c>
      <c r="H1115" s="294" t="str">
        <f ca="1">IF(ISERROR($S1115),"",OFFSET('Smelter Reference List'!$G$4,$S1115-4,0))</f>
        <v/>
      </c>
      <c r="I1115" s="295" t="str">
        <f ca="1">IF(ISERROR($S1115),"",OFFSET('Smelter Reference List'!$H$4,$S1115-4,0))</f>
        <v/>
      </c>
      <c r="J1115" s="295" t="str">
        <f ca="1">IF(ISERROR($S1115),"",OFFSET('Smelter Reference List'!$I$4,$S1115-4,0))</f>
        <v/>
      </c>
      <c r="K1115" s="296"/>
      <c r="L1115" s="296"/>
      <c r="M1115" s="296"/>
      <c r="N1115" s="296"/>
      <c r="O1115" s="296"/>
      <c r="P1115" s="296"/>
      <c r="Q1115" s="297"/>
      <c r="R1115" s="227"/>
      <c r="S1115" s="228" t="e">
        <f>IF(C1115="",NA(),MATCH($B1115&amp;$C1115,'Smelter Reference List'!$J:$J,0))</f>
        <v>#N/A</v>
      </c>
      <c r="T1115" s="229"/>
      <c r="U1115" s="229">
        <f t="shared" ca="1" si="36"/>
        <v>0</v>
      </c>
      <c r="V1115" s="229"/>
      <c r="W1115" s="229"/>
      <c r="Y1115" s="223" t="str">
        <f t="shared" si="37"/>
        <v/>
      </c>
    </row>
    <row r="1116" spans="1:25" s="223" customFormat="1" ht="20.25">
      <c r="A1116" s="292"/>
      <c r="B1116" s="293" t="str">
        <f>IF(LEN(A1116)=0,"",INDEX('Smelter Reference List'!$A:$A,MATCH($A1116,'Smelter Reference List'!$E:$E,0)))</f>
        <v/>
      </c>
      <c r="C1116" s="299" t="str">
        <f>IF(LEN(A1116)=0,"",INDEX('Smelter Reference List'!$C:$C,MATCH($A1116,'Smelter Reference List'!$E:$E,0)))</f>
        <v/>
      </c>
      <c r="D1116" s="293" t="str">
        <f ca="1">IF(ISERROR($S1116),"",OFFSET('Smelter Reference List'!$C$4,$S1116-4,0)&amp;"")</f>
        <v/>
      </c>
      <c r="E1116" s="293" t="str">
        <f ca="1">IF(ISERROR($S1116),"",OFFSET('Smelter Reference List'!$D$4,$S1116-4,0)&amp;"")</f>
        <v/>
      </c>
      <c r="F1116" s="293" t="str">
        <f ca="1">IF(ISERROR($S1116),"",OFFSET('Smelter Reference List'!$E$4,$S1116-4,0))</f>
        <v/>
      </c>
      <c r="G1116" s="293" t="str">
        <f ca="1">IF(C1116=$U$4,"Enter smelter details", IF(ISERROR($S1116),"",OFFSET('Smelter Reference List'!$F$4,$S1116-4,0)))</f>
        <v/>
      </c>
      <c r="H1116" s="294" t="str">
        <f ca="1">IF(ISERROR($S1116),"",OFFSET('Smelter Reference List'!$G$4,$S1116-4,0))</f>
        <v/>
      </c>
      <c r="I1116" s="295" t="str">
        <f ca="1">IF(ISERROR($S1116),"",OFFSET('Smelter Reference List'!$H$4,$S1116-4,0))</f>
        <v/>
      </c>
      <c r="J1116" s="295" t="str">
        <f ca="1">IF(ISERROR($S1116),"",OFFSET('Smelter Reference List'!$I$4,$S1116-4,0))</f>
        <v/>
      </c>
      <c r="K1116" s="296"/>
      <c r="L1116" s="296"/>
      <c r="M1116" s="296"/>
      <c r="N1116" s="296"/>
      <c r="O1116" s="296"/>
      <c r="P1116" s="296"/>
      <c r="Q1116" s="297"/>
      <c r="R1116" s="227"/>
      <c r="S1116" s="228" t="e">
        <f>IF(C1116="",NA(),MATCH($B1116&amp;$C1116,'Smelter Reference List'!$J:$J,0))</f>
        <v>#N/A</v>
      </c>
      <c r="T1116" s="229"/>
      <c r="U1116" s="229">
        <f t="shared" ca="1" si="36"/>
        <v>0</v>
      </c>
      <c r="V1116" s="229"/>
      <c r="W1116" s="229"/>
      <c r="Y1116" s="223" t="str">
        <f t="shared" si="37"/>
        <v/>
      </c>
    </row>
    <row r="1117" spans="1:25" s="223" customFormat="1" ht="20.25">
      <c r="A1117" s="292"/>
      <c r="B1117" s="293" t="str">
        <f>IF(LEN(A1117)=0,"",INDEX('Smelter Reference List'!$A:$A,MATCH($A1117,'Smelter Reference List'!$E:$E,0)))</f>
        <v/>
      </c>
      <c r="C1117" s="299" t="str">
        <f>IF(LEN(A1117)=0,"",INDEX('Smelter Reference List'!$C:$C,MATCH($A1117,'Smelter Reference List'!$E:$E,0)))</f>
        <v/>
      </c>
      <c r="D1117" s="293" t="str">
        <f ca="1">IF(ISERROR($S1117),"",OFFSET('Smelter Reference List'!$C$4,$S1117-4,0)&amp;"")</f>
        <v/>
      </c>
      <c r="E1117" s="293" t="str">
        <f ca="1">IF(ISERROR($S1117),"",OFFSET('Smelter Reference List'!$D$4,$S1117-4,0)&amp;"")</f>
        <v/>
      </c>
      <c r="F1117" s="293" t="str">
        <f ca="1">IF(ISERROR($S1117),"",OFFSET('Smelter Reference List'!$E$4,$S1117-4,0))</f>
        <v/>
      </c>
      <c r="G1117" s="293" t="str">
        <f ca="1">IF(C1117=$U$4,"Enter smelter details", IF(ISERROR($S1117),"",OFFSET('Smelter Reference List'!$F$4,$S1117-4,0)))</f>
        <v/>
      </c>
      <c r="H1117" s="294" t="str">
        <f ca="1">IF(ISERROR($S1117),"",OFFSET('Smelter Reference List'!$G$4,$S1117-4,0))</f>
        <v/>
      </c>
      <c r="I1117" s="295" t="str">
        <f ca="1">IF(ISERROR($S1117),"",OFFSET('Smelter Reference List'!$H$4,$S1117-4,0))</f>
        <v/>
      </c>
      <c r="J1117" s="295" t="str">
        <f ca="1">IF(ISERROR($S1117),"",OFFSET('Smelter Reference List'!$I$4,$S1117-4,0))</f>
        <v/>
      </c>
      <c r="K1117" s="296"/>
      <c r="L1117" s="296"/>
      <c r="M1117" s="296"/>
      <c r="N1117" s="296"/>
      <c r="O1117" s="296"/>
      <c r="P1117" s="296"/>
      <c r="Q1117" s="297"/>
      <c r="R1117" s="227"/>
      <c r="S1117" s="228" t="e">
        <f>IF(C1117="",NA(),MATCH($B1117&amp;$C1117,'Smelter Reference List'!$J:$J,0))</f>
        <v>#N/A</v>
      </c>
      <c r="T1117" s="229"/>
      <c r="U1117" s="229">
        <f t="shared" ca="1" si="36"/>
        <v>0</v>
      </c>
      <c r="V1117" s="229"/>
      <c r="W1117" s="229"/>
      <c r="Y1117" s="223" t="str">
        <f t="shared" si="37"/>
        <v/>
      </c>
    </row>
    <row r="1118" spans="1:25" s="223" customFormat="1" ht="20.25">
      <c r="A1118" s="292"/>
      <c r="B1118" s="293" t="str">
        <f>IF(LEN(A1118)=0,"",INDEX('Smelter Reference List'!$A:$A,MATCH($A1118,'Smelter Reference List'!$E:$E,0)))</f>
        <v/>
      </c>
      <c r="C1118" s="299" t="str">
        <f>IF(LEN(A1118)=0,"",INDEX('Smelter Reference List'!$C:$C,MATCH($A1118,'Smelter Reference List'!$E:$E,0)))</f>
        <v/>
      </c>
      <c r="D1118" s="293" t="str">
        <f ca="1">IF(ISERROR($S1118),"",OFFSET('Smelter Reference List'!$C$4,$S1118-4,0)&amp;"")</f>
        <v/>
      </c>
      <c r="E1118" s="293" t="str">
        <f ca="1">IF(ISERROR($S1118),"",OFFSET('Smelter Reference List'!$D$4,$S1118-4,0)&amp;"")</f>
        <v/>
      </c>
      <c r="F1118" s="293" t="str">
        <f ca="1">IF(ISERROR($S1118),"",OFFSET('Smelter Reference List'!$E$4,$S1118-4,0))</f>
        <v/>
      </c>
      <c r="G1118" s="293" t="str">
        <f ca="1">IF(C1118=$U$4,"Enter smelter details", IF(ISERROR($S1118),"",OFFSET('Smelter Reference List'!$F$4,$S1118-4,0)))</f>
        <v/>
      </c>
      <c r="H1118" s="294" t="str">
        <f ca="1">IF(ISERROR($S1118),"",OFFSET('Smelter Reference List'!$G$4,$S1118-4,0))</f>
        <v/>
      </c>
      <c r="I1118" s="295" t="str">
        <f ca="1">IF(ISERROR($S1118),"",OFFSET('Smelter Reference List'!$H$4,$S1118-4,0))</f>
        <v/>
      </c>
      <c r="J1118" s="295" t="str">
        <f ca="1">IF(ISERROR($S1118),"",OFFSET('Smelter Reference List'!$I$4,$S1118-4,0))</f>
        <v/>
      </c>
      <c r="K1118" s="296"/>
      <c r="L1118" s="296"/>
      <c r="M1118" s="296"/>
      <c r="N1118" s="296"/>
      <c r="O1118" s="296"/>
      <c r="P1118" s="296"/>
      <c r="Q1118" s="297"/>
      <c r="R1118" s="227"/>
      <c r="S1118" s="228" t="e">
        <f>IF(C1118="",NA(),MATCH($B1118&amp;$C1118,'Smelter Reference List'!$J:$J,0))</f>
        <v>#N/A</v>
      </c>
      <c r="T1118" s="229"/>
      <c r="U1118" s="229">
        <f t="shared" ca="1" si="36"/>
        <v>0</v>
      </c>
      <c r="V1118" s="229"/>
      <c r="W1118" s="229"/>
      <c r="Y1118" s="223" t="str">
        <f t="shared" si="37"/>
        <v/>
      </c>
    </row>
    <row r="1119" spans="1:25" s="223" customFormat="1" ht="20.25">
      <c r="A1119" s="292"/>
      <c r="B1119" s="293" t="str">
        <f>IF(LEN(A1119)=0,"",INDEX('Smelter Reference List'!$A:$A,MATCH($A1119,'Smelter Reference List'!$E:$E,0)))</f>
        <v/>
      </c>
      <c r="C1119" s="299" t="str">
        <f>IF(LEN(A1119)=0,"",INDEX('Smelter Reference List'!$C:$C,MATCH($A1119,'Smelter Reference List'!$E:$E,0)))</f>
        <v/>
      </c>
      <c r="D1119" s="293" t="str">
        <f ca="1">IF(ISERROR($S1119),"",OFFSET('Smelter Reference List'!$C$4,$S1119-4,0)&amp;"")</f>
        <v/>
      </c>
      <c r="E1119" s="293" t="str">
        <f ca="1">IF(ISERROR($S1119),"",OFFSET('Smelter Reference List'!$D$4,$S1119-4,0)&amp;"")</f>
        <v/>
      </c>
      <c r="F1119" s="293" t="str">
        <f ca="1">IF(ISERROR($S1119),"",OFFSET('Smelter Reference List'!$E$4,$S1119-4,0))</f>
        <v/>
      </c>
      <c r="G1119" s="293" t="str">
        <f ca="1">IF(C1119=$U$4,"Enter smelter details", IF(ISERROR($S1119),"",OFFSET('Smelter Reference List'!$F$4,$S1119-4,0)))</f>
        <v/>
      </c>
      <c r="H1119" s="294" t="str">
        <f ca="1">IF(ISERROR($S1119),"",OFFSET('Smelter Reference List'!$G$4,$S1119-4,0))</f>
        <v/>
      </c>
      <c r="I1119" s="295" t="str">
        <f ca="1">IF(ISERROR($S1119),"",OFFSET('Smelter Reference List'!$H$4,$S1119-4,0))</f>
        <v/>
      </c>
      <c r="J1119" s="295" t="str">
        <f ca="1">IF(ISERROR($S1119),"",OFFSET('Smelter Reference List'!$I$4,$S1119-4,0))</f>
        <v/>
      </c>
      <c r="K1119" s="296"/>
      <c r="L1119" s="296"/>
      <c r="M1119" s="296"/>
      <c r="N1119" s="296"/>
      <c r="O1119" s="296"/>
      <c r="P1119" s="296"/>
      <c r="Q1119" s="297"/>
      <c r="R1119" s="227"/>
      <c r="S1119" s="228" t="e">
        <f>IF(C1119="",NA(),MATCH($B1119&amp;$C1119,'Smelter Reference List'!$J:$J,0))</f>
        <v>#N/A</v>
      </c>
      <c r="T1119" s="229"/>
      <c r="U1119" s="229">
        <f t="shared" ca="1" si="36"/>
        <v>0</v>
      </c>
      <c r="V1119" s="229"/>
      <c r="W1119" s="229"/>
      <c r="Y1119" s="223" t="str">
        <f t="shared" si="37"/>
        <v/>
      </c>
    </row>
    <row r="1120" spans="1:25" s="223" customFormat="1" ht="20.25">
      <c r="A1120" s="292"/>
      <c r="B1120" s="293" t="str">
        <f>IF(LEN(A1120)=0,"",INDEX('Smelter Reference List'!$A:$A,MATCH($A1120,'Smelter Reference List'!$E:$E,0)))</f>
        <v/>
      </c>
      <c r="C1120" s="299" t="str">
        <f>IF(LEN(A1120)=0,"",INDEX('Smelter Reference List'!$C:$C,MATCH($A1120,'Smelter Reference List'!$E:$E,0)))</f>
        <v/>
      </c>
      <c r="D1120" s="293" t="str">
        <f ca="1">IF(ISERROR($S1120),"",OFFSET('Smelter Reference List'!$C$4,$S1120-4,0)&amp;"")</f>
        <v/>
      </c>
      <c r="E1120" s="293" t="str">
        <f ca="1">IF(ISERROR($S1120),"",OFFSET('Smelter Reference List'!$D$4,$S1120-4,0)&amp;"")</f>
        <v/>
      </c>
      <c r="F1120" s="293" t="str">
        <f ca="1">IF(ISERROR($S1120),"",OFFSET('Smelter Reference List'!$E$4,$S1120-4,0))</f>
        <v/>
      </c>
      <c r="G1120" s="293" t="str">
        <f ca="1">IF(C1120=$U$4,"Enter smelter details", IF(ISERROR($S1120),"",OFFSET('Smelter Reference List'!$F$4,$S1120-4,0)))</f>
        <v/>
      </c>
      <c r="H1120" s="294" t="str">
        <f ca="1">IF(ISERROR($S1120),"",OFFSET('Smelter Reference List'!$G$4,$S1120-4,0))</f>
        <v/>
      </c>
      <c r="I1120" s="295" t="str">
        <f ca="1">IF(ISERROR($S1120),"",OFFSET('Smelter Reference List'!$H$4,$S1120-4,0))</f>
        <v/>
      </c>
      <c r="J1120" s="295" t="str">
        <f ca="1">IF(ISERROR($S1120),"",OFFSET('Smelter Reference List'!$I$4,$S1120-4,0))</f>
        <v/>
      </c>
      <c r="K1120" s="296"/>
      <c r="L1120" s="296"/>
      <c r="M1120" s="296"/>
      <c r="N1120" s="296"/>
      <c r="O1120" s="296"/>
      <c r="P1120" s="296"/>
      <c r="Q1120" s="297"/>
      <c r="R1120" s="227"/>
      <c r="S1120" s="228" t="e">
        <f>IF(C1120="",NA(),MATCH($B1120&amp;$C1120,'Smelter Reference List'!$J:$J,0))</f>
        <v>#N/A</v>
      </c>
      <c r="T1120" s="229"/>
      <c r="U1120" s="229">
        <f t="shared" ca="1" si="36"/>
        <v>0</v>
      </c>
      <c r="V1120" s="229"/>
      <c r="W1120" s="229"/>
      <c r="Y1120" s="223" t="str">
        <f t="shared" si="37"/>
        <v/>
      </c>
    </row>
    <row r="1121" spans="1:25" s="223" customFormat="1" ht="20.25">
      <c r="A1121" s="292"/>
      <c r="B1121" s="293" t="str">
        <f>IF(LEN(A1121)=0,"",INDEX('Smelter Reference List'!$A:$A,MATCH($A1121,'Smelter Reference List'!$E:$E,0)))</f>
        <v/>
      </c>
      <c r="C1121" s="299" t="str">
        <f>IF(LEN(A1121)=0,"",INDEX('Smelter Reference List'!$C:$C,MATCH($A1121,'Smelter Reference List'!$E:$E,0)))</f>
        <v/>
      </c>
      <c r="D1121" s="293" t="str">
        <f ca="1">IF(ISERROR($S1121),"",OFFSET('Smelter Reference List'!$C$4,$S1121-4,0)&amp;"")</f>
        <v/>
      </c>
      <c r="E1121" s="293" t="str">
        <f ca="1">IF(ISERROR($S1121),"",OFFSET('Smelter Reference List'!$D$4,$S1121-4,0)&amp;"")</f>
        <v/>
      </c>
      <c r="F1121" s="293" t="str">
        <f ca="1">IF(ISERROR($S1121),"",OFFSET('Smelter Reference List'!$E$4,$S1121-4,0))</f>
        <v/>
      </c>
      <c r="G1121" s="293" t="str">
        <f ca="1">IF(C1121=$U$4,"Enter smelter details", IF(ISERROR($S1121),"",OFFSET('Smelter Reference List'!$F$4,$S1121-4,0)))</f>
        <v/>
      </c>
      <c r="H1121" s="294" t="str">
        <f ca="1">IF(ISERROR($S1121),"",OFFSET('Smelter Reference List'!$G$4,$S1121-4,0))</f>
        <v/>
      </c>
      <c r="I1121" s="295" t="str">
        <f ca="1">IF(ISERROR($S1121),"",OFFSET('Smelter Reference List'!$H$4,$S1121-4,0))</f>
        <v/>
      </c>
      <c r="J1121" s="295" t="str">
        <f ca="1">IF(ISERROR($S1121),"",OFFSET('Smelter Reference List'!$I$4,$S1121-4,0))</f>
        <v/>
      </c>
      <c r="K1121" s="296"/>
      <c r="L1121" s="296"/>
      <c r="M1121" s="296"/>
      <c r="N1121" s="296"/>
      <c r="O1121" s="296"/>
      <c r="P1121" s="296"/>
      <c r="Q1121" s="297"/>
      <c r="R1121" s="227"/>
      <c r="S1121" s="228" t="e">
        <f>IF(C1121="",NA(),MATCH($B1121&amp;$C1121,'Smelter Reference List'!$J:$J,0))</f>
        <v>#N/A</v>
      </c>
      <c r="T1121" s="229"/>
      <c r="U1121" s="229">
        <f t="shared" ca="1" si="36"/>
        <v>0</v>
      </c>
      <c r="V1121" s="229"/>
      <c r="W1121" s="229"/>
      <c r="Y1121" s="223" t="str">
        <f t="shared" si="37"/>
        <v/>
      </c>
    </row>
    <row r="1122" spans="1:25" s="223" customFormat="1" ht="20.25">
      <c r="A1122" s="292"/>
      <c r="B1122" s="293" t="str">
        <f>IF(LEN(A1122)=0,"",INDEX('Smelter Reference List'!$A:$A,MATCH($A1122,'Smelter Reference List'!$E:$E,0)))</f>
        <v/>
      </c>
      <c r="C1122" s="299" t="str">
        <f>IF(LEN(A1122)=0,"",INDEX('Smelter Reference List'!$C:$C,MATCH($A1122,'Smelter Reference List'!$E:$E,0)))</f>
        <v/>
      </c>
      <c r="D1122" s="293" t="str">
        <f ca="1">IF(ISERROR($S1122),"",OFFSET('Smelter Reference List'!$C$4,$S1122-4,0)&amp;"")</f>
        <v/>
      </c>
      <c r="E1122" s="293" t="str">
        <f ca="1">IF(ISERROR($S1122),"",OFFSET('Smelter Reference List'!$D$4,$S1122-4,0)&amp;"")</f>
        <v/>
      </c>
      <c r="F1122" s="293" t="str">
        <f ca="1">IF(ISERROR($S1122),"",OFFSET('Smelter Reference List'!$E$4,$S1122-4,0))</f>
        <v/>
      </c>
      <c r="G1122" s="293" t="str">
        <f ca="1">IF(C1122=$U$4,"Enter smelter details", IF(ISERROR($S1122),"",OFFSET('Smelter Reference List'!$F$4,$S1122-4,0)))</f>
        <v/>
      </c>
      <c r="H1122" s="294" t="str">
        <f ca="1">IF(ISERROR($S1122),"",OFFSET('Smelter Reference List'!$G$4,$S1122-4,0))</f>
        <v/>
      </c>
      <c r="I1122" s="295" t="str">
        <f ca="1">IF(ISERROR($S1122),"",OFFSET('Smelter Reference List'!$H$4,$S1122-4,0))</f>
        <v/>
      </c>
      <c r="J1122" s="295" t="str">
        <f ca="1">IF(ISERROR($S1122),"",OFFSET('Smelter Reference List'!$I$4,$S1122-4,0))</f>
        <v/>
      </c>
      <c r="K1122" s="296"/>
      <c r="L1122" s="296"/>
      <c r="M1122" s="296"/>
      <c r="N1122" s="296"/>
      <c r="O1122" s="296"/>
      <c r="P1122" s="296"/>
      <c r="Q1122" s="297"/>
      <c r="R1122" s="227"/>
      <c r="S1122" s="228" t="e">
        <f>IF(C1122="",NA(),MATCH($B1122&amp;$C1122,'Smelter Reference List'!$J:$J,0))</f>
        <v>#N/A</v>
      </c>
      <c r="T1122" s="229"/>
      <c r="U1122" s="229">
        <f t="shared" ca="1" si="36"/>
        <v>0</v>
      </c>
      <c r="V1122" s="229"/>
      <c r="W1122" s="229"/>
      <c r="Y1122" s="223" t="str">
        <f t="shared" si="37"/>
        <v/>
      </c>
    </row>
    <row r="1123" spans="1:25" s="223" customFormat="1" ht="20.25">
      <c r="A1123" s="292"/>
      <c r="B1123" s="293" t="str">
        <f>IF(LEN(A1123)=0,"",INDEX('Smelter Reference List'!$A:$A,MATCH($A1123,'Smelter Reference List'!$E:$E,0)))</f>
        <v/>
      </c>
      <c r="C1123" s="299" t="str">
        <f>IF(LEN(A1123)=0,"",INDEX('Smelter Reference List'!$C:$C,MATCH($A1123,'Smelter Reference List'!$E:$E,0)))</f>
        <v/>
      </c>
      <c r="D1123" s="293" t="str">
        <f ca="1">IF(ISERROR($S1123),"",OFFSET('Smelter Reference List'!$C$4,$S1123-4,0)&amp;"")</f>
        <v/>
      </c>
      <c r="E1123" s="293" t="str">
        <f ca="1">IF(ISERROR($S1123),"",OFFSET('Smelter Reference List'!$D$4,$S1123-4,0)&amp;"")</f>
        <v/>
      </c>
      <c r="F1123" s="293" t="str">
        <f ca="1">IF(ISERROR($S1123),"",OFFSET('Smelter Reference List'!$E$4,$S1123-4,0))</f>
        <v/>
      </c>
      <c r="G1123" s="293" t="str">
        <f ca="1">IF(C1123=$U$4,"Enter smelter details", IF(ISERROR($S1123),"",OFFSET('Smelter Reference List'!$F$4,$S1123-4,0)))</f>
        <v/>
      </c>
      <c r="H1123" s="294" t="str">
        <f ca="1">IF(ISERROR($S1123),"",OFFSET('Smelter Reference List'!$G$4,$S1123-4,0))</f>
        <v/>
      </c>
      <c r="I1123" s="295" t="str">
        <f ca="1">IF(ISERROR($S1123),"",OFFSET('Smelter Reference List'!$H$4,$S1123-4,0))</f>
        <v/>
      </c>
      <c r="J1123" s="295" t="str">
        <f ca="1">IF(ISERROR($S1123),"",OFFSET('Smelter Reference List'!$I$4,$S1123-4,0))</f>
        <v/>
      </c>
      <c r="K1123" s="296"/>
      <c r="L1123" s="296"/>
      <c r="M1123" s="296"/>
      <c r="N1123" s="296"/>
      <c r="O1123" s="296"/>
      <c r="P1123" s="296"/>
      <c r="Q1123" s="297"/>
      <c r="R1123" s="227"/>
      <c r="S1123" s="228" t="e">
        <f>IF(C1123="",NA(),MATCH($B1123&amp;$C1123,'Smelter Reference List'!$J:$J,0))</f>
        <v>#N/A</v>
      </c>
      <c r="T1123" s="229"/>
      <c r="U1123" s="229">
        <f t="shared" ca="1" si="36"/>
        <v>0</v>
      </c>
      <c r="V1123" s="229"/>
      <c r="W1123" s="229"/>
      <c r="Y1123" s="223" t="str">
        <f t="shared" si="37"/>
        <v/>
      </c>
    </row>
    <row r="1124" spans="1:25" s="223" customFormat="1" ht="20.25">
      <c r="A1124" s="292"/>
      <c r="B1124" s="293" t="str">
        <f>IF(LEN(A1124)=0,"",INDEX('Smelter Reference List'!$A:$A,MATCH($A1124,'Smelter Reference List'!$E:$E,0)))</f>
        <v/>
      </c>
      <c r="C1124" s="299" t="str">
        <f>IF(LEN(A1124)=0,"",INDEX('Smelter Reference List'!$C:$C,MATCH($A1124,'Smelter Reference List'!$E:$E,0)))</f>
        <v/>
      </c>
      <c r="D1124" s="293" t="str">
        <f ca="1">IF(ISERROR($S1124),"",OFFSET('Smelter Reference List'!$C$4,$S1124-4,0)&amp;"")</f>
        <v/>
      </c>
      <c r="E1124" s="293" t="str">
        <f ca="1">IF(ISERROR($S1124),"",OFFSET('Smelter Reference List'!$D$4,$S1124-4,0)&amp;"")</f>
        <v/>
      </c>
      <c r="F1124" s="293" t="str">
        <f ca="1">IF(ISERROR($S1124),"",OFFSET('Smelter Reference List'!$E$4,$S1124-4,0))</f>
        <v/>
      </c>
      <c r="G1124" s="293" t="str">
        <f ca="1">IF(C1124=$U$4,"Enter smelter details", IF(ISERROR($S1124),"",OFFSET('Smelter Reference List'!$F$4,$S1124-4,0)))</f>
        <v/>
      </c>
      <c r="H1124" s="294" t="str">
        <f ca="1">IF(ISERROR($S1124),"",OFFSET('Smelter Reference List'!$G$4,$S1124-4,0))</f>
        <v/>
      </c>
      <c r="I1124" s="295" t="str">
        <f ca="1">IF(ISERROR($S1124),"",OFFSET('Smelter Reference List'!$H$4,$S1124-4,0))</f>
        <v/>
      </c>
      <c r="J1124" s="295" t="str">
        <f ca="1">IF(ISERROR($S1124),"",OFFSET('Smelter Reference List'!$I$4,$S1124-4,0))</f>
        <v/>
      </c>
      <c r="K1124" s="296"/>
      <c r="L1124" s="296"/>
      <c r="M1124" s="296"/>
      <c r="N1124" s="296"/>
      <c r="O1124" s="296"/>
      <c r="P1124" s="296"/>
      <c r="Q1124" s="297"/>
      <c r="R1124" s="227"/>
      <c r="S1124" s="228" t="e">
        <f>IF(C1124="",NA(),MATCH($B1124&amp;$C1124,'Smelter Reference List'!$J:$J,0))</f>
        <v>#N/A</v>
      </c>
      <c r="T1124" s="229"/>
      <c r="U1124" s="229">
        <f t="shared" ca="1" si="36"/>
        <v>0</v>
      </c>
      <c r="V1124" s="229"/>
      <c r="W1124" s="229"/>
      <c r="Y1124" s="223" t="str">
        <f t="shared" si="37"/>
        <v/>
      </c>
    </row>
    <row r="1125" spans="1:25" s="223" customFormat="1" ht="20.25">
      <c r="A1125" s="292"/>
      <c r="B1125" s="293" t="str">
        <f>IF(LEN(A1125)=0,"",INDEX('Smelter Reference List'!$A:$A,MATCH($A1125,'Smelter Reference List'!$E:$E,0)))</f>
        <v/>
      </c>
      <c r="C1125" s="299" t="str">
        <f>IF(LEN(A1125)=0,"",INDEX('Smelter Reference List'!$C:$C,MATCH($A1125,'Smelter Reference List'!$E:$E,0)))</f>
        <v/>
      </c>
      <c r="D1125" s="293" t="str">
        <f ca="1">IF(ISERROR($S1125),"",OFFSET('Smelter Reference List'!$C$4,$S1125-4,0)&amp;"")</f>
        <v/>
      </c>
      <c r="E1125" s="293" t="str">
        <f ca="1">IF(ISERROR($S1125),"",OFFSET('Smelter Reference List'!$D$4,$S1125-4,0)&amp;"")</f>
        <v/>
      </c>
      <c r="F1125" s="293" t="str">
        <f ca="1">IF(ISERROR($S1125),"",OFFSET('Smelter Reference List'!$E$4,$S1125-4,0))</f>
        <v/>
      </c>
      <c r="G1125" s="293" t="str">
        <f ca="1">IF(C1125=$U$4,"Enter smelter details", IF(ISERROR($S1125),"",OFFSET('Smelter Reference List'!$F$4,$S1125-4,0)))</f>
        <v/>
      </c>
      <c r="H1125" s="294" t="str">
        <f ca="1">IF(ISERROR($S1125),"",OFFSET('Smelter Reference List'!$G$4,$S1125-4,0))</f>
        <v/>
      </c>
      <c r="I1125" s="295" t="str">
        <f ca="1">IF(ISERROR($S1125),"",OFFSET('Smelter Reference List'!$H$4,$S1125-4,0))</f>
        <v/>
      </c>
      <c r="J1125" s="295" t="str">
        <f ca="1">IF(ISERROR($S1125),"",OFFSET('Smelter Reference List'!$I$4,$S1125-4,0))</f>
        <v/>
      </c>
      <c r="K1125" s="296"/>
      <c r="L1125" s="296"/>
      <c r="M1125" s="296"/>
      <c r="N1125" s="296"/>
      <c r="O1125" s="296"/>
      <c r="P1125" s="296"/>
      <c r="Q1125" s="297"/>
      <c r="R1125" s="227"/>
      <c r="S1125" s="228" t="e">
        <f>IF(C1125="",NA(),MATCH($B1125&amp;$C1125,'Smelter Reference List'!$J:$J,0))</f>
        <v>#N/A</v>
      </c>
      <c r="T1125" s="229"/>
      <c r="U1125" s="229">
        <f t="shared" ca="1" si="36"/>
        <v>0</v>
      </c>
      <c r="V1125" s="229"/>
      <c r="W1125" s="229"/>
      <c r="Y1125" s="223" t="str">
        <f t="shared" si="37"/>
        <v/>
      </c>
    </row>
    <row r="1126" spans="1:25" s="223" customFormat="1" ht="20.25">
      <c r="A1126" s="292"/>
      <c r="B1126" s="293" t="str">
        <f>IF(LEN(A1126)=0,"",INDEX('Smelter Reference List'!$A:$A,MATCH($A1126,'Smelter Reference List'!$E:$E,0)))</f>
        <v/>
      </c>
      <c r="C1126" s="299" t="str">
        <f>IF(LEN(A1126)=0,"",INDEX('Smelter Reference List'!$C:$C,MATCH($A1126,'Smelter Reference List'!$E:$E,0)))</f>
        <v/>
      </c>
      <c r="D1126" s="293" t="str">
        <f ca="1">IF(ISERROR($S1126),"",OFFSET('Smelter Reference List'!$C$4,$S1126-4,0)&amp;"")</f>
        <v/>
      </c>
      <c r="E1126" s="293" t="str">
        <f ca="1">IF(ISERROR($S1126),"",OFFSET('Smelter Reference List'!$D$4,$S1126-4,0)&amp;"")</f>
        <v/>
      </c>
      <c r="F1126" s="293" t="str">
        <f ca="1">IF(ISERROR($S1126),"",OFFSET('Smelter Reference List'!$E$4,$S1126-4,0))</f>
        <v/>
      </c>
      <c r="G1126" s="293" t="str">
        <f ca="1">IF(C1126=$U$4,"Enter smelter details", IF(ISERROR($S1126),"",OFFSET('Smelter Reference List'!$F$4,$S1126-4,0)))</f>
        <v/>
      </c>
      <c r="H1126" s="294" t="str">
        <f ca="1">IF(ISERROR($S1126),"",OFFSET('Smelter Reference List'!$G$4,$S1126-4,0))</f>
        <v/>
      </c>
      <c r="I1126" s="295" t="str">
        <f ca="1">IF(ISERROR($S1126),"",OFFSET('Smelter Reference List'!$H$4,$S1126-4,0))</f>
        <v/>
      </c>
      <c r="J1126" s="295" t="str">
        <f ca="1">IF(ISERROR($S1126),"",OFFSET('Smelter Reference List'!$I$4,$S1126-4,0))</f>
        <v/>
      </c>
      <c r="K1126" s="296"/>
      <c r="L1126" s="296"/>
      <c r="M1126" s="296"/>
      <c r="N1126" s="296"/>
      <c r="O1126" s="296"/>
      <c r="P1126" s="296"/>
      <c r="Q1126" s="297"/>
      <c r="R1126" s="227"/>
      <c r="S1126" s="228" t="e">
        <f>IF(C1126="",NA(),MATCH($B1126&amp;$C1126,'Smelter Reference List'!$J:$J,0))</f>
        <v>#N/A</v>
      </c>
      <c r="T1126" s="229"/>
      <c r="U1126" s="229">
        <f t="shared" ca="1" si="36"/>
        <v>0</v>
      </c>
      <c r="V1126" s="229"/>
      <c r="W1126" s="229"/>
      <c r="Y1126" s="223" t="str">
        <f t="shared" si="37"/>
        <v/>
      </c>
    </row>
    <row r="1127" spans="1:25" s="223" customFormat="1" ht="20.25">
      <c r="A1127" s="292"/>
      <c r="B1127" s="293" t="str">
        <f>IF(LEN(A1127)=0,"",INDEX('Smelter Reference List'!$A:$A,MATCH($A1127,'Smelter Reference List'!$E:$E,0)))</f>
        <v/>
      </c>
      <c r="C1127" s="299" t="str">
        <f>IF(LEN(A1127)=0,"",INDEX('Smelter Reference List'!$C:$C,MATCH($A1127,'Smelter Reference List'!$E:$E,0)))</f>
        <v/>
      </c>
      <c r="D1127" s="293" t="str">
        <f ca="1">IF(ISERROR($S1127),"",OFFSET('Smelter Reference List'!$C$4,$S1127-4,0)&amp;"")</f>
        <v/>
      </c>
      <c r="E1127" s="293" t="str">
        <f ca="1">IF(ISERROR($S1127),"",OFFSET('Smelter Reference List'!$D$4,$S1127-4,0)&amp;"")</f>
        <v/>
      </c>
      <c r="F1127" s="293" t="str">
        <f ca="1">IF(ISERROR($S1127),"",OFFSET('Smelter Reference List'!$E$4,$S1127-4,0))</f>
        <v/>
      </c>
      <c r="G1127" s="293" t="str">
        <f ca="1">IF(C1127=$U$4,"Enter smelter details", IF(ISERROR($S1127),"",OFFSET('Smelter Reference List'!$F$4,$S1127-4,0)))</f>
        <v/>
      </c>
      <c r="H1127" s="294" t="str">
        <f ca="1">IF(ISERROR($S1127),"",OFFSET('Smelter Reference List'!$G$4,$S1127-4,0))</f>
        <v/>
      </c>
      <c r="I1127" s="295" t="str">
        <f ca="1">IF(ISERROR($S1127),"",OFFSET('Smelter Reference List'!$H$4,$S1127-4,0))</f>
        <v/>
      </c>
      <c r="J1127" s="295" t="str">
        <f ca="1">IF(ISERROR($S1127),"",OFFSET('Smelter Reference List'!$I$4,$S1127-4,0))</f>
        <v/>
      </c>
      <c r="K1127" s="296"/>
      <c r="L1127" s="296"/>
      <c r="M1127" s="296"/>
      <c r="N1127" s="296"/>
      <c r="O1127" s="296"/>
      <c r="P1127" s="296"/>
      <c r="Q1127" s="297"/>
      <c r="R1127" s="227"/>
      <c r="S1127" s="228" t="e">
        <f>IF(C1127="",NA(),MATCH($B1127&amp;$C1127,'Smelter Reference List'!$J:$J,0))</f>
        <v>#N/A</v>
      </c>
      <c r="T1127" s="229"/>
      <c r="U1127" s="229">
        <f t="shared" ca="1" si="36"/>
        <v>0</v>
      </c>
      <c r="V1127" s="229"/>
      <c r="W1127" s="229"/>
      <c r="Y1127" s="223" t="str">
        <f t="shared" si="37"/>
        <v/>
      </c>
    </row>
    <row r="1128" spans="1:25" s="223" customFormat="1" ht="20.25">
      <c r="A1128" s="292"/>
      <c r="B1128" s="293" t="str">
        <f>IF(LEN(A1128)=0,"",INDEX('Smelter Reference List'!$A:$A,MATCH($A1128,'Smelter Reference List'!$E:$E,0)))</f>
        <v/>
      </c>
      <c r="C1128" s="299" t="str">
        <f>IF(LEN(A1128)=0,"",INDEX('Smelter Reference List'!$C:$C,MATCH($A1128,'Smelter Reference List'!$E:$E,0)))</f>
        <v/>
      </c>
      <c r="D1128" s="293" t="str">
        <f ca="1">IF(ISERROR($S1128),"",OFFSET('Smelter Reference List'!$C$4,$S1128-4,0)&amp;"")</f>
        <v/>
      </c>
      <c r="E1128" s="293" t="str">
        <f ca="1">IF(ISERROR($S1128),"",OFFSET('Smelter Reference List'!$D$4,$S1128-4,0)&amp;"")</f>
        <v/>
      </c>
      <c r="F1128" s="293" t="str">
        <f ca="1">IF(ISERROR($S1128),"",OFFSET('Smelter Reference List'!$E$4,$S1128-4,0))</f>
        <v/>
      </c>
      <c r="G1128" s="293" t="str">
        <f ca="1">IF(C1128=$U$4,"Enter smelter details", IF(ISERROR($S1128),"",OFFSET('Smelter Reference List'!$F$4,$S1128-4,0)))</f>
        <v/>
      </c>
      <c r="H1128" s="294" t="str">
        <f ca="1">IF(ISERROR($S1128),"",OFFSET('Smelter Reference List'!$G$4,$S1128-4,0))</f>
        <v/>
      </c>
      <c r="I1128" s="295" t="str">
        <f ca="1">IF(ISERROR($S1128),"",OFFSET('Smelter Reference List'!$H$4,$S1128-4,0))</f>
        <v/>
      </c>
      <c r="J1128" s="295" t="str">
        <f ca="1">IF(ISERROR($S1128),"",OFFSET('Smelter Reference List'!$I$4,$S1128-4,0))</f>
        <v/>
      </c>
      <c r="K1128" s="296"/>
      <c r="L1128" s="296"/>
      <c r="M1128" s="296"/>
      <c r="N1128" s="296"/>
      <c r="O1128" s="296"/>
      <c r="P1128" s="296"/>
      <c r="Q1128" s="297"/>
      <c r="R1128" s="227"/>
      <c r="S1128" s="228" t="e">
        <f>IF(C1128="",NA(),MATCH($B1128&amp;$C1128,'Smelter Reference List'!$J:$J,0))</f>
        <v>#N/A</v>
      </c>
      <c r="T1128" s="229"/>
      <c r="U1128" s="229">
        <f t="shared" ca="1" si="36"/>
        <v>0</v>
      </c>
      <c r="V1128" s="229"/>
      <c r="W1128" s="229"/>
      <c r="Y1128" s="223" t="str">
        <f t="shared" si="37"/>
        <v/>
      </c>
    </row>
    <row r="1129" spans="1:25" s="223" customFormat="1" ht="20.25">
      <c r="A1129" s="292"/>
      <c r="B1129" s="293" t="str">
        <f>IF(LEN(A1129)=0,"",INDEX('Smelter Reference List'!$A:$A,MATCH($A1129,'Smelter Reference List'!$E:$E,0)))</f>
        <v/>
      </c>
      <c r="C1129" s="299" t="str">
        <f>IF(LEN(A1129)=0,"",INDEX('Smelter Reference List'!$C:$C,MATCH($A1129,'Smelter Reference List'!$E:$E,0)))</f>
        <v/>
      </c>
      <c r="D1129" s="293" t="str">
        <f ca="1">IF(ISERROR($S1129),"",OFFSET('Smelter Reference List'!$C$4,$S1129-4,0)&amp;"")</f>
        <v/>
      </c>
      <c r="E1129" s="293" t="str">
        <f ca="1">IF(ISERROR($S1129),"",OFFSET('Smelter Reference List'!$D$4,$S1129-4,0)&amp;"")</f>
        <v/>
      </c>
      <c r="F1129" s="293" t="str">
        <f ca="1">IF(ISERROR($S1129),"",OFFSET('Smelter Reference List'!$E$4,$S1129-4,0))</f>
        <v/>
      </c>
      <c r="G1129" s="293" t="str">
        <f ca="1">IF(C1129=$U$4,"Enter smelter details", IF(ISERROR($S1129),"",OFFSET('Smelter Reference List'!$F$4,$S1129-4,0)))</f>
        <v/>
      </c>
      <c r="H1129" s="294" t="str">
        <f ca="1">IF(ISERROR($S1129),"",OFFSET('Smelter Reference List'!$G$4,$S1129-4,0))</f>
        <v/>
      </c>
      <c r="I1129" s="295" t="str">
        <f ca="1">IF(ISERROR($S1129),"",OFFSET('Smelter Reference List'!$H$4,$S1129-4,0))</f>
        <v/>
      </c>
      <c r="J1129" s="295" t="str">
        <f ca="1">IF(ISERROR($S1129),"",OFFSET('Smelter Reference List'!$I$4,$S1129-4,0))</f>
        <v/>
      </c>
      <c r="K1129" s="296"/>
      <c r="L1129" s="296"/>
      <c r="M1129" s="296"/>
      <c r="N1129" s="296"/>
      <c r="O1129" s="296"/>
      <c r="P1129" s="296"/>
      <c r="Q1129" s="297"/>
      <c r="R1129" s="227"/>
      <c r="S1129" s="228" t="e">
        <f>IF(C1129="",NA(),MATCH($B1129&amp;$C1129,'Smelter Reference List'!$J:$J,0))</f>
        <v>#N/A</v>
      </c>
      <c r="T1129" s="229"/>
      <c r="U1129" s="229">
        <f t="shared" ca="1" si="36"/>
        <v>0</v>
      </c>
      <c r="V1129" s="229"/>
      <c r="W1129" s="229"/>
      <c r="Y1129" s="223" t="str">
        <f t="shared" si="37"/>
        <v/>
      </c>
    </row>
    <row r="1130" spans="1:25" s="223" customFormat="1" ht="20.25">
      <c r="A1130" s="292"/>
      <c r="B1130" s="293" t="str">
        <f>IF(LEN(A1130)=0,"",INDEX('Smelter Reference List'!$A:$A,MATCH($A1130,'Smelter Reference List'!$E:$E,0)))</f>
        <v/>
      </c>
      <c r="C1130" s="299" t="str">
        <f>IF(LEN(A1130)=0,"",INDEX('Smelter Reference List'!$C:$C,MATCH($A1130,'Smelter Reference List'!$E:$E,0)))</f>
        <v/>
      </c>
      <c r="D1130" s="293" t="str">
        <f ca="1">IF(ISERROR($S1130),"",OFFSET('Smelter Reference List'!$C$4,$S1130-4,0)&amp;"")</f>
        <v/>
      </c>
      <c r="E1130" s="293" t="str">
        <f ca="1">IF(ISERROR($S1130),"",OFFSET('Smelter Reference List'!$D$4,$S1130-4,0)&amp;"")</f>
        <v/>
      </c>
      <c r="F1130" s="293" t="str">
        <f ca="1">IF(ISERROR($S1130),"",OFFSET('Smelter Reference List'!$E$4,$S1130-4,0))</f>
        <v/>
      </c>
      <c r="G1130" s="293" t="str">
        <f ca="1">IF(C1130=$U$4,"Enter smelter details", IF(ISERROR($S1130),"",OFFSET('Smelter Reference List'!$F$4,$S1130-4,0)))</f>
        <v/>
      </c>
      <c r="H1130" s="294" t="str">
        <f ca="1">IF(ISERROR($S1130),"",OFFSET('Smelter Reference List'!$G$4,$S1130-4,0))</f>
        <v/>
      </c>
      <c r="I1130" s="295" t="str">
        <f ca="1">IF(ISERROR($S1130),"",OFFSET('Smelter Reference List'!$H$4,$S1130-4,0))</f>
        <v/>
      </c>
      <c r="J1130" s="295" t="str">
        <f ca="1">IF(ISERROR($S1130),"",OFFSET('Smelter Reference List'!$I$4,$S1130-4,0))</f>
        <v/>
      </c>
      <c r="K1130" s="296"/>
      <c r="L1130" s="296"/>
      <c r="M1130" s="296"/>
      <c r="N1130" s="296"/>
      <c r="O1130" s="296"/>
      <c r="P1130" s="296"/>
      <c r="Q1130" s="297"/>
      <c r="R1130" s="227"/>
      <c r="S1130" s="228" t="e">
        <f>IF(C1130="",NA(),MATCH($B1130&amp;$C1130,'Smelter Reference List'!$J:$J,0))</f>
        <v>#N/A</v>
      </c>
      <c r="T1130" s="229"/>
      <c r="U1130" s="229">
        <f t="shared" ca="1" si="36"/>
        <v>0</v>
      </c>
      <c r="V1130" s="229"/>
      <c r="W1130" s="229"/>
      <c r="Y1130" s="223" t="str">
        <f t="shared" si="37"/>
        <v/>
      </c>
    </row>
    <row r="1131" spans="1:25" s="223" customFormat="1" ht="20.25">
      <c r="A1131" s="292"/>
      <c r="B1131" s="293" t="str">
        <f>IF(LEN(A1131)=0,"",INDEX('Smelter Reference List'!$A:$A,MATCH($A1131,'Smelter Reference List'!$E:$E,0)))</f>
        <v/>
      </c>
      <c r="C1131" s="299" t="str">
        <f>IF(LEN(A1131)=0,"",INDEX('Smelter Reference List'!$C:$C,MATCH($A1131,'Smelter Reference List'!$E:$E,0)))</f>
        <v/>
      </c>
      <c r="D1131" s="293" t="str">
        <f ca="1">IF(ISERROR($S1131),"",OFFSET('Smelter Reference List'!$C$4,$S1131-4,0)&amp;"")</f>
        <v/>
      </c>
      <c r="E1131" s="293" t="str">
        <f ca="1">IF(ISERROR($S1131),"",OFFSET('Smelter Reference List'!$D$4,$S1131-4,0)&amp;"")</f>
        <v/>
      </c>
      <c r="F1131" s="293" t="str">
        <f ca="1">IF(ISERROR($S1131),"",OFFSET('Smelter Reference List'!$E$4,$S1131-4,0))</f>
        <v/>
      </c>
      <c r="G1131" s="293" t="str">
        <f ca="1">IF(C1131=$U$4,"Enter smelter details", IF(ISERROR($S1131),"",OFFSET('Smelter Reference List'!$F$4,$S1131-4,0)))</f>
        <v/>
      </c>
      <c r="H1131" s="294" t="str">
        <f ca="1">IF(ISERROR($S1131),"",OFFSET('Smelter Reference List'!$G$4,$S1131-4,0))</f>
        <v/>
      </c>
      <c r="I1131" s="295" t="str">
        <f ca="1">IF(ISERROR($S1131),"",OFFSET('Smelter Reference List'!$H$4,$S1131-4,0))</f>
        <v/>
      </c>
      <c r="J1131" s="295" t="str">
        <f ca="1">IF(ISERROR($S1131),"",OFFSET('Smelter Reference List'!$I$4,$S1131-4,0))</f>
        <v/>
      </c>
      <c r="K1131" s="296"/>
      <c r="L1131" s="296"/>
      <c r="M1131" s="296"/>
      <c r="N1131" s="296"/>
      <c r="O1131" s="296"/>
      <c r="P1131" s="296"/>
      <c r="Q1131" s="297"/>
      <c r="R1131" s="227"/>
      <c r="S1131" s="228" t="e">
        <f>IF(C1131="",NA(),MATCH($B1131&amp;$C1131,'Smelter Reference List'!$J:$J,0))</f>
        <v>#N/A</v>
      </c>
      <c r="T1131" s="229"/>
      <c r="U1131" s="229">
        <f t="shared" ca="1" si="36"/>
        <v>0</v>
      </c>
      <c r="V1131" s="229"/>
      <c r="W1131" s="229"/>
      <c r="Y1131" s="223" t="str">
        <f t="shared" si="37"/>
        <v/>
      </c>
    </row>
    <row r="1132" spans="1:25" s="223" customFormat="1" ht="20.25">
      <c r="A1132" s="292"/>
      <c r="B1132" s="293" t="str">
        <f>IF(LEN(A1132)=0,"",INDEX('Smelter Reference List'!$A:$A,MATCH($A1132,'Smelter Reference List'!$E:$E,0)))</f>
        <v/>
      </c>
      <c r="C1132" s="299" t="str">
        <f>IF(LEN(A1132)=0,"",INDEX('Smelter Reference List'!$C:$C,MATCH($A1132,'Smelter Reference List'!$E:$E,0)))</f>
        <v/>
      </c>
      <c r="D1132" s="293" t="str">
        <f ca="1">IF(ISERROR($S1132),"",OFFSET('Smelter Reference List'!$C$4,$S1132-4,0)&amp;"")</f>
        <v/>
      </c>
      <c r="E1132" s="293" t="str">
        <f ca="1">IF(ISERROR($S1132),"",OFFSET('Smelter Reference List'!$D$4,$S1132-4,0)&amp;"")</f>
        <v/>
      </c>
      <c r="F1132" s="293" t="str">
        <f ca="1">IF(ISERROR($S1132),"",OFFSET('Smelter Reference List'!$E$4,$S1132-4,0))</f>
        <v/>
      </c>
      <c r="G1132" s="293" t="str">
        <f ca="1">IF(C1132=$U$4,"Enter smelter details", IF(ISERROR($S1132),"",OFFSET('Smelter Reference List'!$F$4,$S1132-4,0)))</f>
        <v/>
      </c>
      <c r="H1132" s="294" t="str">
        <f ca="1">IF(ISERROR($S1132),"",OFFSET('Smelter Reference List'!$G$4,$S1132-4,0))</f>
        <v/>
      </c>
      <c r="I1132" s="295" t="str">
        <f ca="1">IF(ISERROR($S1132),"",OFFSET('Smelter Reference List'!$H$4,$S1132-4,0))</f>
        <v/>
      </c>
      <c r="J1132" s="295" t="str">
        <f ca="1">IF(ISERROR($S1132),"",OFFSET('Smelter Reference List'!$I$4,$S1132-4,0))</f>
        <v/>
      </c>
      <c r="K1132" s="296"/>
      <c r="L1132" s="296"/>
      <c r="M1132" s="296"/>
      <c r="N1132" s="296"/>
      <c r="O1132" s="296"/>
      <c r="P1132" s="296"/>
      <c r="Q1132" s="297"/>
      <c r="R1132" s="227"/>
      <c r="S1132" s="228" t="e">
        <f>IF(C1132="",NA(),MATCH($B1132&amp;$C1132,'Smelter Reference List'!$J:$J,0))</f>
        <v>#N/A</v>
      </c>
      <c r="T1132" s="229"/>
      <c r="U1132" s="229">
        <f t="shared" ca="1" si="36"/>
        <v>0</v>
      </c>
      <c r="V1132" s="229"/>
      <c r="W1132" s="229"/>
      <c r="Y1132" s="223" t="str">
        <f t="shared" si="37"/>
        <v/>
      </c>
    </row>
    <row r="1133" spans="1:25" s="223" customFormat="1" ht="20.25">
      <c r="A1133" s="292"/>
      <c r="B1133" s="293" t="str">
        <f>IF(LEN(A1133)=0,"",INDEX('Smelter Reference List'!$A:$A,MATCH($A1133,'Smelter Reference List'!$E:$E,0)))</f>
        <v/>
      </c>
      <c r="C1133" s="299" t="str">
        <f>IF(LEN(A1133)=0,"",INDEX('Smelter Reference List'!$C:$C,MATCH($A1133,'Smelter Reference List'!$E:$E,0)))</f>
        <v/>
      </c>
      <c r="D1133" s="293" t="str">
        <f ca="1">IF(ISERROR($S1133),"",OFFSET('Smelter Reference List'!$C$4,$S1133-4,0)&amp;"")</f>
        <v/>
      </c>
      <c r="E1133" s="293" t="str">
        <f ca="1">IF(ISERROR($S1133),"",OFFSET('Smelter Reference List'!$D$4,$S1133-4,0)&amp;"")</f>
        <v/>
      </c>
      <c r="F1133" s="293" t="str">
        <f ca="1">IF(ISERROR($S1133),"",OFFSET('Smelter Reference List'!$E$4,$S1133-4,0))</f>
        <v/>
      </c>
      <c r="G1133" s="293" t="str">
        <f ca="1">IF(C1133=$U$4,"Enter smelter details", IF(ISERROR($S1133),"",OFFSET('Smelter Reference List'!$F$4,$S1133-4,0)))</f>
        <v/>
      </c>
      <c r="H1133" s="294" t="str">
        <f ca="1">IF(ISERROR($S1133),"",OFFSET('Smelter Reference List'!$G$4,$S1133-4,0))</f>
        <v/>
      </c>
      <c r="I1133" s="295" t="str">
        <f ca="1">IF(ISERROR($S1133),"",OFFSET('Smelter Reference List'!$H$4,$S1133-4,0))</f>
        <v/>
      </c>
      <c r="J1133" s="295" t="str">
        <f ca="1">IF(ISERROR($S1133),"",OFFSET('Smelter Reference List'!$I$4,$S1133-4,0))</f>
        <v/>
      </c>
      <c r="K1133" s="296"/>
      <c r="L1133" s="296"/>
      <c r="M1133" s="296"/>
      <c r="N1133" s="296"/>
      <c r="O1133" s="296"/>
      <c r="P1133" s="296"/>
      <c r="Q1133" s="297"/>
      <c r="R1133" s="227"/>
      <c r="S1133" s="228" t="e">
        <f>IF(C1133="",NA(),MATCH($B1133&amp;$C1133,'Smelter Reference List'!$J:$J,0))</f>
        <v>#N/A</v>
      </c>
      <c r="T1133" s="229"/>
      <c r="U1133" s="229">
        <f t="shared" ca="1" si="36"/>
        <v>0</v>
      </c>
      <c r="V1133" s="229"/>
      <c r="W1133" s="229"/>
      <c r="Y1133" s="223" t="str">
        <f t="shared" si="37"/>
        <v/>
      </c>
    </row>
    <row r="1134" spans="1:25" s="223" customFormat="1" ht="20.25">
      <c r="A1134" s="292"/>
      <c r="B1134" s="293" t="str">
        <f>IF(LEN(A1134)=0,"",INDEX('Smelter Reference List'!$A:$A,MATCH($A1134,'Smelter Reference List'!$E:$E,0)))</f>
        <v/>
      </c>
      <c r="C1134" s="299" t="str">
        <f>IF(LEN(A1134)=0,"",INDEX('Smelter Reference List'!$C:$C,MATCH($A1134,'Smelter Reference List'!$E:$E,0)))</f>
        <v/>
      </c>
      <c r="D1134" s="293" t="str">
        <f ca="1">IF(ISERROR($S1134),"",OFFSET('Smelter Reference List'!$C$4,$S1134-4,0)&amp;"")</f>
        <v/>
      </c>
      <c r="E1134" s="293" t="str">
        <f ca="1">IF(ISERROR($S1134),"",OFFSET('Smelter Reference List'!$D$4,$S1134-4,0)&amp;"")</f>
        <v/>
      </c>
      <c r="F1134" s="293" t="str">
        <f ca="1">IF(ISERROR($S1134),"",OFFSET('Smelter Reference List'!$E$4,$S1134-4,0))</f>
        <v/>
      </c>
      <c r="G1134" s="293" t="str">
        <f ca="1">IF(C1134=$U$4,"Enter smelter details", IF(ISERROR($S1134),"",OFFSET('Smelter Reference List'!$F$4,$S1134-4,0)))</f>
        <v/>
      </c>
      <c r="H1134" s="294" t="str">
        <f ca="1">IF(ISERROR($S1134),"",OFFSET('Smelter Reference List'!$G$4,$S1134-4,0))</f>
        <v/>
      </c>
      <c r="I1134" s="295" t="str">
        <f ca="1">IF(ISERROR($S1134),"",OFFSET('Smelter Reference List'!$H$4,$S1134-4,0))</f>
        <v/>
      </c>
      <c r="J1134" s="295" t="str">
        <f ca="1">IF(ISERROR($S1134),"",OFFSET('Smelter Reference List'!$I$4,$S1134-4,0))</f>
        <v/>
      </c>
      <c r="K1134" s="296"/>
      <c r="L1134" s="296"/>
      <c r="M1134" s="296"/>
      <c r="N1134" s="296"/>
      <c r="O1134" s="296"/>
      <c r="P1134" s="296"/>
      <c r="Q1134" s="297"/>
      <c r="R1134" s="227"/>
      <c r="S1134" s="228" t="e">
        <f>IF(C1134="",NA(),MATCH($B1134&amp;$C1134,'Smelter Reference List'!$J:$J,0))</f>
        <v>#N/A</v>
      </c>
      <c r="T1134" s="229"/>
      <c r="U1134" s="229">
        <f t="shared" ca="1" si="36"/>
        <v>0</v>
      </c>
      <c r="V1134" s="229"/>
      <c r="W1134" s="229"/>
      <c r="Y1134" s="223" t="str">
        <f t="shared" si="37"/>
        <v/>
      </c>
    </row>
    <row r="1135" spans="1:25" s="223" customFormat="1" ht="20.25">
      <c r="A1135" s="292"/>
      <c r="B1135" s="293" t="str">
        <f>IF(LEN(A1135)=0,"",INDEX('Smelter Reference List'!$A:$A,MATCH($A1135,'Smelter Reference List'!$E:$E,0)))</f>
        <v/>
      </c>
      <c r="C1135" s="299" t="str">
        <f>IF(LEN(A1135)=0,"",INDEX('Smelter Reference List'!$C:$C,MATCH($A1135,'Smelter Reference List'!$E:$E,0)))</f>
        <v/>
      </c>
      <c r="D1135" s="293" t="str">
        <f ca="1">IF(ISERROR($S1135),"",OFFSET('Smelter Reference List'!$C$4,$S1135-4,0)&amp;"")</f>
        <v/>
      </c>
      <c r="E1135" s="293" t="str">
        <f ca="1">IF(ISERROR($S1135),"",OFFSET('Smelter Reference List'!$D$4,$S1135-4,0)&amp;"")</f>
        <v/>
      </c>
      <c r="F1135" s="293" t="str">
        <f ca="1">IF(ISERROR($S1135),"",OFFSET('Smelter Reference List'!$E$4,$S1135-4,0))</f>
        <v/>
      </c>
      <c r="G1135" s="293" t="str">
        <f ca="1">IF(C1135=$U$4,"Enter smelter details", IF(ISERROR($S1135),"",OFFSET('Smelter Reference List'!$F$4,$S1135-4,0)))</f>
        <v/>
      </c>
      <c r="H1135" s="294" t="str">
        <f ca="1">IF(ISERROR($S1135),"",OFFSET('Smelter Reference List'!$G$4,$S1135-4,0))</f>
        <v/>
      </c>
      <c r="I1135" s="295" t="str">
        <f ca="1">IF(ISERROR($S1135),"",OFFSET('Smelter Reference List'!$H$4,$S1135-4,0))</f>
        <v/>
      </c>
      <c r="J1135" s="295" t="str">
        <f ca="1">IF(ISERROR($S1135),"",OFFSET('Smelter Reference List'!$I$4,$S1135-4,0))</f>
        <v/>
      </c>
      <c r="K1135" s="296"/>
      <c r="L1135" s="296"/>
      <c r="M1135" s="296"/>
      <c r="N1135" s="296"/>
      <c r="O1135" s="296"/>
      <c r="P1135" s="296"/>
      <c r="Q1135" s="297"/>
      <c r="R1135" s="227"/>
      <c r="S1135" s="228" t="e">
        <f>IF(C1135="",NA(),MATCH($B1135&amp;$C1135,'Smelter Reference List'!$J:$J,0))</f>
        <v>#N/A</v>
      </c>
      <c r="T1135" s="229"/>
      <c r="U1135" s="229">
        <f t="shared" ca="1" si="36"/>
        <v>0</v>
      </c>
      <c r="V1135" s="229"/>
      <c r="W1135" s="229"/>
      <c r="Y1135" s="223" t="str">
        <f t="shared" si="37"/>
        <v/>
      </c>
    </row>
    <row r="1136" spans="1:25" s="223" customFormat="1" ht="20.25">
      <c r="A1136" s="292"/>
      <c r="B1136" s="293" t="str">
        <f>IF(LEN(A1136)=0,"",INDEX('Smelter Reference List'!$A:$A,MATCH($A1136,'Smelter Reference List'!$E:$E,0)))</f>
        <v/>
      </c>
      <c r="C1136" s="299" t="str">
        <f>IF(LEN(A1136)=0,"",INDEX('Smelter Reference List'!$C:$C,MATCH($A1136,'Smelter Reference List'!$E:$E,0)))</f>
        <v/>
      </c>
      <c r="D1136" s="293" t="str">
        <f ca="1">IF(ISERROR($S1136),"",OFFSET('Smelter Reference List'!$C$4,$S1136-4,0)&amp;"")</f>
        <v/>
      </c>
      <c r="E1136" s="293" t="str">
        <f ca="1">IF(ISERROR($S1136),"",OFFSET('Smelter Reference List'!$D$4,$S1136-4,0)&amp;"")</f>
        <v/>
      </c>
      <c r="F1136" s="293" t="str">
        <f ca="1">IF(ISERROR($S1136),"",OFFSET('Smelter Reference List'!$E$4,$S1136-4,0))</f>
        <v/>
      </c>
      <c r="G1136" s="293" t="str">
        <f ca="1">IF(C1136=$U$4,"Enter smelter details", IF(ISERROR($S1136),"",OFFSET('Smelter Reference List'!$F$4,$S1136-4,0)))</f>
        <v/>
      </c>
      <c r="H1136" s="294" t="str">
        <f ca="1">IF(ISERROR($S1136),"",OFFSET('Smelter Reference List'!$G$4,$S1136-4,0))</f>
        <v/>
      </c>
      <c r="I1136" s="295" t="str">
        <f ca="1">IF(ISERROR($S1136),"",OFFSET('Smelter Reference List'!$H$4,$S1136-4,0))</f>
        <v/>
      </c>
      <c r="J1136" s="295" t="str">
        <f ca="1">IF(ISERROR($S1136),"",OFFSET('Smelter Reference List'!$I$4,$S1136-4,0))</f>
        <v/>
      </c>
      <c r="K1136" s="296"/>
      <c r="L1136" s="296"/>
      <c r="M1136" s="296"/>
      <c r="N1136" s="296"/>
      <c r="O1136" s="296"/>
      <c r="P1136" s="296"/>
      <c r="Q1136" s="297"/>
      <c r="R1136" s="227"/>
      <c r="S1136" s="228" t="e">
        <f>IF(C1136="",NA(),MATCH($B1136&amp;$C1136,'Smelter Reference List'!$J:$J,0))</f>
        <v>#N/A</v>
      </c>
      <c r="T1136" s="229"/>
      <c r="U1136" s="229">
        <f t="shared" ca="1" si="36"/>
        <v>0</v>
      </c>
      <c r="V1136" s="229"/>
      <c r="W1136" s="229"/>
      <c r="Y1136" s="223" t="str">
        <f t="shared" si="37"/>
        <v/>
      </c>
    </row>
    <row r="1137" spans="1:25" s="223" customFormat="1" ht="20.25">
      <c r="A1137" s="292"/>
      <c r="B1137" s="293" t="str">
        <f>IF(LEN(A1137)=0,"",INDEX('Smelter Reference List'!$A:$A,MATCH($A1137,'Smelter Reference List'!$E:$E,0)))</f>
        <v/>
      </c>
      <c r="C1137" s="299" t="str">
        <f>IF(LEN(A1137)=0,"",INDEX('Smelter Reference List'!$C:$C,MATCH($A1137,'Smelter Reference List'!$E:$E,0)))</f>
        <v/>
      </c>
      <c r="D1137" s="293" t="str">
        <f ca="1">IF(ISERROR($S1137),"",OFFSET('Smelter Reference List'!$C$4,$S1137-4,0)&amp;"")</f>
        <v/>
      </c>
      <c r="E1137" s="293" t="str">
        <f ca="1">IF(ISERROR($S1137),"",OFFSET('Smelter Reference List'!$D$4,$S1137-4,0)&amp;"")</f>
        <v/>
      </c>
      <c r="F1137" s="293" t="str">
        <f ca="1">IF(ISERROR($S1137),"",OFFSET('Smelter Reference List'!$E$4,$S1137-4,0))</f>
        <v/>
      </c>
      <c r="G1137" s="293" t="str">
        <f ca="1">IF(C1137=$U$4,"Enter smelter details", IF(ISERROR($S1137),"",OFFSET('Smelter Reference List'!$F$4,$S1137-4,0)))</f>
        <v/>
      </c>
      <c r="H1137" s="294" t="str">
        <f ca="1">IF(ISERROR($S1137),"",OFFSET('Smelter Reference List'!$G$4,$S1137-4,0))</f>
        <v/>
      </c>
      <c r="I1137" s="295" t="str">
        <f ca="1">IF(ISERROR($S1137),"",OFFSET('Smelter Reference List'!$H$4,$S1137-4,0))</f>
        <v/>
      </c>
      <c r="J1137" s="295" t="str">
        <f ca="1">IF(ISERROR($S1137),"",OFFSET('Smelter Reference List'!$I$4,$S1137-4,0))</f>
        <v/>
      </c>
      <c r="K1137" s="296"/>
      <c r="L1137" s="296"/>
      <c r="M1137" s="296"/>
      <c r="N1137" s="296"/>
      <c r="O1137" s="296"/>
      <c r="P1137" s="296"/>
      <c r="Q1137" s="297"/>
      <c r="R1137" s="227"/>
      <c r="S1137" s="228" t="e">
        <f>IF(C1137="",NA(),MATCH($B1137&amp;$C1137,'Smelter Reference List'!$J:$J,0))</f>
        <v>#N/A</v>
      </c>
      <c r="T1137" s="229"/>
      <c r="U1137" s="229">
        <f t="shared" ca="1" si="36"/>
        <v>0</v>
      </c>
      <c r="V1137" s="229"/>
      <c r="W1137" s="229"/>
      <c r="Y1137" s="223" t="str">
        <f t="shared" si="37"/>
        <v/>
      </c>
    </row>
    <row r="1138" spans="1:25" s="223" customFormat="1" ht="20.25">
      <c r="A1138" s="292"/>
      <c r="B1138" s="293" t="str">
        <f>IF(LEN(A1138)=0,"",INDEX('Smelter Reference List'!$A:$A,MATCH($A1138,'Smelter Reference List'!$E:$E,0)))</f>
        <v/>
      </c>
      <c r="C1138" s="299" t="str">
        <f>IF(LEN(A1138)=0,"",INDEX('Smelter Reference List'!$C:$C,MATCH($A1138,'Smelter Reference List'!$E:$E,0)))</f>
        <v/>
      </c>
      <c r="D1138" s="293" t="str">
        <f ca="1">IF(ISERROR($S1138),"",OFFSET('Smelter Reference List'!$C$4,$S1138-4,0)&amp;"")</f>
        <v/>
      </c>
      <c r="E1138" s="293" t="str">
        <f ca="1">IF(ISERROR($S1138),"",OFFSET('Smelter Reference List'!$D$4,$S1138-4,0)&amp;"")</f>
        <v/>
      </c>
      <c r="F1138" s="293" t="str">
        <f ca="1">IF(ISERROR($S1138),"",OFFSET('Smelter Reference List'!$E$4,$S1138-4,0))</f>
        <v/>
      </c>
      <c r="G1138" s="293" t="str">
        <f ca="1">IF(C1138=$U$4,"Enter smelter details", IF(ISERROR($S1138),"",OFFSET('Smelter Reference List'!$F$4,$S1138-4,0)))</f>
        <v/>
      </c>
      <c r="H1138" s="294" t="str">
        <f ca="1">IF(ISERROR($S1138),"",OFFSET('Smelter Reference List'!$G$4,$S1138-4,0))</f>
        <v/>
      </c>
      <c r="I1138" s="295" t="str">
        <f ca="1">IF(ISERROR($S1138),"",OFFSET('Smelter Reference List'!$H$4,$S1138-4,0))</f>
        <v/>
      </c>
      <c r="J1138" s="295" t="str">
        <f ca="1">IF(ISERROR($S1138),"",OFFSET('Smelter Reference List'!$I$4,$S1138-4,0))</f>
        <v/>
      </c>
      <c r="K1138" s="296"/>
      <c r="L1138" s="296"/>
      <c r="M1138" s="296"/>
      <c r="N1138" s="296"/>
      <c r="O1138" s="296"/>
      <c r="P1138" s="296"/>
      <c r="Q1138" s="297"/>
      <c r="R1138" s="227"/>
      <c r="S1138" s="228" t="e">
        <f>IF(C1138="",NA(),MATCH($B1138&amp;$C1138,'Smelter Reference List'!$J:$J,0))</f>
        <v>#N/A</v>
      </c>
      <c r="T1138" s="229"/>
      <c r="U1138" s="229">
        <f t="shared" ca="1" si="36"/>
        <v>0</v>
      </c>
      <c r="V1138" s="229"/>
      <c r="W1138" s="229"/>
      <c r="Y1138" s="223" t="str">
        <f t="shared" si="37"/>
        <v/>
      </c>
    </row>
    <row r="1139" spans="1:25" s="223" customFormat="1" ht="20.25">
      <c r="A1139" s="292"/>
      <c r="B1139" s="293" t="str">
        <f>IF(LEN(A1139)=0,"",INDEX('Smelter Reference List'!$A:$A,MATCH($A1139,'Smelter Reference List'!$E:$E,0)))</f>
        <v/>
      </c>
      <c r="C1139" s="299" t="str">
        <f>IF(LEN(A1139)=0,"",INDEX('Smelter Reference List'!$C:$C,MATCH($A1139,'Smelter Reference List'!$E:$E,0)))</f>
        <v/>
      </c>
      <c r="D1139" s="293" t="str">
        <f ca="1">IF(ISERROR($S1139),"",OFFSET('Smelter Reference List'!$C$4,$S1139-4,0)&amp;"")</f>
        <v/>
      </c>
      <c r="E1139" s="293" t="str">
        <f ca="1">IF(ISERROR($S1139),"",OFFSET('Smelter Reference List'!$D$4,$S1139-4,0)&amp;"")</f>
        <v/>
      </c>
      <c r="F1139" s="293" t="str">
        <f ca="1">IF(ISERROR($S1139),"",OFFSET('Smelter Reference List'!$E$4,$S1139-4,0))</f>
        <v/>
      </c>
      <c r="G1139" s="293" t="str">
        <f ca="1">IF(C1139=$U$4,"Enter smelter details", IF(ISERROR($S1139),"",OFFSET('Smelter Reference List'!$F$4,$S1139-4,0)))</f>
        <v/>
      </c>
      <c r="H1139" s="294" t="str">
        <f ca="1">IF(ISERROR($S1139),"",OFFSET('Smelter Reference List'!$G$4,$S1139-4,0))</f>
        <v/>
      </c>
      <c r="I1139" s="295" t="str">
        <f ca="1">IF(ISERROR($S1139),"",OFFSET('Smelter Reference List'!$H$4,$S1139-4,0))</f>
        <v/>
      </c>
      <c r="J1139" s="295" t="str">
        <f ca="1">IF(ISERROR($S1139),"",OFFSET('Smelter Reference List'!$I$4,$S1139-4,0))</f>
        <v/>
      </c>
      <c r="K1139" s="296"/>
      <c r="L1139" s="296"/>
      <c r="M1139" s="296"/>
      <c r="N1139" s="296"/>
      <c r="O1139" s="296"/>
      <c r="P1139" s="296"/>
      <c r="Q1139" s="297"/>
      <c r="R1139" s="227"/>
      <c r="S1139" s="228" t="e">
        <f>IF(C1139="",NA(),MATCH($B1139&amp;$C1139,'Smelter Reference List'!$J:$J,0))</f>
        <v>#N/A</v>
      </c>
      <c r="T1139" s="229"/>
      <c r="U1139" s="229">
        <f t="shared" ca="1" si="36"/>
        <v>0</v>
      </c>
      <c r="V1139" s="229"/>
      <c r="W1139" s="229"/>
      <c r="Y1139" s="223" t="str">
        <f t="shared" si="37"/>
        <v/>
      </c>
    </row>
    <row r="1140" spans="1:25" s="223" customFormat="1" ht="20.25">
      <c r="A1140" s="292"/>
      <c r="B1140" s="293" t="str">
        <f>IF(LEN(A1140)=0,"",INDEX('Smelter Reference List'!$A:$A,MATCH($A1140,'Smelter Reference List'!$E:$E,0)))</f>
        <v/>
      </c>
      <c r="C1140" s="299" t="str">
        <f>IF(LEN(A1140)=0,"",INDEX('Smelter Reference List'!$C:$C,MATCH($A1140,'Smelter Reference List'!$E:$E,0)))</f>
        <v/>
      </c>
      <c r="D1140" s="293" t="str">
        <f ca="1">IF(ISERROR($S1140),"",OFFSET('Smelter Reference List'!$C$4,$S1140-4,0)&amp;"")</f>
        <v/>
      </c>
      <c r="E1140" s="293" t="str">
        <f ca="1">IF(ISERROR($S1140),"",OFFSET('Smelter Reference List'!$D$4,$S1140-4,0)&amp;"")</f>
        <v/>
      </c>
      <c r="F1140" s="293" t="str">
        <f ca="1">IF(ISERROR($S1140),"",OFFSET('Smelter Reference List'!$E$4,$S1140-4,0))</f>
        <v/>
      </c>
      <c r="G1140" s="293" t="str">
        <f ca="1">IF(C1140=$U$4,"Enter smelter details", IF(ISERROR($S1140),"",OFFSET('Smelter Reference List'!$F$4,$S1140-4,0)))</f>
        <v/>
      </c>
      <c r="H1140" s="294" t="str">
        <f ca="1">IF(ISERROR($S1140),"",OFFSET('Smelter Reference List'!$G$4,$S1140-4,0))</f>
        <v/>
      </c>
      <c r="I1140" s="295" t="str">
        <f ca="1">IF(ISERROR($S1140),"",OFFSET('Smelter Reference List'!$H$4,$S1140-4,0))</f>
        <v/>
      </c>
      <c r="J1140" s="295" t="str">
        <f ca="1">IF(ISERROR($S1140),"",OFFSET('Smelter Reference List'!$I$4,$S1140-4,0))</f>
        <v/>
      </c>
      <c r="K1140" s="296"/>
      <c r="L1140" s="296"/>
      <c r="M1140" s="296"/>
      <c r="N1140" s="296"/>
      <c r="O1140" s="296"/>
      <c r="P1140" s="296"/>
      <c r="Q1140" s="297"/>
      <c r="R1140" s="227"/>
      <c r="S1140" s="228" t="e">
        <f>IF(C1140="",NA(),MATCH($B1140&amp;$C1140,'Smelter Reference List'!$J:$J,0))</f>
        <v>#N/A</v>
      </c>
      <c r="T1140" s="229"/>
      <c r="U1140" s="229">
        <f t="shared" ca="1" si="36"/>
        <v>0</v>
      </c>
      <c r="V1140" s="229"/>
      <c r="W1140" s="229"/>
      <c r="Y1140" s="223" t="str">
        <f t="shared" si="37"/>
        <v/>
      </c>
    </row>
    <row r="1141" spans="1:25" s="223" customFormat="1" ht="20.25">
      <c r="A1141" s="292"/>
      <c r="B1141" s="293" t="str">
        <f>IF(LEN(A1141)=0,"",INDEX('Smelter Reference List'!$A:$A,MATCH($A1141,'Smelter Reference List'!$E:$E,0)))</f>
        <v/>
      </c>
      <c r="C1141" s="299" t="str">
        <f>IF(LEN(A1141)=0,"",INDEX('Smelter Reference List'!$C:$C,MATCH($A1141,'Smelter Reference List'!$E:$E,0)))</f>
        <v/>
      </c>
      <c r="D1141" s="293" t="str">
        <f ca="1">IF(ISERROR($S1141),"",OFFSET('Smelter Reference List'!$C$4,$S1141-4,0)&amp;"")</f>
        <v/>
      </c>
      <c r="E1141" s="293" t="str">
        <f ca="1">IF(ISERROR($S1141),"",OFFSET('Smelter Reference List'!$D$4,$S1141-4,0)&amp;"")</f>
        <v/>
      </c>
      <c r="F1141" s="293" t="str">
        <f ca="1">IF(ISERROR($S1141),"",OFFSET('Smelter Reference List'!$E$4,$S1141-4,0))</f>
        <v/>
      </c>
      <c r="G1141" s="293" t="str">
        <f ca="1">IF(C1141=$U$4,"Enter smelter details", IF(ISERROR($S1141),"",OFFSET('Smelter Reference List'!$F$4,$S1141-4,0)))</f>
        <v/>
      </c>
      <c r="H1141" s="294" t="str">
        <f ca="1">IF(ISERROR($S1141),"",OFFSET('Smelter Reference List'!$G$4,$S1141-4,0))</f>
        <v/>
      </c>
      <c r="I1141" s="295" t="str">
        <f ca="1">IF(ISERROR($S1141),"",OFFSET('Smelter Reference List'!$H$4,$S1141-4,0))</f>
        <v/>
      </c>
      <c r="J1141" s="295" t="str">
        <f ca="1">IF(ISERROR($S1141),"",OFFSET('Smelter Reference List'!$I$4,$S1141-4,0))</f>
        <v/>
      </c>
      <c r="K1141" s="296"/>
      <c r="L1141" s="296"/>
      <c r="M1141" s="296"/>
      <c r="N1141" s="296"/>
      <c r="O1141" s="296"/>
      <c r="P1141" s="296"/>
      <c r="Q1141" s="297"/>
      <c r="R1141" s="227"/>
      <c r="S1141" s="228" t="e">
        <f>IF(C1141="",NA(),MATCH($B1141&amp;$C1141,'Smelter Reference List'!$J:$J,0))</f>
        <v>#N/A</v>
      </c>
      <c r="T1141" s="229"/>
      <c r="U1141" s="229">
        <f t="shared" ca="1" si="36"/>
        <v>0</v>
      </c>
      <c r="V1141" s="229"/>
      <c r="W1141" s="229"/>
      <c r="Y1141" s="223" t="str">
        <f t="shared" si="37"/>
        <v/>
      </c>
    </row>
    <row r="1142" spans="1:25" s="223" customFormat="1" ht="20.25">
      <c r="A1142" s="292"/>
      <c r="B1142" s="293" t="str">
        <f>IF(LEN(A1142)=0,"",INDEX('Smelter Reference List'!$A:$A,MATCH($A1142,'Smelter Reference List'!$E:$E,0)))</f>
        <v/>
      </c>
      <c r="C1142" s="299" t="str">
        <f>IF(LEN(A1142)=0,"",INDEX('Smelter Reference List'!$C:$C,MATCH($A1142,'Smelter Reference List'!$E:$E,0)))</f>
        <v/>
      </c>
      <c r="D1142" s="293" t="str">
        <f ca="1">IF(ISERROR($S1142),"",OFFSET('Smelter Reference List'!$C$4,$S1142-4,0)&amp;"")</f>
        <v/>
      </c>
      <c r="E1142" s="293" t="str">
        <f ca="1">IF(ISERROR($S1142),"",OFFSET('Smelter Reference List'!$D$4,$S1142-4,0)&amp;"")</f>
        <v/>
      </c>
      <c r="F1142" s="293" t="str">
        <f ca="1">IF(ISERROR($S1142),"",OFFSET('Smelter Reference List'!$E$4,$S1142-4,0))</f>
        <v/>
      </c>
      <c r="G1142" s="293" t="str">
        <f ca="1">IF(C1142=$U$4,"Enter smelter details", IF(ISERROR($S1142),"",OFFSET('Smelter Reference List'!$F$4,$S1142-4,0)))</f>
        <v/>
      </c>
      <c r="H1142" s="294" t="str">
        <f ca="1">IF(ISERROR($S1142),"",OFFSET('Smelter Reference List'!$G$4,$S1142-4,0))</f>
        <v/>
      </c>
      <c r="I1142" s="295" t="str">
        <f ca="1">IF(ISERROR($S1142),"",OFFSET('Smelter Reference List'!$H$4,$S1142-4,0))</f>
        <v/>
      </c>
      <c r="J1142" s="295" t="str">
        <f ca="1">IF(ISERROR($S1142),"",OFFSET('Smelter Reference List'!$I$4,$S1142-4,0))</f>
        <v/>
      </c>
      <c r="K1142" s="296"/>
      <c r="L1142" s="296"/>
      <c r="M1142" s="296"/>
      <c r="N1142" s="296"/>
      <c r="O1142" s="296"/>
      <c r="P1142" s="296"/>
      <c r="Q1142" s="297"/>
      <c r="R1142" s="227"/>
      <c r="S1142" s="228" t="e">
        <f>IF(C1142="",NA(),MATCH($B1142&amp;$C1142,'Smelter Reference List'!$J:$J,0))</f>
        <v>#N/A</v>
      </c>
      <c r="T1142" s="229"/>
      <c r="U1142" s="229">
        <f t="shared" ca="1" si="36"/>
        <v>0</v>
      </c>
      <c r="V1142" s="229"/>
      <c r="W1142" s="229"/>
      <c r="Y1142" s="223" t="str">
        <f t="shared" si="37"/>
        <v/>
      </c>
    </row>
    <row r="1143" spans="1:25" s="223" customFormat="1" ht="20.25">
      <c r="A1143" s="292"/>
      <c r="B1143" s="293" t="str">
        <f>IF(LEN(A1143)=0,"",INDEX('Smelter Reference List'!$A:$A,MATCH($A1143,'Smelter Reference List'!$E:$E,0)))</f>
        <v/>
      </c>
      <c r="C1143" s="299" t="str">
        <f>IF(LEN(A1143)=0,"",INDEX('Smelter Reference List'!$C:$C,MATCH($A1143,'Smelter Reference List'!$E:$E,0)))</f>
        <v/>
      </c>
      <c r="D1143" s="293" t="str">
        <f ca="1">IF(ISERROR($S1143),"",OFFSET('Smelter Reference List'!$C$4,$S1143-4,0)&amp;"")</f>
        <v/>
      </c>
      <c r="E1143" s="293" t="str">
        <f ca="1">IF(ISERROR($S1143),"",OFFSET('Smelter Reference List'!$D$4,$S1143-4,0)&amp;"")</f>
        <v/>
      </c>
      <c r="F1143" s="293" t="str">
        <f ca="1">IF(ISERROR($S1143),"",OFFSET('Smelter Reference List'!$E$4,$S1143-4,0))</f>
        <v/>
      </c>
      <c r="G1143" s="293" t="str">
        <f ca="1">IF(C1143=$U$4,"Enter smelter details", IF(ISERROR($S1143),"",OFFSET('Smelter Reference List'!$F$4,$S1143-4,0)))</f>
        <v/>
      </c>
      <c r="H1143" s="294" t="str">
        <f ca="1">IF(ISERROR($S1143),"",OFFSET('Smelter Reference List'!$G$4,$S1143-4,0))</f>
        <v/>
      </c>
      <c r="I1143" s="295" t="str">
        <f ca="1">IF(ISERROR($S1143),"",OFFSET('Smelter Reference List'!$H$4,$S1143-4,0))</f>
        <v/>
      </c>
      <c r="J1143" s="295" t="str">
        <f ca="1">IF(ISERROR($S1143),"",OFFSET('Smelter Reference List'!$I$4,$S1143-4,0))</f>
        <v/>
      </c>
      <c r="K1143" s="296"/>
      <c r="L1143" s="296"/>
      <c r="M1143" s="296"/>
      <c r="N1143" s="296"/>
      <c r="O1143" s="296"/>
      <c r="P1143" s="296"/>
      <c r="Q1143" s="297"/>
      <c r="R1143" s="227"/>
      <c r="S1143" s="228" t="e">
        <f>IF(C1143="",NA(),MATCH($B1143&amp;$C1143,'Smelter Reference List'!$J:$J,0))</f>
        <v>#N/A</v>
      </c>
      <c r="T1143" s="229"/>
      <c r="U1143" s="229">
        <f t="shared" ca="1" si="36"/>
        <v>0</v>
      </c>
      <c r="V1143" s="229"/>
      <c r="W1143" s="229"/>
      <c r="Y1143" s="223" t="str">
        <f t="shared" si="37"/>
        <v/>
      </c>
    </row>
    <row r="1144" spans="1:25" s="223" customFormat="1" ht="20.25">
      <c r="A1144" s="292"/>
      <c r="B1144" s="293" t="str">
        <f>IF(LEN(A1144)=0,"",INDEX('Smelter Reference List'!$A:$A,MATCH($A1144,'Smelter Reference List'!$E:$E,0)))</f>
        <v/>
      </c>
      <c r="C1144" s="299" t="str">
        <f>IF(LEN(A1144)=0,"",INDEX('Smelter Reference List'!$C:$C,MATCH($A1144,'Smelter Reference List'!$E:$E,0)))</f>
        <v/>
      </c>
      <c r="D1144" s="293" t="str">
        <f ca="1">IF(ISERROR($S1144),"",OFFSET('Smelter Reference List'!$C$4,$S1144-4,0)&amp;"")</f>
        <v/>
      </c>
      <c r="E1144" s="293" t="str">
        <f ca="1">IF(ISERROR($S1144),"",OFFSET('Smelter Reference List'!$D$4,$S1144-4,0)&amp;"")</f>
        <v/>
      </c>
      <c r="F1144" s="293" t="str">
        <f ca="1">IF(ISERROR($S1144),"",OFFSET('Smelter Reference List'!$E$4,$S1144-4,0))</f>
        <v/>
      </c>
      <c r="G1144" s="293" t="str">
        <f ca="1">IF(C1144=$U$4,"Enter smelter details", IF(ISERROR($S1144),"",OFFSET('Smelter Reference List'!$F$4,$S1144-4,0)))</f>
        <v/>
      </c>
      <c r="H1144" s="294" t="str">
        <f ca="1">IF(ISERROR($S1144),"",OFFSET('Smelter Reference List'!$G$4,$S1144-4,0))</f>
        <v/>
      </c>
      <c r="I1144" s="295" t="str">
        <f ca="1">IF(ISERROR($S1144),"",OFFSET('Smelter Reference List'!$H$4,$S1144-4,0))</f>
        <v/>
      </c>
      <c r="J1144" s="295" t="str">
        <f ca="1">IF(ISERROR($S1144),"",OFFSET('Smelter Reference List'!$I$4,$S1144-4,0))</f>
        <v/>
      </c>
      <c r="K1144" s="296"/>
      <c r="L1144" s="296"/>
      <c r="M1144" s="296"/>
      <c r="N1144" s="296"/>
      <c r="O1144" s="296"/>
      <c r="P1144" s="296"/>
      <c r="Q1144" s="297"/>
      <c r="R1144" s="227"/>
      <c r="S1144" s="228" t="e">
        <f>IF(C1144="",NA(),MATCH($B1144&amp;$C1144,'Smelter Reference List'!$J:$J,0))</f>
        <v>#N/A</v>
      </c>
      <c r="T1144" s="229"/>
      <c r="U1144" s="229">
        <f t="shared" ca="1" si="36"/>
        <v>0</v>
      </c>
      <c r="V1144" s="229"/>
      <c r="W1144" s="229"/>
      <c r="Y1144" s="223" t="str">
        <f t="shared" si="37"/>
        <v/>
      </c>
    </row>
    <row r="1145" spans="1:25" s="223" customFormat="1" ht="20.25">
      <c r="A1145" s="292"/>
      <c r="B1145" s="293" t="str">
        <f>IF(LEN(A1145)=0,"",INDEX('Smelter Reference List'!$A:$A,MATCH($A1145,'Smelter Reference List'!$E:$E,0)))</f>
        <v/>
      </c>
      <c r="C1145" s="299" t="str">
        <f>IF(LEN(A1145)=0,"",INDEX('Smelter Reference List'!$C:$C,MATCH($A1145,'Smelter Reference List'!$E:$E,0)))</f>
        <v/>
      </c>
      <c r="D1145" s="293" t="str">
        <f ca="1">IF(ISERROR($S1145),"",OFFSET('Smelter Reference List'!$C$4,$S1145-4,0)&amp;"")</f>
        <v/>
      </c>
      <c r="E1145" s="293" t="str">
        <f ca="1">IF(ISERROR($S1145),"",OFFSET('Smelter Reference List'!$D$4,$S1145-4,0)&amp;"")</f>
        <v/>
      </c>
      <c r="F1145" s="293" t="str">
        <f ca="1">IF(ISERROR($S1145),"",OFFSET('Smelter Reference List'!$E$4,$S1145-4,0))</f>
        <v/>
      </c>
      <c r="G1145" s="293" t="str">
        <f ca="1">IF(C1145=$U$4,"Enter smelter details", IF(ISERROR($S1145),"",OFFSET('Smelter Reference List'!$F$4,$S1145-4,0)))</f>
        <v/>
      </c>
      <c r="H1145" s="294" t="str">
        <f ca="1">IF(ISERROR($S1145),"",OFFSET('Smelter Reference List'!$G$4,$S1145-4,0))</f>
        <v/>
      </c>
      <c r="I1145" s="295" t="str">
        <f ca="1">IF(ISERROR($S1145),"",OFFSET('Smelter Reference List'!$H$4,$S1145-4,0))</f>
        <v/>
      </c>
      <c r="J1145" s="295" t="str">
        <f ca="1">IF(ISERROR($S1145),"",OFFSET('Smelter Reference List'!$I$4,$S1145-4,0))</f>
        <v/>
      </c>
      <c r="K1145" s="296"/>
      <c r="L1145" s="296"/>
      <c r="M1145" s="296"/>
      <c r="N1145" s="296"/>
      <c r="O1145" s="296"/>
      <c r="P1145" s="296"/>
      <c r="Q1145" s="297"/>
      <c r="R1145" s="227"/>
      <c r="S1145" s="228" t="e">
        <f>IF(C1145="",NA(),MATCH($B1145&amp;$C1145,'Smelter Reference List'!$J:$J,0))</f>
        <v>#N/A</v>
      </c>
      <c r="T1145" s="229"/>
      <c r="U1145" s="229">
        <f t="shared" ref="U1145:U1208" ca="1" si="38">IF(AND(C1145="Smelter not listed",OR(LEN(D1145)=0,LEN(E1145)=0)),1,0)</f>
        <v>0</v>
      </c>
      <c r="V1145" s="229"/>
      <c r="W1145" s="229"/>
      <c r="Y1145" s="223" t="str">
        <f t="shared" ref="Y1145:Y1208" si="39">B1145&amp;C1145</f>
        <v/>
      </c>
    </row>
    <row r="1146" spans="1:25" s="223" customFormat="1" ht="20.25">
      <c r="A1146" s="292"/>
      <c r="B1146" s="293" t="str">
        <f>IF(LEN(A1146)=0,"",INDEX('Smelter Reference List'!$A:$A,MATCH($A1146,'Smelter Reference List'!$E:$E,0)))</f>
        <v/>
      </c>
      <c r="C1146" s="299" t="str">
        <f>IF(LEN(A1146)=0,"",INDEX('Smelter Reference List'!$C:$C,MATCH($A1146,'Smelter Reference List'!$E:$E,0)))</f>
        <v/>
      </c>
      <c r="D1146" s="293" t="str">
        <f ca="1">IF(ISERROR($S1146),"",OFFSET('Smelter Reference List'!$C$4,$S1146-4,0)&amp;"")</f>
        <v/>
      </c>
      <c r="E1146" s="293" t="str">
        <f ca="1">IF(ISERROR($S1146),"",OFFSET('Smelter Reference List'!$D$4,$S1146-4,0)&amp;"")</f>
        <v/>
      </c>
      <c r="F1146" s="293" t="str">
        <f ca="1">IF(ISERROR($S1146),"",OFFSET('Smelter Reference List'!$E$4,$S1146-4,0))</f>
        <v/>
      </c>
      <c r="G1146" s="293" t="str">
        <f ca="1">IF(C1146=$U$4,"Enter smelter details", IF(ISERROR($S1146),"",OFFSET('Smelter Reference List'!$F$4,$S1146-4,0)))</f>
        <v/>
      </c>
      <c r="H1146" s="294" t="str">
        <f ca="1">IF(ISERROR($S1146),"",OFFSET('Smelter Reference List'!$G$4,$S1146-4,0))</f>
        <v/>
      </c>
      <c r="I1146" s="295" t="str">
        <f ca="1">IF(ISERROR($S1146),"",OFFSET('Smelter Reference List'!$H$4,$S1146-4,0))</f>
        <v/>
      </c>
      <c r="J1146" s="295" t="str">
        <f ca="1">IF(ISERROR($S1146),"",OFFSET('Smelter Reference List'!$I$4,$S1146-4,0))</f>
        <v/>
      </c>
      <c r="K1146" s="296"/>
      <c r="L1146" s="296"/>
      <c r="M1146" s="296"/>
      <c r="N1146" s="296"/>
      <c r="O1146" s="296"/>
      <c r="P1146" s="296"/>
      <c r="Q1146" s="297"/>
      <c r="R1146" s="227"/>
      <c r="S1146" s="228" t="e">
        <f>IF(C1146="",NA(),MATCH($B1146&amp;$C1146,'Smelter Reference List'!$J:$J,0))</f>
        <v>#N/A</v>
      </c>
      <c r="T1146" s="229"/>
      <c r="U1146" s="229">
        <f t="shared" ca="1" si="38"/>
        <v>0</v>
      </c>
      <c r="V1146" s="229"/>
      <c r="W1146" s="229"/>
      <c r="Y1146" s="223" t="str">
        <f t="shared" si="39"/>
        <v/>
      </c>
    </row>
    <row r="1147" spans="1:25" s="223" customFormat="1" ht="20.25">
      <c r="A1147" s="292"/>
      <c r="B1147" s="293" t="str">
        <f>IF(LEN(A1147)=0,"",INDEX('Smelter Reference List'!$A:$A,MATCH($A1147,'Smelter Reference List'!$E:$E,0)))</f>
        <v/>
      </c>
      <c r="C1147" s="299" t="str">
        <f>IF(LEN(A1147)=0,"",INDEX('Smelter Reference List'!$C:$C,MATCH($A1147,'Smelter Reference List'!$E:$E,0)))</f>
        <v/>
      </c>
      <c r="D1147" s="293" t="str">
        <f ca="1">IF(ISERROR($S1147),"",OFFSET('Smelter Reference List'!$C$4,$S1147-4,0)&amp;"")</f>
        <v/>
      </c>
      <c r="E1147" s="293" t="str">
        <f ca="1">IF(ISERROR($S1147),"",OFFSET('Smelter Reference List'!$D$4,$S1147-4,0)&amp;"")</f>
        <v/>
      </c>
      <c r="F1147" s="293" t="str">
        <f ca="1">IF(ISERROR($S1147),"",OFFSET('Smelter Reference List'!$E$4,$S1147-4,0))</f>
        <v/>
      </c>
      <c r="G1147" s="293" t="str">
        <f ca="1">IF(C1147=$U$4,"Enter smelter details", IF(ISERROR($S1147),"",OFFSET('Smelter Reference List'!$F$4,$S1147-4,0)))</f>
        <v/>
      </c>
      <c r="H1147" s="294" t="str">
        <f ca="1">IF(ISERROR($S1147),"",OFFSET('Smelter Reference List'!$G$4,$S1147-4,0))</f>
        <v/>
      </c>
      <c r="I1147" s="295" t="str">
        <f ca="1">IF(ISERROR($S1147),"",OFFSET('Smelter Reference List'!$H$4,$S1147-4,0))</f>
        <v/>
      </c>
      <c r="J1147" s="295" t="str">
        <f ca="1">IF(ISERROR($S1147),"",OFFSET('Smelter Reference List'!$I$4,$S1147-4,0))</f>
        <v/>
      </c>
      <c r="K1147" s="296"/>
      <c r="L1147" s="296"/>
      <c r="M1147" s="296"/>
      <c r="N1147" s="296"/>
      <c r="O1147" s="296"/>
      <c r="P1147" s="296"/>
      <c r="Q1147" s="297"/>
      <c r="R1147" s="227"/>
      <c r="S1147" s="228" t="e">
        <f>IF(C1147="",NA(),MATCH($B1147&amp;$C1147,'Smelter Reference List'!$J:$J,0))</f>
        <v>#N/A</v>
      </c>
      <c r="T1147" s="229"/>
      <c r="U1147" s="229">
        <f t="shared" ca="1" si="38"/>
        <v>0</v>
      </c>
      <c r="V1147" s="229"/>
      <c r="W1147" s="229"/>
      <c r="Y1147" s="223" t="str">
        <f t="shared" si="39"/>
        <v/>
      </c>
    </row>
    <row r="1148" spans="1:25" s="223" customFormat="1" ht="20.25">
      <c r="A1148" s="292"/>
      <c r="B1148" s="293" t="str">
        <f>IF(LEN(A1148)=0,"",INDEX('Smelter Reference List'!$A:$A,MATCH($A1148,'Smelter Reference List'!$E:$E,0)))</f>
        <v/>
      </c>
      <c r="C1148" s="299" t="str">
        <f>IF(LEN(A1148)=0,"",INDEX('Smelter Reference List'!$C:$C,MATCH($A1148,'Smelter Reference List'!$E:$E,0)))</f>
        <v/>
      </c>
      <c r="D1148" s="293" t="str">
        <f ca="1">IF(ISERROR($S1148),"",OFFSET('Smelter Reference List'!$C$4,$S1148-4,0)&amp;"")</f>
        <v/>
      </c>
      <c r="E1148" s="293" t="str">
        <f ca="1">IF(ISERROR($S1148),"",OFFSET('Smelter Reference List'!$D$4,$S1148-4,0)&amp;"")</f>
        <v/>
      </c>
      <c r="F1148" s="293" t="str">
        <f ca="1">IF(ISERROR($S1148),"",OFFSET('Smelter Reference List'!$E$4,$S1148-4,0))</f>
        <v/>
      </c>
      <c r="G1148" s="293" t="str">
        <f ca="1">IF(C1148=$U$4,"Enter smelter details", IF(ISERROR($S1148),"",OFFSET('Smelter Reference List'!$F$4,$S1148-4,0)))</f>
        <v/>
      </c>
      <c r="H1148" s="294" t="str">
        <f ca="1">IF(ISERROR($S1148),"",OFFSET('Smelter Reference List'!$G$4,$S1148-4,0))</f>
        <v/>
      </c>
      <c r="I1148" s="295" t="str">
        <f ca="1">IF(ISERROR($S1148),"",OFFSET('Smelter Reference List'!$H$4,$S1148-4,0))</f>
        <v/>
      </c>
      <c r="J1148" s="295" t="str">
        <f ca="1">IF(ISERROR($S1148),"",OFFSET('Smelter Reference List'!$I$4,$S1148-4,0))</f>
        <v/>
      </c>
      <c r="K1148" s="296"/>
      <c r="L1148" s="296"/>
      <c r="M1148" s="296"/>
      <c r="N1148" s="296"/>
      <c r="O1148" s="296"/>
      <c r="P1148" s="296"/>
      <c r="Q1148" s="297"/>
      <c r="R1148" s="227"/>
      <c r="S1148" s="228" t="e">
        <f>IF(C1148="",NA(),MATCH($B1148&amp;$C1148,'Smelter Reference List'!$J:$J,0))</f>
        <v>#N/A</v>
      </c>
      <c r="T1148" s="229"/>
      <c r="U1148" s="229">
        <f t="shared" ca="1" si="38"/>
        <v>0</v>
      </c>
      <c r="V1148" s="229"/>
      <c r="W1148" s="229"/>
      <c r="Y1148" s="223" t="str">
        <f t="shared" si="39"/>
        <v/>
      </c>
    </row>
    <row r="1149" spans="1:25" s="223" customFormat="1" ht="20.25">
      <c r="A1149" s="292"/>
      <c r="B1149" s="293" t="str">
        <f>IF(LEN(A1149)=0,"",INDEX('Smelter Reference List'!$A:$A,MATCH($A1149,'Smelter Reference List'!$E:$E,0)))</f>
        <v/>
      </c>
      <c r="C1149" s="299" t="str">
        <f>IF(LEN(A1149)=0,"",INDEX('Smelter Reference List'!$C:$C,MATCH($A1149,'Smelter Reference List'!$E:$E,0)))</f>
        <v/>
      </c>
      <c r="D1149" s="293" t="str">
        <f ca="1">IF(ISERROR($S1149),"",OFFSET('Smelter Reference List'!$C$4,$S1149-4,0)&amp;"")</f>
        <v/>
      </c>
      <c r="E1149" s="293" t="str">
        <f ca="1">IF(ISERROR($S1149),"",OFFSET('Smelter Reference List'!$D$4,$S1149-4,0)&amp;"")</f>
        <v/>
      </c>
      <c r="F1149" s="293" t="str">
        <f ca="1">IF(ISERROR($S1149),"",OFFSET('Smelter Reference List'!$E$4,$S1149-4,0))</f>
        <v/>
      </c>
      <c r="G1149" s="293" t="str">
        <f ca="1">IF(C1149=$U$4,"Enter smelter details", IF(ISERROR($S1149),"",OFFSET('Smelter Reference List'!$F$4,$S1149-4,0)))</f>
        <v/>
      </c>
      <c r="H1149" s="294" t="str">
        <f ca="1">IF(ISERROR($S1149),"",OFFSET('Smelter Reference List'!$G$4,$S1149-4,0))</f>
        <v/>
      </c>
      <c r="I1149" s="295" t="str">
        <f ca="1">IF(ISERROR($S1149),"",OFFSET('Smelter Reference List'!$H$4,$S1149-4,0))</f>
        <v/>
      </c>
      <c r="J1149" s="295" t="str">
        <f ca="1">IF(ISERROR($S1149),"",OFFSET('Smelter Reference List'!$I$4,$S1149-4,0))</f>
        <v/>
      </c>
      <c r="K1149" s="296"/>
      <c r="L1149" s="296"/>
      <c r="M1149" s="296"/>
      <c r="N1149" s="296"/>
      <c r="O1149" s="296"/>
      <c r="P1149" s="296"/>
      <c r="Q1149" s="297"/>
      <c r="R1149" s="227"/>
      <c r="S1149" s="228" t="e">
        <f>IF(C1149="",NA(),MATCH($B1149&amp;$C1149,'Smelter Reference List'!$J:$J,0))</f>
        <v>#N/A</v>
      </c>
      <c r="T1149" s="229"/>
      <c r="U1149" s="229">
        <f t="shared" ca="1" si="38"/>
        <v>0</v>
      </c>
      <c r="V1149" s="229"/>
      <c r="W1149" s="229"/>
      <c r="Y1149" s="223" t="str">
        <f t="shared" si="39"/>
        <v/>
      </c>
    </row>
    <row r="1150" spans="1:25" s="223" customFormat="1" ht="20.25">
      <c r="A1150" s="292"/>
      <c r="B1150" s="293" t="str">
        <f>IF(LEN(A1150)=0,"",INDEX('Smelter Reference List'!$A:$A,MATCH($A1150,'Smelter Reference List'!$E:$E,0)))</f>
        <v/>
      </c>
      <c r="C1150" s="299" t="str">
        <f>IF(LEN(A1150)=0,"",INDEX('Smelter Reference List'!$C:$C,MATCH($A1150,'Smelter Reference List'!$E:$E,0)))</f>
        <v/>
      </c>
      <c r="D1150" s="293" t="str">
        <f ca="1">IF(ISERROR($S1150),"",OFFSET('Smelter Reference List'!$C$4,$S1150-4,0)&amp;"")</f>
        <v/>
      </c>
      <c r="E1150" s="293" t="str">
        <f ca="1">IF(ISERROR($S1150),"",OFFSET('Smelter Reference List'!$D$4,$S1150-4,0)&amp;"")</f>
        <v/>
      </c>
      <c r="F1150" s="293" t="str">
        <f ca="1">IF(ISERROR($S1150),"",OFFSET('Smelter Reference List'!$E$4,$S1150-4,0))</f>
        <v/>
      </c>
      <c r="G1150" s="293" t="str">
        <f ca="1">IF(C1150=$U$4,"Enter smelter details", IF(ISERROR($S1150),"",OFFSET('Smelter Reference List'!$F$4,$S1150-4,0)))</f>
        <v/>
      </c>
      <c r="H1150" s="294" t="str">
        <f ca="1">IF(ISERROR($S1150),"",OFFSET('Smelter Reference List'!$G$4,$S1150-4,0))</f>
        <v/>
      </c>
      <c r="I1150" s="295" t="str">
        <f ca="1">IF(ISERROR($S1150),"",OFFSET('Smelter Reference List'!$H$4,$S1150-4,0))</f>
        <v/>
      </c>
      <c r="J1150" s="295" t="str">
        <f ca="1">IF(ISERROR($S1150),"",OFFSET('Smelter Reference List'!$I$4,$S1150-4,0))</f>
        <v/>
      </c>
      <c r="K1150" s="296"/>
      <c r="L1150" s="296"/>
      <c r="M1150" s="296"/>
      <c r="N1150" s="296"/>
      <c r="O1150" s="296"/>
      <c r="P1150" s="296"/>
      <c r="Q1150" s="297"/>
      <c r="R1150" s="227"/>
      <c r="S1150" s="228" t="e">
        <f>IF(C1150="",NA(),MATCH($B1150&amp;$C1150,'Smelter Reference List'!$J:$J,0))</f>
        <v>#N/A</v>
      </c>
      <c r="T1150" s="229"/>
      <c r="U1150" s="229">
        <f t="shared" ca="1" si="38"/>
        <v>0</v>
      </c>
      <c r="V1150" s="229"/>
      <c r="W1150" s="229"/>
      <c r="Y1150" s="223" t="str">
        <f t="shared" si="39"/>
        <v/>
      </c>
    </row>
    <row r="1151" spans="1:25" s="223" customFormat="1" ht="20.25">
      <c r="A1151" s="292"/>
      <c r="B1151" s="293" t="str">
        <f>IF(LEN(A1151)=0,"",INDEX('Smelter Reference List'!$A:$A,MATCH($A1151,'Smelter Reference List'!$E:$E,0)))</f>
        <v/>
      </c>
      <c r="C1151" s="299" t="str">
        <f>IF(LEN(A1151)=0,"",INDEX('Smelter Reference List'!$C:$C,MATCH($A1151,'Smelter Reference List'!$E:$E,0)))</f>
        <v/>
      </c>
      <c r="D1151" s="293" t="str">
        <f ca="1">IF(ISERROR($S1151),"",OFFSET('Smelter Reference List'!$C$4,$S1151-4,0)&amp;"")</f>
        <v/>
      </c>
      <c r="E1151" s="293" t="str">
        <f ca="1">IF(ISERROR($S1151),"",OFFSET('Smelter Reference List'!$D$4,$S1151-4,0)&amp;"")</f>
        <v/>
      </c>
      <c r="F1151" s="293" t="str">
        <f ca="1">IF(ISERROR($S1151),"",OFFSET('Smelter Reference List'!$E$4,$S1151-4,0))</f>
        <v/>
      </c>
      <c r="G1151" s="293" t="str">
        <f ca="1">IF(C1151=$U$4,"Enter smelter details", IF(ISERROR($S1151),"",OFFSET('Smelter Reference List'!$F$4,$S1151-4,0)))</f>
        <v/>
      </c>
      <c r="H1151" s="294" t="str">
        <f ca="1">IF(ISERROR($S1151),"",OFFSET('Smelter Reference List'!$G$4,$S1151-4,0))</f>
        <v/>
      </c>
      <c r="I1151" s="295" t="str">
        <f ca="1">IF(ISERROR($S1151),"",OFFSET('Smelter Reference List'!$H$4,$S1151-4,0))</f>
        <v/>
      </c>
      <c r="J1151" s="295" t="str">
        <f ca="1">IF(ISERROR($S1151),"",OFFSET('Smelter Reference List'!$I$4,$S1151-4,0))</f>
        <v/>
      </c>
      <c r="K1151" s="296"/>
      <c r="L1151" s="296"/>
      <c r="M1151" s="296"/>
      <c r="N1151" s="296"/>
      <c r="O1151" s="296"/>
      <c r="P1151" s="296"/>
      <c r="Q1151" s="297"/>
      <c r="R1151" s="227"/>
      <c r="S1151" s="228" t="e">
        <f>IF(C1151="",NA(),MATCH($B1151&amp;$C1151,'Smelter Reference List'!$J:$J,0))</f>
        <v>#N/A</v>
      </c>
      <c r="T1151" s="229"/>
      <c r="U1151" s="229">
        <f t="shared" ca="1" si="38"/>
        <v>0</v>
      </c>
      <c r="V1151" s="229"/>
      <c r="W1151" s="229"/>
      <c r="Y1151" s="223" t="str">
        <f t="shared" si="39"/>
        <v/>
      </c>
    </row>
    <row r="1152" spans="1:25" s="223" customFormat="1" ht="20.25">
      <c r="A1152" s="292"/>
      <c r="B1152" s="293" t="str">
        <f>IF(LEN(A1152)=0,"",INDEX('Smelter Reference List'!$A:$A,MATCH($A1152,'Smelter Reference List'!$E:$E,0)))</f>
        <v/>
      </c>
      <c r="C1152" s="299" t="str">
        <f>IF(LEN(A1152)=0,"",INDEX('Smelter Reference List'!$C:$C,MATCH($A1152,'Smelter Reference List'!$E:$E,0)))</f>
        <v/>
      </c>
      <c r="D1152" s="293" t="str">
        <f ca="1">IF(ISERROR($S1152),"",OFFSET('Smelter Reference List'!$C$4,$S1152-4,0)&amp;"")</f>
        <v/>
      </c>
      <c r="E1152" s="293" t="str">
        <f ca="1">IF(ISERROR($S1152),"",OFFSET('Smelter Reference List'!$D$4,$S1152-4,0)&amp;"")</f>
        <v/>
      </c>
      <c r="F1152" s="293" t="str">
        <f ca="1">IF(ISERROR($S1152),"",OFFSET('Smelter Reference List'!$E$4,$S1152-4,0))</f>
        <v/>
      </c>
      <c r="G1152" s="293" t="str">
        <f ca="1">IF(C1152=$U$4,"Enter smelter details", IF(ISERROR($S1152),"",OFFSET('Smelter Reference List'!$F$4,$S1152-4,0)))</f>
        <v/>
      </c>
      <c r="H1152" s="294" t="str">
        <f ca="1">IF(ISERROR($S1152),"",OFFSET('Smelter Reference List'!$G$4,$S1152-4,0))</f>
        <v/>
      </c>
      <c r="I1152" s="295" t="str">
        <f ca="1">IF(ISERROR($S1152),"",OFFSET('Smelter Reference List'!$H$4,$S1152-4,0))</f>
        <v/>
      </c>
      <c r="J1152" s="295" t="str">
        <f ca="1">IF(ISERROR($S1152),"",OFFSET('Smelter Reference List'!$I$4,$S1152-4,0))</f>
        <v/>
      </c>
      <c r="K1152" s="296"/>
      <c r="L1152" s="296"/>
      <c r="M1152" s="296"/>
      <c r="N1152" s="296"/>
      <c r="O1152" s="296"/>
      <c r="P1152" s="296"/>
      <c r="Q1152" s="297"/>
      <c r="R1152" s="227"/>
      <c r="S1152" s="228" t="e">
        <f>IF(C1152="",NA(),MATCH($B1152&amp;$C1152,'Smelter Reference List'!$J:$J,0))</f>
        <v>#N/A</v>
      </c>
      <c r="T1152" s="229"/>
      <c r="U1152" s="229">
        <f t="shared" ca="1" si="38"/>
        <v>0</v>
      </c>
      <c r="V1152" s="229"/>
      <c r="W1152" s="229"/>
      <c r="Y1152" s="223" t="str">
        <f t="shared" si="39"/>
        <v/>
      </c>
    </row>
    <row r="1153" spans="1:25" s="223" customFormat="1" ht="20.25">
      <c r="A1153" s="292"/>
      <c r="B1153" s="293" t="str">
        <f>IF(LEN(A1153)=0,"",INDEX('Smelter Reference List'!$A:$A,MATCH($A1153,'Smelter Reference List'!$E:$E,0)))</f>
        <v/>
      </c>
      <c r="C1153" s="299" t="str">
        <f>IF(LEN(A1153)=0,"",INDEX('Smelter Reference List'!$C:$C,MATCH($A1153,'Smelter Reference List'!$E:$E,0)))</f>
        <v/>
      </c>
      <c r="D1153" s="293" t="str">
        <f ca="1">IF(ISERROR($S1153),"",OFFSET('Smelter Reference List'!$C$4,$S1153-4,0)&amp;"")</f>
        <v/>
      </c>
      <c r="E1153" s="293" t="str">
        <f ca="1">IF(ISERROR($S1153),"",OFFSET('Smelter Reference List'!$D$4,$S1153-4,0)&amp;"")</f>
        <v/>
      </c>
      <c r="F1153" s="293" t="str">
        <f ca="1">IF(ISERROR($S1153),"",OFFSET('Smelter Reference List'!$E$4,$S1153-4,0))</f>
        <v/>
      </c>
      <c r="G1153" s="293" t="str">
        <f ca="1">IF(C1153=$U$4,"Enter smelter details", IF(ISERROR($S1153),"",OFFSET('Smelter Reference List'!$F$4,$S1153-4,0)))</f>
        <v/>
      </c>
      <c r="H1153" s="294" t="str">
        <f ca="1">IF(ISERROR($S1153),"",OFFSET('Smelter Reference List'!$G$4,$S1153-4,0))</f>
        <v/>
      </c>
      <c r="I1153" s="295" t="str">
        <f ca="1">IF(ISERROR($S1153),"",OFFSET('Smelter Reference List'!$H$4,$S1153-4,0))</f>
        <v/>
      </c>
      <c r="J1153" s="295" t="str">
        <f ca="1">IF(ISERROR($S1153),"",OFFSET('Smelter Reference List'!$I$4,$S1153-4,0))</f>
        <v/>
      </c>
      <c r="K1153" s="296"/>
      <c r="L1153" s="296"/>
      <c r="M1153" s="296"/>
      <c r="N1153" s="296"/>
      <c r="O1153" s="296"/>
      <c r="P1153" s="296"/>
      <c r="Q1153" s="297"/>
      <c r="R1153" s="227"/>
      <c r="S1153" s="228" t="e">
        <f>IF(C1153="",NA(),MATCH($B1153&amp;$C1153,'Smelter Reference List'!$J:$J,0))</f>
        <v>#N/A</v>
      </c>
      <c r="T1153" s="229"/>
      <c r="U1153" s="229">
        <f t="shared" ca="1" si="38"/>
        <v>0</v>
      </c>
      <c r="V1153" s="229"/>
      <c r="W1153" s="229"/>
      <c r="Y1153" s="223" t="str">
        <f t="shared" si="39"/>
        <v/>
      </c>
    </row>
    <row r="1154" spans="1:25" s="223" customFormat="1" ht="20.25">
      <c r="A1154" s="292"/>
      <c r="B1154" s="293" t="str">
        <f>IF(LEN(A1154)=0,"",INDEX('Smelter Reference List'!$A:$A,MATCH($A1154,'Smelter Reference List'!$E:$E,0)))</f>
        <v/>
      </c>
      <c r="C1154" s="299" t="str">
        <f>IF(LEN(A1154)=0,"",INDEX('Smelter Reference List'!$C:$C,MATCH($A1154,'Smelter Reference List'!$E:$E,0)))</f>
        <v/>
      </c>
      <c r="D1154" s="293" t="str">
        <f ca="1">IF(ISERROR($S1154),"",OFFSET('Smelter Reference List'!$C$4,$S1154-4,0)&amp;"")</f>
        <v/>
      </c>
      <c r="E1154" s="293" t="str">
        <f ca="1">IF(ISERROR($S1154),"",OFFSET('Smelter Reference List'!$D$4,$S1154-4,0)&amp;"")</f>
        <v/>
      </c>
      <c r="F1154" s="293" t="str">
        <f ca="1">IF(ISERROR($S1154),"",OFFSET('Smelter Reference List'!$E$4,$S1154-4,0))</f>
        <v/>
      </c>
      <c r="G1154" s="293" t="str">
        <f ca="1">IF(C1154=$U$4,"Enter smelter details", IF(ISERROR($S1154),"",OFFSET('Smelter Reference List'!$F$4,$S1154-4,0)))</f>
        <v/>
      </c>
      <c r="H1154" s="294" t="str">
        <f ca="1">IF(ISERROR($S1154),"",OFFSET('Smelter Reference List'!$G$4,$S1154-4,0))</f>
        <v/>
      </c>
      <c r="I1154" s="295" t="str">
        <f ca="1">IF(ISERROR($S1154),"",OFFSET('Smelter Reference List'!$H$4,$S1154-4,0))</f>
        <v/>
      </c>
      <c r="J1154" s="295" t="str">
        <f ca="1">IF(ISERROR($S1154),"",OFFSET('Smelter Reference List'!$I$4,$S1154-4,0))</f>
        <v/>
      </c>
      <c r="K1154" s="296"/>
      <c r="L1154" s="296"/>
      <c r="M1154" s="296"/>
      <c r="N1154" s="296"/>
      <c r="O1154" s="296"/>
      <c r="P1154" s="296"/>
      <c r="Q1154" s="297"/>
      <c r="R1154" s="227"/>
      <c r="S1154" s="228" t="e">
        <f>IF(C1154="",NA(),MATCH($B1154&amp;$C1154,'Smelter Reference List'!$J:$J,0))</f>
        <v>#N/A</v>
      </c>
      <c r="T1154" s="229"/>
      <c r="U1154" s="229">
        <f t="shared" ca="1" si="38"/>
        <v>0</v>
      </c>
      <c r="V1154" s="229"/>
      <c r="W1154" s="229"/>
      <c r="Y1154" s="223" t="str">
        <f t="shared" si="39"/>
        <v/>
      </c>
    </row>
    <row r="1155" spans="1:25" s="223" customFormat="1" ht="20.25">
      <c r="A1155" s="292"/>
      <c r="B1155" s="293" t="str">
        <f>IF(LEN(A1155)=0,"",INDEX('Smelter Reference List'!$A:$A,MATCH($A1155,'Smelter Reference List'!$E:$E,0)))</f>
        <v/>
      </c>
      <c r="C1155" s="299" t="str">
        <f>IF(LEN(A1155)=0,"",INDEX('Smelter Reference List'!$C:$C,MATCH($A1155,'Smelter Reference List'!$E:$E,0)))</f>
        <v/>
      </c>
      <c r="D1155" s="293" t="str">
        <f ca="1">IF(ISERROR($S1155),"",OFFSET('Smelter Reference List'!$C$4,$S1155-4,0)&amp;"")</f>
        <v/>
      </c>
      <c r="E1155" s="293" t="str">
        <f ca="1">IF(ISERROR($S1155),"",OFFSET('Smelter Reference List'!$D$4,$S1155-4,0)&amp;"")</f>
        <v/>
      </c>
      <c r="F1155" s="293" t="str">
        <f ca="1">IF(ISERROR($S1155),"",OFFSET('Smelter Reference List'!$E$4,$S1155-4,0))</f>
        <v/>
      </c>
      <c r="G1155" s="293" t="str">
        <f ca="1">IF(C1155=$U$4,"Enter smelter details", IF(ISERROR($S1155),"",OFFSET('Smelter Reference List'!$F$4,$S1155-4,0)))</f>
        <v/>
      </c>
      <c r="H1155" s="294" t="str">
        <f ca="1">IF(ISERROR($S1155),"",OFFSET('Smelter Reference List'!$G$4,$S1155-4,0))</f>
        <v/>
      </c>
      <c r="I1155" s="295" t="str">
        <f ca="1">IF(ISERROR($S1155),"",OFFSET('Smelter Reference List'!$H$4,$S1155-4,0))</f>
        <v/>
      </c>
      <c r="J1155" s="295" t="str">
        <f ca="1">IF(ISERROR($S1155),"",OFFSET('Smelter Reference List'!$I$4,$S1155-4,0))</f>
        <v/>
      </c>
      <c r="K1155" s="296"/>
      <c r="L1155" s="296"/>
      <c r="M1155" s="296"/>
      <c r="N1155" s="296"/>
      <c r="O1155" s="296"/>
      <c r="P1155" s="296"/>
      <c r="Q1155" s="297"/>
      <c r="R1155" s="227"/>
      <c r="S1155" s="228" t="e">
        <f>IF(C1155="",NA(),MATCH($B1155&amp;$C1155,'Smelter Reference List'!$J:$J,0))</f>
        <v>#N/A</v>
      </c>
      <c r="T1155" s="229"/>
      <c r="U1155" s="229">
        <f t="shared" ca="1" si="38"/>
        <v>0</v>
      </c>
      <c r="V1155" s="229"/>
      <c r="W1155" s="229"/>
      <c r="Y1155" s="223" t="str">
        <f t="shared" si="39"/>
        <v/>
      </c>
    </row>
    <row r="1156" spans="1:25" s="223" customFormat="1" ht="20.25">
      <c r="A1156" s="292"/>
      <c r="B1156" s="293" t="str">
        <f>IF(LEN(A1156)=0,"",INDEX('Smelter Reference List'!$A:$A,MATCH($A1156,'Smelter Reference List'!$E:$E,0)))</f>
        <v/>
      </c>
      <c r="C1156" s="299" t="str">
        <f>IF(LEN(A1156)=0,"",INDEX('Smelter Reference List'!$C:$C,MATCH($A1156,'Smelter Reference List'!$E:$E,0)))</f>
        <v/>
      </c>
      <c r="D1156" s="293" t="str">
        <f ca="1">IF(ISERROR($S1156),"",OFFSET('Smelter Reference List'!$C$4,$S1156-4,0)&amp;"")</f>
        <v/>
      </c>
      <c r="E1156" s="293" t="str">
        <f ca="1">IF(ISERROR($S1156),"",OFFSET('Smelter Reference List'!$D$4,$S1156-4,0)&amp;"")</f>
        <v/>
      </c>
      <c r="F1156" s="293" t="str">
        <f ca="1">IF(ISERROR($S1156),"",OFFSET('Smelter Reference List'!$E$4,$S1156-4,0))</f>
        <v/>
      </c>
      <c r="G1156" s="293" t="str">
        <f ca="1">IF(C1156=$U$4,"Enter smelter details", IF(ISERROR($S1156),"",OFFSET('Smelter Reference List'!$F$4,$S1156-4,0)))</f>
        <v/>
      </c>
      <c r="H1156" s="294" t="str">
        <f ca="1">IF(ISERROR($S1156),"",OFFSET('Smelter Reference List'!$G$4,$S1156-4,0))</f>
        <v/>
      </c>
      <c r="I1156" s="295" t="str">
        <f ca="1">IF(ISERROR($S1156),"",OFFSET('Smelter Reference List'!$H$4,$S1156-4,0))</f>
        <v/>
      </c>
      <c r="J1156" s="295" t="str">
        <f ca="1">IF(ISERROR($S1156),"",OFFSET('Smelter Reference List'!$I$4,$S1156-4,0))</f>
        <v/>
      </c>
      <c r="K1156" s="296"/>
      <c r="L1156" s="296"/>
      <c r="M1156" s="296"/>
      <c r="N1156" s="296"/>
      <c r="O1156" s="296"/>
      <c r="P1156" s="296"/>
      <c r="Q1156" s="297"/>
      <c r="R1156" s="227"/>
      <c r="S1156" s="228" t="e">
        <f>IF(C1156="",NA(),MATCH($B1156&amp;$C1156,'Smelter Reference List'!$J:$J,0))</f>
        <v>#N/A</v>
      </c>
      <c r="T1156" s="229"/>
      <c r="U1156" s="229">
        <f t="shared" ca="1" si="38"/>
        <v>0</v>
      </c>
      <c r="V1156" s="229"/>
      <c r="W1156" s="229"/>
      <c r="Y1156" s="223" t="str">
        <f t="shared" si="39"/>
        <v/>
      </c>
    </row>
    <row r="1157" spans="1:25" s="223" customFormat="1" ht="20.25">
      <c r="A1157" s="292"/>
      <c r="B1157" s="293" t="str">
        <f>IF(LEN(A1157)=0,"",INDEX('Smelter Reference List'!$A:$A,MATCH($A1157,'Smelter Reference List'!$E:$E,0)))</f>
        <v/>
      </c>
      <c r="C1157" s="299" t="str">
        <f>IF(LEN(A1157)=0,"",INDEX('Smelter Reference List'!$C:$C,MATCH($A1157,'Smelter Reference List'!$E:$E,0)))</f>
        <v/>
      </c>
      <c r="D1157" s="293" t="str">
        <f ca="1">IF(ISERROR($S1157),"",OFFSET('Smelter Reference List'!$C$4,$S1157-4,0)&amp;"")</f>
        <v/>
      </c>
      <c r="E1157" s="293" t="str">
        <f ca="1">IF(ISERROR($S1157),"",OFFSET('Smelter Reference List'!$D$4,$S1157-4,0)&amp;"")</f>
        <v/>
      </c>
      <c r="F1157" s="293" t="str">
        <f ca="1">IF(ISERROR($S1157),"",OFFSET('Smelter Reference List'!$E$4,$S1157-4,0))</f>
        <v/>
      </c>
      <c r="G1157" s="293" t="str">
        <f ca="1">IF(C1157=$U$4,"Enter smelter details", IF(ISERROR($S1157),"",OFFSET('Smelter Reference List'!$F$4,$S1157-4,0)))</f>
        <v/>
      </c>
      <c r="H1157" s="294" t="str">
        <f ca="1">IF(ISERROR($S1157),"",OFFSET('Smelter Reference List'!$G$4,$S1157-4,0))</f>
        <v/>
      </c>
      <c r="I1157" s="295" t="str">
        <f ca="1">IF(ISERROR($S1157),"",OFFSET('Smelter Reference List'!$H$4,$S1157-4,0))</f>
        <v/>
      </c>
      <c r="J1157" s="295" t="str">
        <f ca="1">IF(ISERROR($S1157),"",OFFSET('Smelter Reference List'!$I$4,$S1157-4,0))</f>
        <v/>
      </c>
      <c r="K1157" s="296"/>
      <c r="L1157" s="296"/>
      <c r="M1157" s="296"/>
      <c r="N1157" s="296"/>
      <c r="O1157" s="296"/>
      <c r="P1157" s="296"/>
      <c r="Q1157" s="297"/>
      <c r="R1157" s="227"/>
      <c r="S1157" s="228" t="e">
        <f>IF(C1157="",NA(),MATCH($B1157&amp;$C1157,'Smelter Reference List'!$J:$J,0))</f>
        <v>#N/A</v>
      </c>
      <c r="T1157" s="229"/>
      <c r="U1157" s="229">
        <f t="shared" ca="1" si="38"/>
        <v>0</v>
      </c>
      <c r="V1157" s="229"/>
      <c r="W1157" s="229"/>
      <c r="Y1157" s="223" t="str">
        <f t="shared" si="39"/>
        <v/>
      </c>
    </row>
    <row r="1158" spans="1:25" s="223" customFormat="1" ht="20.25">
      <c r="A1158" s="292"/>
      <c r="B1158" s="293" t="str">
        <f>IF(LEN(A1158)=0,"",INDEX('Smelter Reference List'!$A:$A,MATCH($A1158,'Smelter Reference List'!$E:$E,0)))</f>
        <v/>
      </c>
      <c r="C1158" s="299" t="str">
        <f>IF(LEN(A1158)=0,"",INDEX('Smelter Reference List'!$C:$C,MATCH($A1158,'Smelter Reference List'!$E:$E,0)))</f>
        <v/>
      </c>
      <c r="D1158" s="293" t="str">
        <f ca="1">IF(ISERROR($S1158),"",OFFSET('Smelter Reference List'!$C$4,$S1158-4,0)&amp;"")</f>
        <v/>
      </c>
      <c r="E1158" s="293" t="str">
        <f ca="1">IF(ISERROR($S1158),"",OFFSET('Smelter Reference List'!$D$4,$S1158-4,0)&amp;"")</f>
        <v/>
      </c>
      <c r="F1158" s="293" t="str">
        <f ca="1">IF(ISERROR($S1158),"",OFFSET('Smelter Reference List'!$E$4,$S1158-4,0))</f>
        <v/>
      </c>
      <c r="G1158" s="293" t="str">
        <f ca="1">IF(C1158=$U$4,"Enter smelter details", IF(ISERROR($S1158),"",OFFSET('Smelter Reference List'!$F$4,$S1158-4,0)))</f>
        <v/>
      </c>
      <c r="H1158" s="294" t="str">
        <f ca="1">IF(ISERROR($S1158),"",OFFSET('Smelter Reference List'!$G$4,$S1158-4,0))</f>
        <v/>
      </c>
      <c r="I1158" s="295" t="str">
        <f ca="1">IF(ISERROR($S1158),"",OFFSET('Smelter Reference List'!$H$4,$S1158-4,0))</f>
        <v/>
      </c>
      <c r="J1158" s="295" t="str">
        <f ca="1">IF(ISERROR($S1158),"",OFFSET('Smelter Reference List'!$I$4,$S1158-4,0))</f>
        <v/>
      </c>
      <c r="K1158" s="296"/>
      <c r="L1158" s="296"/>
      <c r="M1158" s="296"/>
      <c r="N1158" s="296"/>
      <c r="O1158" s="296"/>
      <c r="P1158" s="296"/>
      <c r="Q1158" s="297"/>
      <c r="R1158" s="227"/>
      <c r="S1158" s="228" t="e">
        <f>IF(C1158="",NA(),MATCH($B1158&amp;$C1158,'Smelter Reference List'!$J:$J,0))</f>
        <v>#N/A</v>
      </c>
      <c r="T1158" s="229"/>
      <c r="U1158" s="229">
        <f t="shared" ca="1" si="38"/>
        <v>0</v>
      </c>
      <c r="V1158" s="229"/>
      <c r="W1158" s="229"/>
      <c r="Y1158" s="223" t="str">
        <f t="shared" si="39"/>
        <v/>
      </c>
    </row>
    <row r="1159" spans="1:25" s="223" customFormat="1" ht="20.25">
      <c r="A1159" s="292"/>
      <c r="B1159" s="293" t="str">
        <f>IF(LEN(A1159)=0,"",INDEX('Smelter Reference List'!$A:$A,MATCH($A1159,'Smelter Reference List'!$E:$E,0)))</f>
        <v/>
      </c>
      <c r="C1159" s="299" t="str">
        <f>IF(LEN(A1159)=0,"",INDEX('Smelter Reference List'!$C:$C,MATCH($A1159,'Smelter Reference List'!$E:$E,0)))</f>
        <v/>
      </c>
      <c r="D1159" s="293" t="str">
        <f ca="1">IF(ISERROR($S1159),"",OFFSET('Smelter Reference List'!$C$4,$S1159-4,0)&amp;"")</f>
        <v/>
      </c>
      <c r="E1159" s="293" t="str">
        <f ca="1">IF(ISERROR($S1159),"",OFFSET('Smelter Reference List'!$D$4,$S1159-4,0)&amp;"")</f>
        <v/>
      </c>
      <c r="F1159" s="293" t="str">
        <f ca="1">IF(ISERROR($S1159),"",OFFSET('Smelter Reference List'!$E$4,$S1159-4,0))</f>
        <v/>
      </c>
      <c r="G1159" s="293" t="str">
        <f ca="1">IF(C1159=$U$4,"Enter smelter details", IF(ISERROR($S1159),"",OFFSET('Smelter Reference List'!$F$4,$S1159-4,0)))</f>
        <v/>
      </c>
      <c r="H1159" s="294" t="str">
        <f ca="1">IF(ISERROR($S1159),"",OFFSET('Smelter Reference List'!$G$4,$S1159-4,0))</f>
        <v/>
      </c>
      <c r="I1159" s="295" t="str">
        <f ca="1">IF(ISERROR($S1159),"",OFFSET('Smelter Reference List'!$H$4,$S1159-4,0))</f>
        <v/>
      </c>
      <c r="J1159" s="295" t="str">
        <f ca="1">IF(ISERROR($S1159),"",OFFSET('Smelter Reference List'!$I$4,$S1159-4,0))</f>
        <v/>
      </c>
      <c r="K1159" s="296"/>
      <c r="L1159" s="296"/>
      <c r="M1159" s="296"/>
      <c r="N1159" s="296"/>
      <c r="O1159" s="296"/>
      <c r="P1159" s="296"/>
      <c r="Q1159" s="297"/>
      <c r="R1159" s="227"/>
      <c r="S1159" s="228" t="e">
        <f>IF(C1159="",NA(),MATCH($B1159&amp;$C1159,'Smelter Reference List'!$J:$J,0))</f>
        <v>#N/A</v>
      </c>
      <c r="T1159" s="229"/>
      <c r="U1159" s="229">
        <f t="shared" ca="1" si="38"/>
        <v>0</v>
      </c>
      <c r="V1159" s="229"/>
      <c r="W1159" s="229"/>
      <c r="Y1159" s="223" t="str">
        <f t="shared" si="39"/>
        <v/>
      </c>
    </row>
    <row r="1160" spans="1:25" s="223" customFormat="1" ht="20.25">
      <c r="A1160" s="292"/>
      <c r="B1160" s="293" t="str">
        <f>IF(LEN(A1160)=0,"",INDEX('Smelter Reference List'!$A:$A,MATCH($A1160,'Smelter Reference List'!$E:$E,0)))</f>
        <v/>
      </c>
      <c r="C1160" s="299" t="str">
        <f>IF(LEN(A1160)=0,"",INDEX('Smelter Reference List'!$C:$C,MATCH($A1160,'Smelter Reference List'!$E:$E,0)))</f>
        <v/>
      </c>
      <c r="D1160" s="293" t="str">
        <f ca="1">IF(ISERROR($S1160),"",OFFSET('Smelter Reference List'!$C$4,$S1160-4,0)&amp;"")</f>
        <v/>
      </c>
      <c r="E1160" s="293" t="str">
        <f ca="1">IF(ISERROR($S1160),"",OFFSET('Smelter Reference List'!$D$4,$S1160-4,0)&amp;"")</f>
        <v/>
      </c>
      <c r="F1160" s="293" t="str">
        <f ca="1">IF(ISERROR($S1160),"",OFFSET('Smelter Reference List'!$E$4,$S1160-4,0))</f>
        <v/>
      </c>
      <c r="G1160" s="293" t="str">
        <f ca="1">IF(C1160=$U$4,"Enter smelter details", IF(ISERROR($S1160),"",OFFSET('Smelter Reference List'!$F$4,$S1160-4,0)))</f>
        <v/>
      </c>
      <c r="H1160" s="294" t="str">
        <f ca="1">IF(ISERROR($S1160),"",OFFSET('Smelter Reference List'!$G$4,$S1160-4,0))</f>
        <v/>
      </c>
      <c r="I1160" s="295" t="str">
        <f ca="1">IF(ISERROR($S1160),"",OFFSET('Smelter Reference List'!$H$4,$S1160-4,0))</f>
        <v/>
      </c>
      <c r="J1160" s="295" t="str">
        <f ca="1">IF(ISERROR($S1160),"",OFFSET('Smelter Reference List'!$I$4,$S1160-4,0))</f>
        <v/>
      </c>
      <c r="K1160" s="296"/>
      <c r="L1160" s="296"/>
      <c r="M1160" s="296"/>
      <c r="N1160" s="296"/>
      <c r="O1160" s="296"/>
      <c r="P1160" s="296"/>
      <c r="Q1160" s="297"/>
      <c r="R1160" s="227"/>
      <c r="S1160" s="228" t="e">
        <f>IF(C1160="",NA(),MATCH($B1160&amp;$C1160,'Smelter Reference List'!$J:$J,0))</f>
        <v>#N/A</v>
      </c>
      <c r="T1160" s="229"/>
      <c r="U1160" s="229">
        <f t="shared" ca="1" si="38"/>
        <v>0</v>
      </c>
      <c r="V1160" s="229"/>
      <c r="W1160" s="229"/>
      <c r="Y1160" s="223" t="str">
        <f t="shared" si="39"/>
        <v/>
      </c>
    </row>
    <row r="1161" spans="1:25" s="223" customFormat="1" ht="20.25">
      <c r="A1161" s="292"/>
      <c r="B1161" s="293" t="str">
        <f>IF(LEN(A1161)=0,"",INDEX('Smelter Reference List'!$A:$A,MATCH($A1161,'Smelter Reference List'!$E:$E,0)))</f>
        <v/>
      </c>
      <c r="C1161" s="299" t="str">
        <f>IF(LEN(A1161)=0,"",INDEX('Smelter Reference List'!$C:$C,MATCH($A1161,'Smelter Reference List'!$E:$E,0)))</f>
        <v/>
      </c>
      <c r="D1161" s="293" t="str">
        <f ca="1">IF(ISERROR($S1161),"",OFFSET('Smelter Reference List'!$C$4,$S1161-4,0)&amp;"")</f>
        <v/>
      </c>
      <c r="E1161" s="293" t="str">
        <f ca="1">IF(ISERROR($S1161),"",OFFSET('Smelter Reference List'!$D$4,$S1161-4,0)&amp;"")</f>
        <v/>
      </c>
      <c r="F1161" s="293" t="str">
        <f ca="1">IF(ISERROR($S1161),"",OFFSET('Smelter Reference List'!$E$4,$S1161-4,0))</f>
        <v/>
      </c>
      <c r="G1161" s="293" t="str">
        <f ca="1">IF(C1161=$U$4,"Enter smelter details", IF(ISERROR($S1161),"",OFFSET('Smelter Reference List'!$F$4,$S1161-4,0)))</f>
        <v/>
      </c>
      <c r="H1161" s="294" t="str">
        <f ca="1">IF(ISERROR($S1161),"",OFFSET('Smelter Reference List'!$G$4,$S1161-4,0))</f>
        <v/>
      </c>
      <c r="I1161" s="295" t="str">
        <f ca="1">IF(ISERROR($S1161),"",OFFSET('Smelter Reference List'!$H$4,$S1161-4,0))</f>
        <v/>
      </c>
      <c r="J1161" s="295" t="str">
        <f ca="1">IF(ISERROR($S1161),"",OFFSET('Smelter Reference List'!$I$4,$S1161-4,0))</f>
        <v/>
      </c>
      <c r="K1161" s="296"/>
      <c r="L1161" s="296"/>
      <c r="M1161" s="296"/>
      <c r="N1161" s="296"/>
      <c r="O1161" s="296"/>
      <c r="P1161" s="296"/>
      <c r="Q1161" s="297"/>
      <c r="R1161" s="227"/>
      <c r="S1161" s="228" t="e">
        <f>IF(C1161="",NA(),MATCH($B1161&amp;$C1161,'Smelter Reference List'!$J:$J,0))</f>
        <v>#N/A</v>
      </c>
      <c r="T1161" s="229"/>
      <c r="U1161" s="229">
        <f t="shared" ca="1" si="38"/>
        <v>0</v>
      </c>
      <c r="V1161" s="229"/>
      <c r="W1161" s="229"/>
      <c r="Y1161" s="223" t="str">
        <f t="shared" si="39"/>
        <v/>
      </c>
    </row>
    <row r="1162" spans="1:25" s="223" customFormat="1" ht="20.25">
      <c r="A1162" s="292"/>
      <c r="B1162" s="293" t="str">
        <f>IF(LEN(A1162)=0,"",INDEX('Smelter Reference List'!$A:$A,MATCH($A1162,'Smelter Reference List'!$E:$E,0)))</f>
        <v/>
      </c>
      <c r="C1162" s="299" t="str">
        <f>IF(LEN(A1162)=0,"",INDEX('Smelter Reference List'!$C:$C,MATCH($A1162,'Smelter Reference List'!$E:$E,0)))</f>
        <v/>
      </c>
      <c r="D1162" s="293" t="str">
        <f ca="1">IF(ISERROR($S1162),"",OFFSET('Smelter Reference List'!$C$4,$S1162-4,0)&amp;"")</f>
        <v/>
      </c>
      <c r="E1162" s="293" t="str">
        <f ca="1">IF(ISERROR($S1162),"",OFFSET('Smelter Reference List'!$D$4,$S1162-4,0)&amp;"")</f>
        <v/>
      </c>
      <c r="F1162" s="293" t="str">
        <f ca="1">IF(ISERROR($S1162),"",OFFSET('Smelter Reference List'!$E$4,$S1162-4,0))</f>
        <v/>
      </c>
      <c r="G1162" s="293" t="str">
        <f ca="1">IF(C1162=$U$4,"Enter smelter details", IF(ISERROR($S1162),"",OFFSET('Smelter Reference List'!$F$4,$S1162-4,0)))</f>
        <v/>
      </c>
      <c r="H1162" s="294" t="str">
        <f ca="1">IF(ISERROR($S1162),"",OFFSET('Smelter Reference List'!$G$4,$S1162-4,0))</f>
        <v/>
      </c>
      <c r="I1162" s="295" t="str">
        <f ca="1">IF(ISERROR($S1162),"",OFFSET('Smelter Reference List'!$H$4,$S1162-4,0))</f>
        <v/>
      </c>
      <c r="J1162" s="295" t="str">
        <f ca="1">IF(ISERROR($S1162),"",OFFSET('Smelter Reference List'!$I$4,$S1162-4,0))</f>
        <v/>
      </c>
      <c r="K1162" s="296"/>
      <c r="L1162" s="296"/>
      <c r="M1162" s="296"/>
      <c r="N1162" s="296"/>
      <c r="O1162" s="296"/>
      <c r="P1162" s="296"/>
      <c r="Q1162" s="297"/>
      <c r="R1162" s="227"/>
      <c r="S1162" s="228" t="e">
        <f>IF(C1162="",NA(),MATCH($B1162&amp;$C1162,'Smelter Reference List'!$J:$J,0))</f>
        <v>#N/A</v>
      </c>
      <c r="T1162" s="229"/>
      <c r="U1162" s="229">
        <f t="shared" ca="1" si="38"/>
        <v>0</v>
      </c>
      <c r="V1162" s="229"/>
      <c r="W1162" s="229"/>
      <c r="Y1162" s="223" t="str">
        <f t="shared" si="39"/>
        <v/>
      </c>
    </row>
    <row r="1163" spans="1:25" s="223" customFormat="1" ht="20.25">
      <c r="A1163" s="292"/>
      <c r="B1163" s="293" t="str">
        <f>IF(LEN(A1163)=0,"",INDEX('Smelter Reference List'!$A:$A,MATCH($A1163,'Smelter Reference List'!$E:$E,0)))</f>
        <v/>
      </c>
      <c r="C1163" s="299" t="str">
        <f>IF(LEN(A1163)=0,"",INDEX('Smelter Reference List'!$C:$C,MATCH($A1163,'Smelter Reference List'!$E:$E,0)))</f>
        <v/>
      </c>
      <c r="D1163" s="293" t="str">
        <f ca="1">IF(ISERROR($S1163),"",OFFSET('Smelter Reference List'!$C$4,$S1163-4,0)&amp;"")</f>
        <v/>
      </c>
      <c r="E1163" s="293" t="str">
        <f ca="1">IF(ISERROR($S1163),"",OFFSET('Smelter Reference List'!$D$4,$S1163-4,0)&amp;"")</f>
        <v/>
      </c>
      <c r="F1163" s="293" t="str">
        <f ca="1">IF(ISERROR($S1163),"",OFFSET('Smelter Reference List'!$E$4,$S1163-4,0))</f>
        <v/>
      </c>
      <c r="G1163" s="293" t="str">
        <f ca="1">IF(C1163=$U$4,"Enter smelter details", IF(ISERROR($S1163),"",OFFSET('Smelter Reference List'!$F$4,$S1163-4,0)))</f>
        <v/>
      </c>
      <c r="H1163" s="294" t="str">
        <f ca="1">IF(ISERROR($S1163),"",OFFSET('Smelter Reference List'!$G$4,$S1163-4,0))</f>
        <v/>
      </c>
      <c r="I1163" s="295" t="str">
        <f ca="1">IF(ISERROR($S1163),"",OFFSET('Smelter Reference List'!$H$4,$S1163-4,0))</f>
        <v/>
      </c>
      <c r="J1163" s="295" t="str">
        <f ca="1">IF(ISERROR($S1163),"",OFFSET('Smelter Reference List'!$I$4,$S1163-4,0))</f>
        <v/>
      </c>
      <c r="K1163" s="296"/>
      <c r="L1163" s="296"/>
      <c r="M1163" s="296"/>
      <c r="N1163" s="296"/>
      <c r="O1163" s="296"/>
      <c r="P1163" s="296"/>
      <c r="Q1163" s="297"/>
      <c r="R1163" s="227"/>
      <c r="S1163" s="228" t="e">
        <f>IF(C1163="",NA(),MATCH($B1163&amp;$C1163,'Smelter Reference List'!$J:$J,0))</f>
        <v>#N/A</v>
      </c>
      <c r="T1163" s="229"/>
      <c r="U1163" s="229">
        <f t="shared" ca="1" si="38"/>
        <v>0</v>
      </c>
      <c r="V1163" s="229"/>
      <c r="W1163" s="229"/>
      <c r="Y1163" s="223" t="str">
        <f t="shared" si="39"/>
        <v/>
      </c>
    </row>
    <row r="1164" spans="1:25" s="223" customFormat="1" ht="20.25">
      <c r="A1164" s="292"/>
      <c r="B1164" s="293" t="str">
        <f>IF(LEN(A1164)=0,"",INDEX('Smelter Reference List'!$A:$A,MATCH($A1164,'Smelter Reference List'!$E:$E,0)))</f>
        <v/>
      </c>
      <c r="C1164" s="299" t="str">
        <f>IF(LEN(A1164)=0,"",INDEX('Smelter Reference List'!$C:$C,MATCH($A1164,'Smelter Reference List'!$E:$E,0)))</f>
        <v/>
      </c>
      <c r="D1164" s="293" t="str">
        <f ca="1">IF(ISERROR($S1164),"",OFFSET('Smelter Reference List'!$C$4,$S1164-4,0)&amp;"")</f>
        <v/>
      </c>
      <c r="E1164" s="293" t="str">
        <f ca="1">IF(ISERROR($S1164),"",OFFSET('Smelter Reference List'!$D$4,$S1164-4,0)&amp;"")</f>
        <v/>
      </c>
      <c r="F1164" s="293" t="str">
        <f ca="1">IF(ISERROR($S1164),"",OFFSET('Smelter Reference List'!$E$4,$S1164-4,0))</f>
        <v/>
      </c>
      <c r="G1164" s="293" t="str">
        <f ca="1">IF(C1164=$U$4,"Enter smelter details", IF(ISERROR($S1164),"",OFFSET('Smelter Reference List'!$F$4,$S1164-4,0)))</f>
        <v/>
      </c>
      <c r="H1164" s="294" t="str">
        <f ca="1">IF(ISERROR($S1164),"",OFFSET('Smelter Reference List'!$G$4,$S1164-4,0))</f>
        <v/>
      </c>
      <c r="I1164" s="295" t="str">
        <f ca="1">IF(ISERROR($S1164),"",OFFSET('Smelter Reference List'!$H$4,$S1164-4,0))</f>
        <v/>
      </c>
      <c r="J1164" s="295" t="str">
        <f ca="1">IF(ISERROR($S1164),"",OFFSET('Smelter Reference List'!$I$4,$S1164-4,0))</f>
        <v/>
      </c>
      <c r="K1164" s="296"/>
      <c r="L1164" s="296"/>
      <c r="M1164" s="296"/>
      <c r="N1164" s="296"/>
      <c r="O1164" s="296"/>
      <c r="P1164" s="296"/>
      <c r="Q1164" s="297"/>
      <c r="R1164" s="227"/>
      <c r="S1164" s="228" t="e">
        <f>IF(C1164="",NA(),MATCH($B1164&amp;$C1164,'Smelter Reference List'!$J:$J,0))</f>
        <v>#N/A</v>
      </c>
      <c r="T1164" s="229"/>
      <c r="U1164" s="229">
        <f t="shared" ca="1" si="38"/>
        <v>0</v>
      </c>
      <c r="V1164" s="229"/>
      <c r="W1164" s="229"/>
      <c r="Y1164" s="223" t="str">
        <f t="shared" si="39"/>
        <v/>
      </c>
    </row>
    <row r="1165" spans="1:25" s="223" customFormat="1" ht="20.25">
      <c r="A1165" s="292"/>
      <c r="B1165" s="293" t="str">
        <f>IF(LEN(A1165)=0,"",INDEX('Smelter Reference List'!$A:$A,MATCH($A1165,'Smelter Reference List'!$E:$E,0)))</f>
        <v/>
      </c>
      <c r="C1165" s="299" t="str">
        <f>IF(LEN(A1165)=0,"",INDEX('Smelter Reference List'!$C:$C,MATCH($A1165,'Smelter Reference List'!$E:$E,0)))</f>
        <v/>
      </c>
      <c r="D1165" s="293" t="str">
        <f ca="1">IF(ISERROR($S1165),"",OFFSET('Smelter Reference List'!$C$4,$S1165-4,0)&amp;"")</f>
        <v/>
      </c>
      <c r="E1165" s="293" t="str">
        <f ca="1">IF(ISERROR($S1165),"",OFFSET('Smelter Reference List'!$D$4,$S1165-4,0)&amp;"")</f>
        <v/>
      </c>
      <c r="F1165" s="293" t="str">
        <f ca="1">IF(ISERROR($S1165),"",OFFSET('Smelter Reference List'!$E$4,$S1165-4,0))</f>
        <v/>
      </c>
      <c r="G1165" s="293" t="str">
        <f ca="1">IF(C1165=$U$4,"Enter smelter details", IF(ISERROR($S1165),"",OFFSET('Smelter Reference List'!$F$4,$S1165-4,0)))</f>
        <v/>
      </c>
      <c r="H1165" s="294" t="str">
        <f ca="1">IF(ISERROR($S1165),"",OFFSET('Smelter Reference List'!$G$4,$S1165-4,0))</f>
        <v/>
      </c>
      <c r="I1165" s="295" t="str">
        <f ca="1">IF(ISERROR($S1165),"",OFFSET('Smelter Reference List'!$H$4,$S1165-4,0))</f>
        <v/>
      </c>
      <c r="J1165" s="295" t="str">
        <f ca="1">IF(ISERROR($S1165),"",OFFSET('Smelter Reference List'!$I$4,$S1165-4,0))</f>
        <v/>
      </c>
      <c r="K1165" s="296"/>
      <c r="L1165" s="296"/>
      <c r="M1165" s="296"/>
      <c r="N1165" s="296"/>
      <c r="O1165" s="296"/>
      <c r="P1165" s="296"/>
      <c r="Q1165" s="297"/>
      <c r="R1165" s="227"/>
      <c r="S1165" s="228" t="e">
        <f>IF(C1165="",NA(),MATCH($B1165&amp;$C1165,'Smelter Reference List'!$J:$J,0))</f>
        <v>#N/A</v>
      </c>
      <c r="T1165" s="229"/>
      <c r="U1165" s="229">
        <f t="shared" ca="1" si="38"/>
        <v>0</v>
      </c>
      <c r="V1165" s="229"/>
      <c r="W1165" s="229"/>
      <c r="Y1165" s="223" t="str">
        <f t="shared" si="39"/>
        <v/>
      </c>
    </row>
    <row r="1166" spans="1:25" s="223" customFormat="1" ht="20.25">
      <c r="A1166" s="292"/>
      <c r="B1166" s="293" t="str">
        <f>IF(LEN(A1166)=0,"",INDEX('Smelter Reference List'!$A:$A,MATCH($A1166,'Smelter Reference List'!$E:$E,0)))</f>
        <v/>
      </c>
      <c r="C1166" s="299" t="str">
        <f>IF(LEN(A1166)=0,"",INDEX('Smelter Reference List'!$C:$C,MATCH($A1166,'Smelter Reference List'!$E:$E,0)))</f>
        <v/>
      </c>
      <c r="D1166" s="293" t="str">
        <f ca="1">IF(ISERROR($S1166),"",OFFSET('Smelter Reference List'!$C$4,$S1166-4,0)&amp;"")</f>
        <v/>
      </c>
      <c r="E1166" s="293" t="str">
        <f ca="1">IF(ISERROR($S1166),"",OFFSET('Smelter Reference List'!$D$4,$S1166-4,0)&amp;"")</f>
        <v/>
      </c>
      <c r="F1166" s="293" t="str">
        <f ca="1">IF(ISERROR($S1166),"",OFFSET('Smelter Reference List'!$E$4,$S1166-4,0))</f>
        <v/>
      </c>
      <c r="G1166" s="293" t="str">
        <f ca="1">IF(C1166=$U$4,"Enter smelter details", IF(ISERROR($S1166),"",OFFSET('Smelter Reference List'!$F$4,$S1166-4,0)))</f>
        <v/>
      </c>
      <c r="H1166" s="294" t="str">
        <f ca="1">IF(ISERROR($S1166),"",OFFSET('Smelter Reference List'!$G$4,$S1166-4,0))</f>
        <v/>
      </c>
      <c r="I1166" s="295" t="str">
        <f ca="1">IF(ISERROR($S1166),"",OFFSET('Smelter Reference List'!$H$4,$S1166-4,0))</f>
        <v/>
      </c>
      <c r="J1166" s="295" t="str">
        <f ca="1">IF(ISERROR($S1166),"",OFFSET('Smelter Reference List'!$I$4,$S1166-4,0))</f>
        <v/>
      </c>
      <c r="K1166" s="296"/>
      <c r="L1166" s="296"/>
      <c r="M1166" s="296"/>
      <c r="N1166" s="296"/>
      <c r="O1166" s="296"/>
      <c r="P1166" s="296"/>
      <c r="Q1166" s="297"/>
      <c r="R1166" s="227"/>
      <c r="S1166" s="228" t="e">
        <f>IF(C1166="",NA(),MATCH($B1166&amp;$C1166,'Smelter Reference List'!$J:$J,0))</f>
        <v>#N/A</v>
      </c>
      <c r="T1166" s="229"/>
      <c r="U1166" s="229">
        <f t="shared" ca="1" si="38"/>
        <v>0</v>
      </c>
      <c r="V1166" s="229"/>
      <c r="W1166" s="229"/>
      <c r="Y1166" s="223" t="str">
        <f t="shared" si="39"/>
        <v/>
      </c>
    </row>
    <row r="1167" spans="1:25" s="223" customFormat="1" ht="20.25">
      <c r="A1167" s="292"/>
      <c r="B1167" s="293" t="str">
        <f>IF(LEN(A1167)=0,"",INDEX('Smelter Reference List'!$A:$A,MATCH($A1167,'Smelter Reference List'!$E:$E,0)))</f>
        <v/>
      </c>
      <c r="C1167" s="299" t="str">
        <f>IF(LEN(A1167)=0,"",INDEX('Smelter Reference List'!$C:$C,MATCH($A1167,'Smelter Reference List'!$E:$E,0)))</f>
        <v/>
      </c>
      <c r="D1167" s="293" t="str">
        <f ca="1">IF(ISERROR($S1167),"",OFFSET('Smelter Reference List'!$C$4,$S1167-4,0)&amp;"")</f>
        <v/>
      </c>
      <c r="E1167" s="293" t="str">
        <f ca="1">IF(ISERROR($S1167),"",OFFSET('Smelter Reference List'!$D$4,$S1167-4,0)&amp;"")</f>
        <v/>
      </c>
      <c r="F1167" s="293" t="str">
        <f ca="1">IF(ISERROR($S1167),"",OFFSET('Smelter Reference List'!$E$4,$S1167-4,0))</f>
        <v/>
      </c>
      <c r="G1167" s="293" t="str">
        <f ca="1">IF(C1167=$U$4,"Enter smelter details", IF(ISERROR($S1167),"",OFFSET('Smelter Reference List'!$F$4,$S1167-4,0)))</f>
        <v/>
      </c>
      <c r="H1167" s="294" t="str">
        <f ca="1">IF(ISERROR($S1167),"",OFFSET('Smelter Reference List'!$G$4,$S1167-4,0))</f>
        <v/>
      </c>
      <c r="I1167" s="295" t="str">
        <f ca="1">IF(ISERROR($S1167),"",OFFSET('Smelter Reference List'!$H$4,$S1167-4,0))</f>
        <v/>
      </c>
      <c r="J1167" s="295" t="str">
        <f ca="1">IF(ISERROR($S1167),"",OFFSET('Smelter Reference List'!$I$4,$S1167-4,0))</f>
        <v/>
      </c>
      <c r="K1167" s="296"/>
      <c r="L1167" s="296"/>
      <c r="M1167" s="296"/>
      <c r="N1167" s="296"/>
      <c r="O1167" s="296"/>
      <c r="P1167" s="296"/>
      <c r="Q1167" s="297"/>
      <c r="R1167" s="227"/>
      <c r="S1167" s="228" t="e">
        <f>IF(C1167="",NA(),MATCH($B1167&amp;$C1167,'Smelter Reference List'!$J:$J,0))</f>
        <v>#N/A</v>
      </c>
      <c r="T1167" s="229"/>
      <c r="U1167" s="229">
        <f t="shared" ca="1" si="38"/>
        <v>0</v>
      </c>
      <c r="V1167" s="229"/>
      <c r="W1167" s="229"/>
      <c r="Y1167" s="223" t="str">
        <f t="shared" si="39"/>
        <v/>
      </c>
    </row>
    <row r="1168" spans="1:25" s="223" customFormat="1" ht="20.25">
      <c r="A1168" s="292"/>
      <c r="B1168" s="293" t="str">
        <f>IF(LEN(A1168)=0,"",INDEX('Smelter Reference List'!$A:$A,MATCH($A1168,'Smelter Reference List'!$E:$E,0)))</f>
        <v/>
      </c>
      <c r="C1168" s="299" t="str">
        <f>IF(LEN(A1168)=0,"",INDEX('Smelter Reference List'!$C:$C,MATCH($A1168,'Smelter Reference List'!$E:$E,0)))</f>
        <v/>
      </c>
      <c r="D1168" s="293" t="str">
        <f ca="1">IF(ISERROR($S1168),"",OFFSET('Smelter Reference List'!$C$4,$S1168-4,0)&amp;"")</f>
        <v/>
      </c>
      <c r="E1168" s="293" t="str">
        <f ca="1">IF(ISERROR($S1168),"",OFFSET('Smelter Reference List'!$D$4,$S1168-4,0)&amp;"")</f>
        <v/>
      </c>
      <c r="F1168" s="293" t="str">
        <f ca="1">IF(ISERROR($S1168),"",OFFSET('Smelter Reference List'!$E$4,$S1168-4,0))</f>
        <v/>
      </c>
      <c r="G1168" s="293" t="str">
        <f ca="1">IF(C1168=$U$4,"Enter smelter details", IF(ISERROR($S1168),"",OFFSET('Smelter Reference List'!$F$4,$S1168-4,0)))</f>
        <v/>
      </c>
      <c r="H1168" s="294" t="str">
        <f ca="1">IF(ISERROR($S1168),"",OFFSET('Smelter Reference List'!$G$4,$S1168-4,0))</f>
        <v/>
      </c>
      <c r="I1168" s="295" t="str">
        <f ca="1">IF(ISERROR($S1168),"",OFFSET('Smelter Reference List'!$H$4,$S1168-4,0))</f>
        <v/>
      </c>
      <c r="J1168" s="295" t="str">
        <f ca="1">IF(ISERROR($S1168),"",OFFSET('Smelter Reference List'!$I$4,$S1168-4,0))</f>
        <v/>
      </c>
      <c r="K1168" s="296"/>
      <c r="L1168" s="296"/>
      <c r="M1168" s="296"/>
      <c r="N1168" s="296"/>
      <c r="O1168" s="296"/>
      <c r="P1168" s="296"/>
      <c r="Q1168" s="297"/>
      <c r="R1168" s="227"/>
      <c r="S1168" s="228" t="e">
        <f>IF(C1168="",NA(),MATCH($B1168&amp;$C1168,'Smelter Reference List'!$J:$J,0))</f>
        <v>#N/A</v>
      </c>
      <c r="T1168" s="229"/>
      <c r="U1168" s="229">
        <f t="shared" ca="1" si="38"/>
        <v>0</v>
      </c>
      <c r="V1168" s="229"/>
      <c r="W1168" s="229"/>
      <c r="Y1168" s="223" t="str">
        <f t="shared" si="39"/>
        <v/>
      </c>
    </row>
    <row r="1169" spans="1:25" s="223" customFormat="1" ht="20.25">
      <c r="A1169" s="292"/>
      <c r="B1169" s="293" t="str">
        <f>IF(LEN(A1169)=0,"",INDEX('Smelter Reference List'!$A:$A,MATCH($A1169,'Smelter Reference List'!$E:$E,0)))</f>
        <v/>
      </c>
      <c r="C1169" s="299" t="str">
        <f>IF(LEN(A1169)=0,"",INDEX('Smelter Reference List'!$C:$C,MATCH($A1169,'Smelter Reference List'!$E:$E,0)))</f>
        <v/>
      </c>
      <c r="D1169" s="293" t="str">
        <f ca="1">IF(ISERROR($S1169),"",OFFSET('Smelter Reference List'!$C$4,$S1169-4,0)&amp;"")</f>
        <v/>
      </c>
      <c r="E1169" s="293" t="str">
        <f ca="1">IF(ISERROR($S1169),"",OFFSET('Smelter Reference List'!$D$4,$S1169-4,0)&amp;"")</f>
        <v/>
      </c>
      <c r="F1169" s="293" t="str">
        <f ca="1">IF(ISERROR($S1169),"",OFFSET('Smelter Reference List'!$E$4,$S1169-4,0))</f>
        <v/>
      </c>
      <c r="G1169" s="293" t="str">
        <f ca="1">IF(C1169=$U$4,"Enter smelter details", IF(ISERROR($S1169),"",OFFSET('Smelter Reference List'!$F$4,$S1169-4,0)))</f>
        <v/>
      </c>
      <c r="H1169" s="294" t="str">
        <f ca="1">IF(ISERROR($S1169),"",OFFSET('Smelter Reference List'!$G$4,$S1169-4,0))</f>
        <v/>
      </c>
      <c r="I1169" s="295" t="str">
        <f ca="1">IF(ISERROR($S1169),"",OFFSET('Smelter Reference List'!$H$4,$S1169-4,0))</f>
        <v/>
      </c>
      <c r="J1169" s="295" t="str">
        <f ca="1">IF(ISERROR($S1169),"",OFFSET('Smelter Reference List'!$I$4,$S1169-4,0))</f>
        <v/>
      </c>
      <c r="K1169" s="296"/>
      <c r="L1169" s="296"/>
      <c r="M1169" s="296"/>
      <c r="N1169" s="296"/>
      <c r="O1169" s="296"/>
      <c r="P1169" s="296"/>
      <c r="Q1169" s="297"/>
      <c r="R1169" s="227"/>
      <c r="S1169" s="228" t="e">
        <f>IF(C1169="",NA(),MATCH($B1169&amp;$C1169,'Smelter Reference List'!$J:$J,0))</f>
        <v>#N/A</v>
      </c>
      <c r="T1169" s="229"/>
      <c r="U1169" s="229">
        <f t="shared" ca="1" si="38"/>
        <v>0</v>
      </c>
      <c r="V1169" s="229"/>
      <c r="W1169" s="229"/>
      <c r="Y1169" s="223" t="str">
        <f t="shared" si="39"/>
        <v/>
      </c>
    </row>
    <row r="1170" spans="1:25" s="223" customFormat="1" ht="20.25">
      <c r="A1170" s="292"/>
      <c r="B1170" s="293" t="str">
        <f>IF(LEN(A1170)=0,"",INDEX('Smelter Reference List'!$A:$A,MATCH($A1170,'Smelter Reference List'!$E:$E,0)))</f>
        <v/>
      </c>
      <c r="C1170" s="299" t="str">
        <f>IF(LEN(A1170)=0,"",INDEX('Smelter Reference List'!$C:$C,MATCH($A1170,'Smelter Reference List'!$E:$E,0)))</f>
        <v/>
      </c>
      <c r="D1170" s="293" t="str">
        <f ca="1">IF(ISERROR($S1170),"",OFFSET('Smelter Reference List'!$C$4,$S1170-4,0)&amp;"")</f>
        <v/>
      </c>
      <c r="E1170" s="293" t="str">
        <f ca="1">IF(ISERROR($S1170),"",OFFSET('Smelter Reference List'!$D$4,$S1170-4,0)&amp;"")</f>
        <v/>
      </c>
      <c r="F1170" s="293" t="str">
        <f ca="1">IF(ISERROR($S1170),"",OFFSET('Smelter Reference List'!$E$4,$S1170-4,0))</f>
        <v/>
      </c>
      <c r="G1170" s="293" t="str">
        <f ca="1">IF(C1170=$U$4,"Enter smelter details", IF(ISERROR($S1170),"",OFFSET('Smelter Reference List'!$F$4,$S1170-4,0)))</f>
        <v/>
      </c>
      <c r="H1170" s="294" t="str">
        <f ca="1">IF(ISERROR($S1170),"",OFFSET('Smelter Reference List'!$G$4,$S1170-4,0))</f>
        <v/>
      </c>
      <c r="I1170" s="295" t="str">
        <f ca="1">IF(ISERROR($S1170),"",OFFSET('Smelter Reference List'!$H$4,$S1170-4,0))</f>
        <v/>
      </c>
      <c r="J1170" s="295" t="str">
        <f ca="1">IF(ISERROR($S1170),"",OFFSET('Smelter Reference List'!$I$4,$S1170-4,0))</f>
        <v/>
      </c>
      <c r="K1170" s="296"/>
      <c r="L1170" s="296"/>
      <c r="M1170" s="296"/>
      <c r="N1170" s="296"/>
      <c r="O1170" s="296"/>
      <c r="P1170" s="296"/>
      <c r="Q1170" s="297"/>
      <c r="R1170" s="227"/>
      <c r="S1170" s="228" t="e">
        <f>IF(C1170="",NA(),MATCH($B1170&amp;$C1170,'Smelter Reference List'!$J:$J,0))</f>
        <v>#N/A</v>
      </c>
      <c r="T1170" s="229"/>
      <c r="U1170" s="229">
        <f t="shared" ca="1" si="38"/>
        <v>0</v>
      </c>
      <c r="V1170" s="229"/>
      <c r="W1170" s="229"/>
      <c r="Y1170" s="223" t="str">
        <f t="shared" si="39"/>
        <v/>
      </c>
    </row>
    <row r="1171" spans="1:25" s="223" customFormat="1" ht="20.25">
      <c r="A1171" s="292"/>
      <c r="B1171" s="293" t="str">
        <f>IF(LEN(A1171)=0,"",INDEX('Smelter Reference List'!$A:$A,MATCH($A1171,'Smelter Reference List'!$E:$E,0)))</f>
        <v/>
      </c>
      <c r="C1171" s="299" t="str">
        <f>IF(LEN(A1171)=0,"",INDEX('Smelter Reference List'!$C:$C,MATCH($A1171,'Smelter Reference List'!$E:$E,0)))</f>
        <v/>
      </c>
      <c r="D1171" s="293" t="str">
        <f ca="1">IF(ISERROR($S1171),"",OFFSET('Smelter Reference List'!$C$4,$S1171-4,0)&amp;"")</f>
        <v/>
      </c>
      <c r="E1171" s="293" t="str">
        <f ca="1">IF(ISERROR($S1171),"",OFFSET('Smelter Reference List'!$D$4,$S1171-4,0)&amp;"")</f>
        <v/>
      </c>
      <c r="F1171" s="293" t="str">
        <f ca="1">IF(ISERROR($S1171),"",OFFSET('Smelter Reference List'!$E$4,$S1171-4,0))</f>
        <v/>
      </c>
      <c r="G1171" s="293" t="str">
        <f ca="1">IF(C1171=$U$4,"Enter smelter details", IF(ISERROR($S1171),"",OFFSET('Smelter Reference List'!$F$4,$S1171-4,0)))</f>
        <v/>
      </c>
      <c r="H1171" s="294" t="str">
        <f ca="1">IF(ISERROR($S1171),"",OFFSET('Smelter Reference List'!$G$4,$S1171-4,0))</f>
        <v/>
      </c>
      <c r="I1171" s="295" t="str">
        <f ca="1">IF(ISERROR($S1171),"",OFFSET('Smelter Reference List'!$H$4,$S1171-4,0))</f>
        <v/>
      </c>
      <c r="J1171" s="295" t="str">
        <f ca="1">IF(ISERROR($S1171),"",OFFSET('Smelter Reference List'!$I$4,$S1171-4,0))</f>
        <v/>
      </c>
      <c r="K1171" s="296"/>
      <c r="L1171" s="296"/>
      <c r="M1171" s="296"/>
      <c r="N1171" s="296"/>
      <c r="O1171" s="296"/>
      <c r="P1171" s="296"/>
      <c r="Q1171" s="297"/>
      <c r="R1171" s="227"/>
      <c r="S1171" s="228" t="e">
        <f>IF(C1171="",NA(),MATCH($B1171&amp;$C1171,'Smelter Reference List'!$J:$J,0))</f>
        <v>#N/A</v>
      </c>
      <c r="T1171" s="229"/>
      <c r="U1171" s="229">
        <f t="shared" ca="1" si="38"/>
        <v>0</v>
      </c>
      <c r="V1171" s="229"/>
      <c r="W1171" s="229"/>
      <c r="Y1171" s="223" t="str">
        <f t="shared" si="39"/>
        <v/>
      </c>
    </row>
    <row r="1172" spans="1:25" s="223" customFormat="1" ht="20.25">
      <c r="A1172" s="292"/>
      <c r="B1172" s="293" t="str">
        <f>IF(LEN(A1172)=0,"",INDEX('Smelter Reference List'!$A:$A,MATCH($A1172,'Smelter Reference List'!$E:$E,0)))</f>
        <v/>
      </c>
      <c r="C1172" s="299" t="str">
        <f>IF(LEN(A1172)=0,"",INDEX('Smelter Reference List'!$C:$C,MATCH($A1172,'Smelter Reference List'!$E:$E,0)))</f>
        <v/>
      </c>
      <c r="D1172" s="293" t="str">
        <f ca="1">IF(ISERROR($S1172),"",OFFSET('Smelter Reference List'!$C$4,$S1172-4,0)&amp;"")</f>
        <v/>
      </c>
      <c r="E1172" s="293" t="str">
        <f ca="1">IF(ISERROR($S1172),"",OFFSET('Smelter Reference List'!$D$4,$S1172-4,0)&amp;"")</f>
        <v/>
      </c>
      <c r="F1172" s="293" t="str">
        <f ca="1">IF(ISERROR($S1172),"",OFFSET('Smelter Reference List'!$E$4,$S1172-4,0))</f>
        <v/>
      </c>
      <c r="G1172" s="293" t="str">
        <f ca="1">IF(C1172=$U$4,"Enter smelter details", IF(ISERROR($S1172),"",OFFSET('Smelter Reference List'!$F$4,$S1172-4,0)))</f>
        <v/>
      </c>
      <c r="H1172" s="294" t="str">
        <f ca="1">IF(ISERROR($S1172),"",OFFSET('Smelter Reference List'!$G$4,$S1172-4,0))</f>
        <v/>
      </c>
      <c r="I1172" s="295" t="str">
        <f ca="1">IF(ISERROR($S1172),"",OFFSET('Smelter Reference List'!$H$4,$S1172-4,0))</f>
        <v/>
      </c>
      <c r="J1172" s="295" t="str">
        <f ca="1">IF(ISERROR($S1172),"",OFFSET('Smelter Reference List'!$I$4,$S1172-4,0))</f>
        <v/>
      </c>
      <c r="K1172" s="296"/>
      <c r="L1172" s="296"/>
      <c r="M1172" s="296"/>
      <c r="N1172" s="296"/>
      <c r="O1172" s="296"/>
      <c r="P1172" s="296"/>
      <c r="Q1172" s="297"/>
      <c r="R1172" s="227"/>
      <c r="S1172" s="228" t="e">
        <f>IF(C1172="",NA(),MATCH($B1172&amp;$C1172,'Smelter Reference List'!$J:$J,0))</f>
        <v>#N/A</v>
      </c>
      <c r="T1172" s="229"/>
      <c r="U1172" s="229">
        <f t="shared" ca="1" si="38"/>
        <v>0</v>
      </c>
      <c r="V1172" s="229"/>
      <c r="W1172" s="229"/>
      <c r="Y1172" s="223" t="str">
        <f t="shared" si="39"/>
        <v/>
      </c>
    </row>
    <row r="1173" spans="1:25" s="223" customFormat="1" ht="20.25">
      <c r="A1173" s="292"/>
      <c r="B1173" s="293" t="str">
        <f>IF(LEN(A1173)=0,"",INDEX('Smelter Reference List'!$A:$A,MATCH($A1173,'Smelter Reference List'!$E:$E,0)))</f>
        <v/>
      </c>
      <c r="C1173" s="299" t="str">
        <f>IF(LEN(A1173)=0,"",INDEX('Smelter Reference List'!$C:$C,MATCH($A1173,'Smelter Reference List'!$E:$E,0)))</f>
        <v/>
      </c>
      <c r="D1173" s="293" t="str">
        <f ca="1">IF(ISERROR($S1173),"",OFFSET('Smelter Reference List'!$C$4,$S1173-4,0)&amp;"")</f>
        <v/>
      </c>
      <c r="E1173" s="293" t="str">
        <f ca="1">IF(ISERROR($S1173),"",OFFSET('Smelter Reference List'!$D$4,$S1173-4,0)&amp;"")</f>
        <v/>
      </c>
      <c r="F1173" s="293" t="str">
        <f ca="1">IF(ISERROR($S1173),"",OFFSET('Smelter Reference List'!$E$4,$S1173-4,0))</f>
        <v/>
      </c>
      <c r="G1173" s="293" t="str">
        <f ca="1">IF(C1173=$U$4,"Enter smelter details", IF(ISERROR($S1173),"",OFFSET('Smelter Reference List'!$F$4,$S1173-4,0)))</f>
        <v/>
      </c>
      <c r="H1173" s="294" t="str">
        <f ca="1">IF(ISERROR($S1173),"",OFFSET('Smelter Reference List'!$G$4,$S1173-4,0))</f>
        <v/>
      </c>
      <c r="I1173" s="295" t="str">
        <f ca="1">IF(ISERROR($S1173),"",OFFSET('Smelter Reference List'!$H$4,$S1173-4,0))</f>
        <v/>
      </c>
      <c r="J1173" s="295" t="str">
        <f ca="1">IF(ISERROR($S1173),"",OFFSET('Smelter Reference List'!$I$4,$S1173-4,0))</f>
        <v/>
      </c>
      <c r="K1173" s="296"/>
      <c r="L1173" s="296"/>
      <c r="M1173" s="296"/>
      <c r="N1173" s="296"/>
      <c r="O1173" s="296"/>
      <c r="P1173" s="296"/>
      <c r="Q1173" s="297"/>
      <c r="R1173" s="227"/>
      <c r="S1173" s="228" t="e">
        <f>IF(C1173="",NA(),MATCH($B1173&amp;$C1173,'Smelter Reference List'!$J:$J,0))</f>
        <v>#N/A</v>
      </c>
      <c r="T1173" s="229"/>
      <c r="U1173" s="229">
        <f t="shared" ca="1" si="38"/>
        <v>0</v>
      </c>
      <c r="V1173" s="229"/>
      <c r="W1173" s="229"/>
      <c r="Y1173" s="223" t="str">
        <f t="shared" si="39"/>
        <v/>
      </c>
    </row>
    <row r="1174" spans="1:25" s="223" customFormat="1" ht="20.25">
      <c r="A1174" s="292"/>
      <c r="B1174" s="293" t="str">
        <f>IF(LEN(A1174)=0,"",INDEX('Smelter Reference List'!$A:$A,MATCH($A1174,'Smelter Reference List'!$E:$E,0)))</f>
        <v/>
      </c>
      <c r="C1174" s="299" t="str">
        <f>IF(LEN(A1174)=0,"",INDEX('Smelter Reference List'!$C:$C,MATCH($A1174,'Smelter Reference List'!$E:$E,0)))</f>
        <v/>
      </c>
      <c r="D1174" s="293" t="str">
        <f ca="1">IF(ISERROR($S1174),"",OFFSET('Smelter Reference List'!$C$4,$S1174-4,0)&amp;"")</f>
        <v/>
      </c>
      <c r="E1174" s="293" t="str">
        <f ca="1">IF(ISERROR($S1174),"",OFFSET('Smelter Reference List'!$D$4,$S1174-4,0)&amp;"")</f>
        <v/>
      </c>
      <c r="F1174" s="293" t="str">
        <f ca="1">IF(ISERROR($S1174),"",OFFSET('Smelter Reference List'!$E$4,$S1174-4,0))</f>
        <v/>
      </c>
      <c r="G1174" s="293" t="str">
        <f ca="1">IF(C1174=$U$4,"Enter smelter details", IF(ISERROR($S1174),"",OFFSET('Smelter Reference List'!$F$4,$S1174-4,0)))</f>
        <v/>
      </c>
      <c r="H1174" s="294" t="str">
        <f ca="1">IF(ISERROR($S1174),"",OFFSET('Smelter Reference List'!$G$4,$S1174-4,0))</f>
        <v/>
      </c>
      <c r="I1174" s="295" t="str">
        <f ca="1">IF(ISERROR($S1174),"",OFFSET('Smelter Reference List'!$H$4,$S1174-4,0))</f>
        <v/>
      </c>
      <c r="J1174" s="295" t="str">
        <f ca="1">IF(ISERROR($S1174),"",OFFSET('Smelter Reference List'!$I$4,$S1174-4,0))</f>
        <v/>
      </c>
      <c r="K1174" s="296"/>
      <c r="L1174" s="296"/>
      <c r="M1174" s="296"/>
      <c r="N1174" s="296"/>
      <c r="O1174" s="296"/>
      <c r="P1174" s="296"/>
      <c r="Q1174" s="297"/>
      <c r="R1174" s="227"/>
      <c r="S1174" s="228" t="e">
        <f>IF(C1174="",NA(),MATCH($B1174&amp;$C1174,'Smelter Reference List'!$J:$J,0))</f>
        <v>#N/A</v>
      </c>
      <c r="T1174" s="229"/>
      <c r="U1174" s="229">
        <f t="shared" ca="1" si="38"/>
        <v>0</v>
      </c>
      <c r="V1174" s="229"/>
      <c r="W1174" s="229"/>
      <c r="Y1174" s="223" t="str">
        <f t="shared" si="39"/>
        <v/>
      </c>
    </row>
    <row r="1175" spans="1:25" s="223" customFormat="1" ht="20.25">
      <c r="A1175" s="292"/>
      <c r="B1175" s="293" t="str">
        <f>IF(LEN(A1175)=0,"",INDEX('Smelter Reference List'!$A:$A,MATCH($A1175,'Smelter Reference List'!$E:$E,0)))</f>
        <v/>
      </c>
      <c r="C1175" s="299" t="str">
        <f>IF(LEN(A1175)=0,"",INDEX('Smelter Reference List'!$C:$C,MATCH($A1175,'Smelter Reference List'!$E:$E,0)))</f>
        <v/>
      </c>
      <c r="D1175" s="293" t="str">
        <f ca="1">IF(ISERROR($S1175),"",OFFSET('Smelter Reference List'!$C$4,$S1175-4,0)&amp;"")</f>
        <v/>
      </c>
      <c r="E1175" s="293" t="str">
        <f ca="1">IF(ISERROR($S1175),"",OFFSET('Smelter Reference List'!$D$4,$S1175-4,0)&amp;"")</f>
        <v/>
      </c>
      <c r="F1175" s="293" t="str">
        <f ca="1">IF(ISERROR($S1175),"",OFFSET('Smelter Reference List'!$E$4,$S1175-4,0))</f>
        <v/>
      </c>
      <c r="G1175" s="293" t="str">
        <f ca="1">IF(C1175=$U$4,"Enter smelter details", IF(ISERROR($S1175),"",OFFSET('Smelter Reference List'!$F$4,$S1175-4,0)))</f>
        <v/>
      </c>
      <c r="H1175" s="294" t="str">
        <f ca="1">IF(ISERROR($S1175),"",OFFSET('Smelter Reference List'!$G$4,$S1175-4,0))</f>
        <v/>
      </c>
      <c r="I1175" s="295" t="str">
        <f ca="1">IF(ISERROR($S1175),"",OFFSET('Smelter Reference List'!$H$4,$S1175-4,0))</f>
        <v/>
      </c>
      <c r="J1175" s="295" t="str">
        <f ca="1">IF(ISERROR($S1175),"",OFFSET('Smelter Reference List'!$I$4,$S1175-4,0))</f>
        <v/>
      </c>
      <c r="K1175" s="296"/>
      <c r="L1175" s="296"/>
      <c r="M1175" s="296"/>
      <c r="N1175" s="296"/>
      <c r="O1175" s="296"/>
      <c r="P1175" s="296"/>
      <c r="Q1175" s="297"/>
      <c r="R1175" s="227"/>
      <c r="S1175" s="228" t="e">
        <f>IF(C1175="",NA(),MATCH($B1175&amp;$C1175,'Smelter Reference List'!$J:$J,0))</f>
        <v>#N/A</v>
      </c>
      <c r="T1175" s="229"/>
      <c r="U1175" s="229">
        <f t="shared" ca="1" si="38"/>
        <v>0</v>
      </c>
      <c r="V1175" s="229"/>
      <c r="W1175" s="229"/>
      <c r="Y1175" s="223" t="str">
        <f t="shared" si="39"/>
        <v/>
      </c>
    </row>
    <row r="1176" spans="1:25" s="223" customFormat="1" ht="20.25">
      <c r="A1176" s="292"/>
      <c r="B1176" s="293" t="str">
        <f>IF(LEN(A1176)=0,"",INDEX('Smelter Reference List'!$A:$A,MATCH($A1176,'Smelter Reference List'!$E:$E,0)))</f>
        <v/>
      </c>
      <c r="C1176" s="299" t="str">
        <f>IF(LEN(A1176)=0,"",INDEX('Smelter Reference List'!$C:$C,MATCH($A1176,'Smelter Reference List'!$E:$E,0)))</f>
        <v/>
      </c>
      <c r="D1176" s="293" t="str">
        <f ca="1">IF(ISERROR($S1176),"",OFFSET('Smelter Reference List'!$C$4,$S1176-4,0)&amp;"")</f>
        <v/>
      </c>
      <c r="E1176" s="293" t="str">
        <f ca="1">IF(ISERROR($S1176),"",OFFSET('Smelter Reference List'!$D$4,$S1176-4,0)&amp;"")</f>
        <v/>
      </c>
      <c r="F1176" s="293" t="str">
        <f ca="1">IF(ISERROR($S1176),"",OFFSET('Smelter Reference List'!$E$4,$S1176-4,0))</f>
        <v/>
      </c>
      <c r="G1176" s="293" t="str">
        <f ca="1">IF(C1176=$U$4,"Enter smelter details", IF(ISERROR($S1176),"",OFFSET('Smelter Reference List'!$F$4,$S1176-4,0)))</f>
        <v/>
      </c>
      <c r="H1176" s="294" t="str">
        <f ca="1">IF(ISERROR($S1176),"",OFFSET('Smelter Reference List'!$G$4,$S1176-4,0))</f>
        <v/>
      </c>
      <c r="I1176" s="295" t="str">
        <f ca="1">IF(ISERROR($S1176),"",OFFSET('Smelter Reference List'!$H$4,$S1176-4,0))</f>
        <v/>
      </c>
      <c r="J1176" s="295" t="str">
        <f ca="1">IF(ISERROR($S1176),"",OFFSET('Smelter Reference List'!$I$4,$S1176-4,0))</f>
        <v/>
      </c>
      <c r="K1176" s="296"/>
      <c r="L1176" s="296"/>
      <c r="M1176" s="296"/>
      <c r="N1176" s="296"/>
      <c r="O1176" s="296"/>
      <c r="P1176" s="296"/>
      <c r="Q1176" s="297"/>
      <c r="R1176" s="227"/>
      <c r="S1176" s="228" t="e">
        <f>IF(C1176="",NA(),MATCH($B1176&amp;$C1176,'Smelter Reference List'!$J:$J,0))</f>
        <v>#N/A</v>
      </c>
      <c r="T1176" s="229"/>
      <c r="U1176" s="229">
        <f t="shared" ca="1" si="38"/>
        <v>0</v>
      </c>
      <c r="V1176" s="229"/>
      <c r="W1176" s="229"/>
      <c r="Y1176" s="223" t="str">
        <f t="shared" si="39"/>
        <v/>
      </c>
    </row>
    <row r="1177" spans="1:25" s="223" customFormat="1" ht="20.25">
      <c r="A1177" s="292"/>
      <c r="B1177" s="293" t="str">
        <f>IF(LEN(A1177)=0,"",INDEX('Smelter Reference List'!$A:$A,MATCH($A1177,'Smelter Reference List'!$E:$E,0)))</f>
        <v/>
      </c>
      <c r="C1177" s="299" t="str">
        <f>IF(LEN(A1177)=0,"",INDEX('Smelter Reference List'!$C:$C,MATCH($A1177,'Smelter Reference List'!$E:$E,0)))</f>
        <v/>
      </c>
      <c r="D1177" s="293" t="str">
        <f ca="1">IF(ISERROR($S1177),"",OFFSET('Smelter Reference List'!$C$4,$S1177-4,0)&amp;"")</f>
        <v/>
      </c>
      <c r="E1177" s="293" t="str">
        <f ca="1">IF(ISERROR($S1177),"",OFFSET('Smelter Reference List'!$D$4,$S1177-4,0)&amp;"")</f>
        <v/>
      </c>
      <c r="F1177" s="293" t="str">
        <f ca="1">IF(ISERROR($S1177),"",OFFSET('Smelter Reference List'!$E$4,$S1177-4,0))</f>
        <v/>
      </c>
      <c r="G1177" s="293" t="str">
        <f ca="1">IF(C1177=$U$4,"Enter smelter details", IF(ISERROR($S1177),"",OFFSET('Smelter Reference List'!$F$4,$S1177-4,0)))</f>
        <v/>
      </c>
      <c r="H1177" s="294" t="str">
        <f ca="1">IF(ISERROR($S1177),"",OFFSET('Smelter Reference List'!$G$4,$S1177-4,0))</f>
        <v/>
      </c>
      <c r="I1177" s="295" t="str">
        <f ca="1">IF(ISERROR($S1177),"",OFFSET('Smelter Reference List'!$H$4,$S1177-4,0))</f>
        <v/>
      </c>
      <c r="J1177" s="295" t="str">
        <f ca="1">IF(ISERROR($S1177),"",OFFSET('Smelter Reference List'!$I$4,$S1177-4,0))</f>
        <v/>
      </c>
      <c r="K1177" s="296"/>
      <c r="L1177" s="296"/>
      <c r="M1177" s="296"/>
      <c r="N1177" s="296"/>
      <c r="O1177" s="296"/>
      <c r="P1177" s="296"/>
      <c r="Q1177" s="297"/>
      <c r="R1177" s="227"/>
      <c r="S1177" s="228" t="e">
        <f>IF(C1177="",NA(),MATCH($B1177&amp;$C1177,'Smelter Reference List'!$J:$J,0))</f>
        <v>#N/A</v>
      </c>
      <c r="T1177" s="229"/>
      <c r="U1177" s="229">
        <f t="shared" ca="1" si="38"/>
        <v>0</v>
      </c>
      <c r="V1177" s="229"/>
      <c r="W1177" s="229"/>
      <c r="Y1177" s="223" t="str">
        <f t="shared" si="39"/>
        <v/>
      </c>
    </row>
    <row r="1178" spans="1:25" s="223" customFormat="1" ht="20.25">
      <c r="A1178" s="292"/>
      <c r="B1178" s="293" t="str">
        <f>IF(LEN(A1178)=0,"",INDEX('Smelter Reference List'!$A:$A,MATCH($A1178,'Smelter Reference List'!$E:$E,0)))</f>
        <v/>
      </c>
      <c r="C1178" s="299" t="str">
        <f>IF(LEN(A1178)=0,"",INDEX('Smelter Reference List'!$C:$C,MATCH($A1178,'Smelter Reference List'!$E:$E,0)))</f>
        <v/>
      </c>
      <c r="D1178" s="293" t="str">
        <f ca="1">IF(ISERROR($S1178),"",OFFSET('Smelter Reference List'!$C$4,$S1178-4,0)&amp;"")</f>
        <v/>
      </c>
      <c r="E1178" s="293" t="str">
        <f ca="1">IF(ISERROR($S1178),"",OFFSET('Smelter Reference List'!$D$4,$S1178-4,0)&amp;"")</f>
        <v/>
      </c>
      <c r="F1178" s="293" t="str">
        <f ca="1">IF(ISERROR($S1178),"",OFFSET('Smelter Reference List'!$E$4,$S1178-4,0))</f>
        <v/>
      </c>
      <c r="G1178" s="293" t="str">
        <f ca="1">IF(C1178=$U$4,"Enter smelter details", IF(ISERROR($S1178),"",OFFSET('Smelter Reference List'!$F$4,$S1178-4,0)))</f>
        <v/>
      </c>
      <c r="H1178" s="294" t="str">
        <f ca="1">IF(ISERROR($S1178),"",OFFSET('Smelter Reference List'!$G$4,$S1178-4,0))</f>
        <v/>
      </c>
      <c r="I1178" s="295" t="str">
        <f ca="1">IF(ISERROR($S1178),"",OFFSET('Smelter Reference List'!$H$4,$S1178-4,0))</f>
        <v/>
      </c>
      <c r="J1178" s="295" t="str">
        <f ca="1">IF(ISERROR($S1178),"",OFFSET('Smelter Reference List'!$I$4,$S1178-4,0))</f>
        <v/>
      </c>
      <c r="K1178" s="296"/>
      <c r="L1178" s="296"/>
      <c r="M1178" s="296"/>
      <c r="N1178" s="296"/>
      <c r="O1178" s="296"/>
      <c r="P1178" s="296"/>
      <c r="Q1178" s="297"/>
      <c r="R1178" s="227"/>
      <c r="S1178" s="228" t="e">
        <f>IF(C1178="",NA(),MATCH($B1178&amp;$C1178,'Smelter Reference List'!$J:$J,0))</f>
        <v>#N/A</v>
      </c>
      <c r="T1178" s="229"/>
      <c r="U1178" s="229">
        <f t="shared" ca="1" si="38"/>
        <v>0</v>
      </c>
      <c r="V1178" s="229"/>
      <c r="W1178" s="229"/>
      <c r="Y1178" s="223" t="str">
        <f t="shared" si="39"/>
        <v/>
      </c>
    </row>
    <row r="1179" spans="1:25" s="223" customFormat="1" ht="20.25">
      <c r="A1179" s="292"/>
      <c r="B1179" s="293" t="str">
        <f>IF(LEN(A1179)=0,"",INDEX('Smelter Reference List'!$A:$A,MATCH($A1179,'Smelter Reference List'!$E:$E,0)))</f>
        <v/>
      </c>
      <c r="C1179" s="299" t="str">
        <f>IF(LEN(A1179)=0,"",INDEX('Smelter Reference List'!$C:$C,MATCH($A1179,'Smelter Reference List'!$E:$E,0)))</f>
        <v/>
      </c>
      <c r="D1179" s="293" t="str">
        <f ca="1">IF(ISERROR($S1179),"",OFFSET('Smelter Reference List'!$C$4,$S1179-4,0)&amp;"")</f>
        <v/>
      </c>
      <c r="E1179" s="293" t="str">
        <f ca="1">IF(ISERROR($S1179),"",OFFSET('Smelter Reference List'!$D$4,$S1179-4,0)&amp;"")</f>
        <v/>
      </c>
      <c r="F1179" s="293" t="str">
        <f ca="1">IF(ISERROR($S1179),"",OFFSET('Smelter Reference List'!$E$4,$S1179-4,0))</f>
        <v/>
      </c>
      <c r="G1179" s="293" t="str">
        <f ca="1">IF(C1179=$U$4,"Enter smelter details", IF(ISERROR($S1179),"",OFFSET('Smelter Reference List'!$F$4,$S1179-4,0)))</f>
        <v/>
      </c>
      <c r="H1179" s="294" t="str">
        <f ca="1">IF(ISERROR($S1179),"",OFFSET('Smelter Reference List'!$G$4,$S1179-4,0))</f>
        <v/>
      </c>
      <c r="I1179" s="295" t="str">
        <f ca="1">IF(ISERROR($S1179),"",OFFSET('Smelter Reference List'!$H$4,$S1179-4,0))</f>
        <v/>
      </c>
      <c r="J1179" s="295" t="str">
        <f ca="1">IF(ISERROR($S1179),"",OFFSET('Smelter Reference List'!$I$4,$S1179-4,0))</f>
        <v/>
      </c>
      <c r="K1179" s="296"/>
      <c r="L1179" s="296"/>
      <c r="M1179" s="296"/>
      <c r="N1179" s="296"/>
      <c r="O1179" s="296"/>
      <c r="P1179" s="296"/>
      <c r="Q1179" s="297"/>
      <c r="R1179" s="227"/>
      <c r="S1179" s="228" t="e">
        <f>IF(C1179="",NA(),MATCH($B1179&amp;$C1179,'Smelter Reference List'!$J:$J,0))</f>
        <v>#N/A</v>
      </c>
      <c r="T1179" s="229"/>
      <c r="U1179" s="229">
        <f t="shared" ca="1" si="38"/>
        <v>0</v>
      </c>
      <c r="V1179" s="229"/>
      <c r="W1179" s="229"/>
      <c r="Y1179" s="223" t="str">
        <f t="shared" si="39"/>
        <v/>
      </c>
    </row>
    <row r="1180" spans="1:25" s="223" customFormat="1" ht="20.25">
      <c r="A1180" s="292"/>
      <c r="B1180" s="293" t="str">
        <f>IF(LEN(A1180)=0,"",INDEX('Smelter Reference List'!$A:$A,MATCH($A1180,'Smelter Reference List'!$E:$E,0)))</f>
        <v/>
      </c>
      <c r="C1180" s="299" t="str">
        <f>IF(LEN(A1180)=0,"",INDEX('Smelter Reference List'!$C:$C,MATCH($A1180,'Smelter Reference List'!$E:$E,0)))</f>
        <v/>
      </c>
      <c r="D1180" s="293" t="str">
        <f ca="1">IF(ISERROR($S1180),"",OFFSET('Smelter Reference List'!$C$4,$S1180-4,0)&amp;"")</f>
        <v/>
      </c>
      <c r="E1180" s="293" t="str">
        <f ca="1">IF(ISERROR($S1180),"",OFFSET('Smelter Reference List'!$D$4,$S1180-4,0)&amp;"")</f>
        <v/>
      </c>
      <c r="F1180" s="293" t="str">
        <f ca="1">IF(ISERROR($S1180),"",OFFSET('Smelter Reference List'!$E$4,$S1180-4,0))</f>
        <v/>
      </c>
      <c r="G1180" s="293" t="str">
        <f ca="1">IF(C1180=$U$4,"Enter smelter details", IF(ISERROR($S1180),"",OFFSET('Smelter Reference List'!$F$4,$S1180-4,0)))</f>
        <v/>
      </c>
      <c r="H1180" s="294" t="str">
        <f ca="1">IF(ISERROR($S1180),"",OFFSET('Smelter Reference List'!$G$4,$S1180-4,0))</f>
        <v/>
      </c>
      <c r="I1180" s="295" t="str">
        <f ca="1">IF(ISERROR($S1180),"",OFFSET('Smelter Reference List'!$H$4,$S1180-4,0))</f>
        <v/>
      </c>
      <c r="J1180" s="295" t="str">
        <f ca="1">IF(ISERROR($S1180),"",OFFSET('Smelter Reference List'!$I$4,$S1180-4,0))</f>
        <v/>
      </c>
      <c r="K1180" s="296"/>
      <c r="L1180" s="296"/>
      <c r="M1180" s="296"/>
      <c r="N1180" s="296"/>
      <c r="O1180" s="296"/>
      <c r="P1180" s="296"/>
      <c r="Q1180" s="297"/>
      <c r="R1180" s="227"/>
      <c r="S1180" s="228" t="e">
        <f>IF(C1180="",NA(),MATCH($B1180&amp;$C1180,'Smelter Reference List'!$J:$J,0))</f>
        <v>#N/A</v>
      </c>
      <c r="T1180" s="229"/>
      <c r="U1180" s="229">
        <f t="shared" ca="1" si="38"/>
        <v>0</v>
      </c>
      <c r="V1180" s="229"/>
      <c r="W1180" s="229"/>
      <c r="Y1180" s="223" t="str">
        <f t="shared" si="39"/>
        <v/>
      </c>
    </row>
    <row r="1181" spans="1:25" s="223" customFormat="1" ht="20.25">
      <c r="A1181" s="292"/>
      <c r="B1181" s="293" t="str">
        <f>IF(LEN(A1181)=0,"",INDEX('Smelter Reference List'!$A:$A,MATCH($A1181,'Smelter Reference List'!$E:$E,0)))</f>
        <v/>
      </c>
      <c r="C1181" s="299" t="str">
        <f>IF(LEN(A1181)=0,"",INDEX('Smelter Reference List'!$C:$C,MATCH($A1181,'Smelter Reference List'!$E:$E,0)))</f>
        <v/>
      </c>
      <c r="D1181" s="293" t="str">
        <f ca="1">IF(ISERROR($S1181),"",OFFSET('Smelter Reference List'!$C$4,$S1181-4,0)&amp;"")</f>
        <v/>
      </c>
      <c r="E1181" s="293" t="str">
        <f ca="1">IF(ISERROR($S1181),"",OFFSET('Smelter Reference List'!$D$4,$S1181-4,0)&amp;"")</f>
        <v/>
      </c>
      <c r="F1181" s="293" t="str">
        <f ca="1">IF(ISERROR($S1181),"",OFFSET('Smelter Reference List'!$E$4,$S1181-4,0))</f>
        <v/>
      </c>
      <c r="G1181" s="293" t="str">
        <f ca="1">IF(C1181=$U$4,"Enter smelter details", IF(ISERROR($S1181),"",OFFSET('Smelter Reference List'!$F$4,$S1181-4,0)))</f>
        <v/>
      </c>
      <c r="H1181" s="294" t="str">
        <f ca="1">IF(ISERROR($S1181),"",OFFSET('Smelter Reference List'!$G$4,$S1181-4,0))</f>
        <v/>
      </c>
      <c r="I1181" s="295" t="str">
        <f ca="1">IF(ISERROR($S1181),"",OFFSET('Smelter Reference List'!$H$4,$S1181-4,0))</f>
        <v/>
      </c>
      <c r="J1181" s="295" t="str">
        <f ca="1">IF(ISERROR($S1181),"",OFFSET('Smelter Reference List'!$I$4,$S1181-4,0))</f>
        <v/>
      </c>
      <c r="K1181" s="296"/>
      <c r="L1181" s="296"/>
      <c r="M1181" s="296"/>
      <c r="N1181" s="296"/>
      <c r="O1181" s="296"/>
      <c r="P1181" s="296"/>
      <c r="Q1181" s="297"/>
      <c r="R1181" s="227"/>
      <c r="S1181" s="228" t="e">
        <f>IF(C1181="",NA(),MATCH($B1181&amp;$C1181,'Smelter Reference List'!$J:$J,0))</f>
        <v>#N/A</v>
      </c>
      <c r="T1181" s="229"/>
      <c r="U1181" s="229">
        <f t="shared" ca="1" si="38"/>
        <v>0</v>
      </c>
      <c r="V1181" s="229"/>
      <c r="W1181" s="229"/>
      <c r="Y1181" s="223" t="str">
        <f t="shared" si="39"/>
        <v/>
      </c>
    </row>
    <row r="1182" spans="1:25" s="223" customFormat="1" ht="20.25">
      <c r="A1182" s="292"/>
      <c r="B1182" s="293" t="str">
        <f>IF(LEN(A1182)=0,"",INDEX('Smelter Reference List'!$A:$A,MATCH($A1182,'Smelter Reference List'!$E:$E,0)))</f>
        <v/>
      </c>
      <c r="C1182" s="299" t="str">
        <f>IF(LEN(A1182)=0,"",INDEX('Smelter Reference List'!$C:$C,MATCH($A1182,'Smelter Reference List'!$E:$E,0)))</f>
        <v/>
      </c>
      <c r="D1182" s="293" t="str">
        <f ca="1">IF(ISERROR($S1182),"",OFFSET('Smelter Reference List'!$C$4,$S1182-4,0)&amp;"")</f>
        <v/>
      </c>
      <c r="E1182" s="293" t="str">
        <f ca="1">IF(ISERROR($S1182),"",OFFSET('Smelter Reference List'!$D$4,$S1182-4,0)&amp;"")</f>
        <v/>
      </c>
      <c r="F1182" s="293" t="str">
        <f ca="1">IF(ISERROR($S1182),"",OFFSET('Smelter Reference List'!$E$4,$S1182-4,0))</f>
        <v/>
      </c>
      <c r="G1182" s="293" t="str">
        <f ca="1">IF(C1182=$U$4,"Enter smelter details", IF(ISERROR($S1182),"",OFFSET('Smelter Reference List'!$F$4,$S1182-4,0)))</f>
        <v/>
      </c>
      <c r="H1182" s="294" t="str">
        <f ca="1">IF(ISERROR($S1182),"",OFFSET('Smelter Reference List'!$G$4,$S1182-4,0))</f>
        <v/>
      </c>
      <c r="I1182" s="295" t="str">
        <f ca="1">IF(ISERROR($S1182),"",OFFSET('Smelter Reference List'!$H$4,$S1182-4,0))</f>
        <v/>
      </c>
      <c r="J1182" s="295" t="str">
        <f ca="1">IF(ISERROR($S1182),"",OFFSET('Smelter Reference List'!$I$4,$S1182-4,0))</f>
        <v/>
      </c>
      <c r="K1182" s="296"/>
      <c r="L1182" s="296"/>
      <c r="M1182" s="296"/>
      <c r="N1182" s="296"/>
      <c r="O1182" s="296"/>
      <c r="P1182" s="296"/>
      <c r="Q1182" s="297"/>
      <c r="R1182" s="227"/>
      <c r="S1182" s="228" t="e">
        <f>IF(C1182="",NA(),MATCH($B1182&amp;$C1182,'Smelter Reference List'!$J:$J,0))</f>
        <v>#N/A</v>
      </c>
      <c r="T1182" s="229"/>
      <c r="U1182" s="229">
        <f t="shared" ca="1" si="38"/>
        <v>0</v>
      </c>
      <c r="V1182" s="229"/>
      <c r="W1182" s="229"/>
      <c r="Y1182" s="223" t="str">
        <f t="shared" si="39"/>
        <v/>
      </c>
    </row>
    <row r="1183" spans="1:25" s="223" customFormat="1" ht="20.25">
      <c r="A1183" s="292"/>
      <c r="B1183" s="293" t="str">
        <f>IF(LEN(A1183)=0,"",INDEX('Smelter Reference List'!$A:$A,MATCH($A1183,'Smelter Reference List'!$E:$E,0)))</f>
        <v/>
      </c>
      <c r="C1183" s="299" t="str">
        <f>IF(LEN(A1183)=0,"",INDEX('Smelter Reference List'!$C:$C,MATCH($A1183,'Smelter Reference List'!$E:$E,0)))</f>
        <v/>
      </c>
      <c r="D1183" s="293" t="str">
        <f ca="1">IF(ISERROR($S1183),"",OFFSET('Smelter Reference List'!$C$4,$S1183-4,0)&amp;"")</f>
        <v/>
      </c>
      <c r="E1183" s="293" t="str">
        <f ca="1">IF(ISERROR($S1183),"",OFFSET('Smelter Reference List'!$D$4,$S1183-4,0)&amp;"")</f>
        <v/>
      </c>
      <c r="F1183" s="293" t="str">
        <f ca="1">IF(ISERROR($S1183),"",OFFSET('Smelter Reference List'!$E$4,$S1183-4,0))</f>
        <v/>
      </c>
      <c r="G1183" s="293" t="str">
        <f ca="1">IF(C1183=$U$4,"Enter smelter details", IF(ISERROR($S1183),"",OFFSET('Smelter Reference List'!$F$4,$S1183-4,0)))</f>
        <v/>
      </c>
      <c r="H1183" s="294" t="str">
        <f ca="1">IF(ISERROR($S1183),"",OFFSET('Smelter Reference List'!$G$4,$S1183-4,0))</f>
        <v/>
      </c>
      <c r="I1183" s="295" t="str">
        <f ca="1">IF(ISERROR($S1183),"",OFFSET('Smelter Reference List'!$H$4,$S1183-4,0))</f>
        <v/>
      </c>
      <c r="J1183" s="295" t="str">
        <f ca="1">IF(ISERROR($S1183),"",OFFSET('Smelter Reference List'!$I$4,$S1183-4,0))</f>
        <v/>
      </c>
      <c r="K1183" s="296"/>
      <c r="L1183" s="296"/>
      <c r="M1183" s="296"/>
      <c r="N1183" s="296"/>
      <c r="O1183" s="296"/>
      <c r="P1183" s="296"/>
      <c r="Q1183" s="297"/>
      <c r="R1183" s="227"/>
      <c r="S1183" s="228" t="e">
        <f>IF(C1183="",NA(),MATCH($B1183&amp;$C1183,'Smelter Reference List'!$J:$J,0))</f>
        <v>#N/A</v>
      </c>
      <c r="T1183" s="229"/>
      <c r="U1183" s="229">
        <f t="shared" ca="1" si="38"/>
        <v>0</v>
      </c>
      <c r="V1183" s="229"/>
      <c r="W1183" s="229"/>
      <c r="Y1183" s="223" t="str">
        <f t="shared" si="39"/>
        <v/>
      </c>
    </row>
    <row r="1184" spans="1:25" s="223" customFormat="1" ht="20.25">
      <c r="A1184" s="292"/>
      <c r="B1184" s="293" t="str">
        <f>IF(LEN(A1184)=0,"",INDEX('Smelter Reference List'!$A:$A,MATCH($A1184,'Smelter Reference List'!$E:$E,0)))</f>
        <v/>
      </c>
      <c r="C1184" s="299" t="str">
        <f>IF(LEN(A1184)=0,"",INDEX('Smelter Reference List'!$C:$C,MATCH($A1184,'Smelter Reference List'!$E:$E,0)))</f>
        <v/>
      </c>
      <c r="D1184" s="293" t="str">
        <f ca="1">IF(ISERROR($S1184),"",OFFSET('Smelter Reference List'!$C$4,$S1184-4,0)&amp;"")</f>
        <v/>
      </c>
      <c r="E1184" s="293" t="str">
        <f ca="1">IF(ISERROR($S1184),"",OFFSET('Smelter Reference List'!$D$4,$S1184-4,0)&amp;"")</f>
        <v/>
      </c>
      <c r="F1184" s="293" t="str">
        <f ca="1">IF(ISERROR($S1184),"",OFFSET('Smelter Reference List'!$E$4,$S1184-4,0))</f>
        <v/>
      </c>
      <c r="G1184" s="293" t="str">
        <f ca="1">IF(C1184=$U$4,"Enter smelter details", IF(ISERROR($S1184),"",OFFSET('Smelter Reference List'!$F$4,$S1184-4,0)))</f>
        <v/>
      </c>
      <c r="H1184" s="294" t="str">
        <f ca="1">IF(ISERROR($S1184),"",OFFSET('Smelter Reference List'!$G$4,$S1184-4,0))</f>
        <v/>
      </c>
      <c r="I1184" s="295" t="str">
        <f ca="1">IF(ISERROR($S1184),"",OFFSET('Smelter Reference List'!$H$4,$S1184-4,0))</f>
        <v/>
      </c>
      <c r="J1184" s="295" t="str">
        <f ca="1">IF(ISERROR($S1184),"",OFFSET('Smelter Reference List'!$I$4,$S1184-4,0))</f>
        <v/>
      </c>
      <c r="K1184" s="296"/>
      <c r="L1184" s="296"/>
      <c r="M1184" s="296"/>
      <c r="N1184" s="296"/>
      <c r="O1184" s="296"/>
      <c r="P1184" s="296"/>
      <c r="Q1184" s="297"/>
      <c r="R1184" s="227"/>
      <c r="S1184" s="228" t="e">
        <f>IF(C1184="",NA(),MATCH($B1184&amp;$C1184,'Smelter Reference List'!$J:$J,0))</f>
        <v>#N/A</v>
      </c>
      <c r="T1184" s="229"/>
      <c r="U1184" s="229">
        <f t="shared" ca="1" si="38"/>
        <v>0</v>
      </c>
      <c r="V1184" s="229"/>
      <c r="W1184" s="229"/>
      <c r="Y1184" s="223" t="str">
        <f t="shared" si="39"/>
        <v/>
      </c>
    </row>
    <row r="1185" spans="1:25" s="223" customFormat="1" ht="20.25">
      <c r="A1185" s="292"/>
      <c r="B1185" s="293" t="str">
        <f>IF(LEN(A1185)=0,"",INDEX('Smelter Reference List'!$A:$A,MATCH($A1185,'Smelter Reference List'!$E:$E,0)))</f>
        <v/>
      </c>
      <c r="C1185" s="299" t="str">
        <f>IF(LEN(A1185)=0,"",INDEX('Smelter Reference List'!$C:$C,MATCH($A1185,'Smelter Reference List'!$E:$E,0)))</f>
        <v/>
      </c>
      <c r="D1185" s="293" t="str">
        <f ca="1">IF(ISERROR($S1185),"",OFFSET('Smelter Reference List'!$C$4,$S1185-4,0)&amp;"")</f>
        <v/>
      </c>
      <c r="E1185" s="293" t="str">
        <f ca="1">IF(ISERROR($S1185),"",OFFSET('Smelter Reference List'!$D$4,$S1185-4,0)&amp;"")</f>
        <v/>
      </c>
      <c r="F1185" s="293" t="str">
        <f ca="1">IF(ISERROR($S1185),"",OFFSET('Smelter Reference List'!$E$4,$S1185-4,0))</f>
        <v/>
      </c>
      <c r="G1185" s="293" t="str">
        <f ca="1">IF(C1185=$U$4,"Enter smelter details", IF(ISERROR($S1185),"",OFFSET('Smelter Reference List'!$F$4,$S1185-4,0)))</f>
        <v/>
      </c>
      <c r="H1185" s="294" t="str">
        <f ca="1">IF(ISERROR($S1185),"",OFFSET('Smelter Reference List'!$G$4,$S1185-4,0))</f>
        <v/>
      </c>
      <c r="I1185" s="295" t="str">
        <f ca="1">IF(ISERROR($S1185),"",OFFSET('Smelter Reference List'!$H$4,$S1185-4,0))</f>
        <v/>
      </c>
      <c r="J1185" s="295" t="str">
        <f ca="1">IF(ISERROR($S1185),"",OFFSET('Smelter Reference List'!$I$4,$S1185-4,0))</f>
        <v/>
      </c>
      <c r="K1185" s="296"/>
      <c r="L1185" s="296"/>
      <c r="M1185" s="296"/>
      <c r="N1185" s="296"/>
      <c r="O1185" s="296"/>
      <c r="P1185" s="296"/>
      <c r="Q1185" s="297"/>
      <c r="R1185" s="227"/>
      <c r="S1185" s="228" t="e">
        <f>IF(C1185="",NA(),MATCH($B1185&amp;$C1185,'Smelter Reference List'!$J:$J,0))</f>
        <v>#N/A</v>
      </c>
      <c r="T1185" s="229"/>
      <c r="U1185" s="229">
        <f t="shared" ca="1" si="38"/>
        <v>0</v>
      </c>
      <c r="V1185" s="229"/>
      <c r="W1185" s="229"/>
      <c r="Y1185" s="223" t="str">
        <f t="shared" si="39"/>
        <v/>
      </c>
    </row>
    <row r="1186" spans="1:25" s="223" customFormat="1" ht="20.25">
      <c r="A1186" s="292"/>
      <c r="B1186" s="293" t="str">
        <f>IF(LEN(A1186)=0,"",INDEX('Smelter Reference List'!$A:$A,MATCH($A1186,'Smelter Reference List'!$E:$E,0)))</f>
        <v/>
      </c>
      <c r="C1186" s="299" t="str">
        <f>IF(LEN(A1186)=0,"",INDEX('Smelter Reference List'!$C:$C,MATCH($A1186,'Smelter Reference List'!$E:$E,0)))</f>
        <v/>
      </c>
      <c r="D1186" s="293" t="str">
        <f ca="1">IF(ISERROR($S1186),"",OFFSET('Smelter Reference List'!$C$4,$S1186-4,0)&amp;"")</f>
        <v/>
      </c>
      <c r="E1186" s="293" t="str">
        <f ca="1">IF(ISERROR($S1186),"",OFFSET('Smelter Reference List'!$D$4,$S1186-4,0)&amp;"")</f>
        <v/>
      </c>
      <c r="F1186" s="293" t="str">
        <f ca="1">IF(ISERROR($S1186),"",OFFSET('Smelter Reference List'!$E$4,$S1186-4,0))</f>
        <v/>
      </c>
      <c r="G1186" s="293" t="str">
        <f ca="1">IF(C1186=$U$4,"Enter smelter details", IF(ISERROR($S1186),"",OFFSET('Smelter Reference List'!$F$4,$S1186-4,0)))</f>
        <v/>
      </c>
      <c r="H1186" s="294" t="str">
        <f ca="1">IF(ISERROR($S1186),"",OFFSET('Smelter Reference List'!$G$4,$S1186-4,0))</f>
        <v/>
      </c>
      <c r="I1186" s="295" t="str">
        <f ca="1">IF(ISERROR($S1186),"",OFFSET('Smelter Reference List'!$H$4,$S1186-4,0))</f>
        <v/>
      </c>
      <c r="J1186" s="295" t="str">
        <f ca="1">IF(ISERROR($S1186),"",OFFSET('Smelter Reference List'!$I$4,$S1186-4,0))</f>
        <v/>
      </c>
      <c r="K1186" s="296"/>
      <c r="L1186" s="296"/>
      <c r="M1186" s="296"/>
      <c r="N1186" s="296"/>
      <c r="O1186" s="296"/>
      <c r="P1186" s="296"/>
      <c r="Q1186" s="297"/>
      <c r="R1186" s="227"/>
      <c r="S1186" s="228" t="e">
        <f>IF(C1186="",NA(),MATCH($B1186&amp;$C1186,'Smelter Reference List'!$J:$J,0))</f>
        <v>#N/A</v>
      </c>
      <c r="T1186" s="229"/>
      <c r="U1186" s="229">
        <f t="shared" ca="1" si="38"/>
        <v>0</v>
      </c>
      <c r="V1186" s="229"/>
      <c r="W1186" s="229"/>
      <c r="Y1186" s="223" t="str">
        <f t="shared" si="39"/>
        <v/>
      </c>
    </row>
    <row r="1187" spans="1:25" s="223" customFormat="1" ht="20.25">
      <c r="A1187" s="292"/>
      <c r="B1187" s="293" t="str">
        <f>IF(LEN(A1187)=0,"",INDEX('Smelter Reference List'!$A:$A,MATCH($A1187,'Smelter Reference List'!$E:$E,0)))</f>
        <v/>
      </c>
      <c r="C1187" s="299" t="str">
        <f>IF(LEN(A1187)=0,"",INDEX('Smelter Reference List'!$C:$C,MATCH($A1187,'Smelter Reference List'!$E:$E,0)))</f>
        <v/>
      </c>
      <c r="D1187" s="293" t="str">
        <f ca="1">IF(ISERROR($S1187),"",OFFSET('Smelter Reference List'!$C$4,$S1187-4,0)&amp;"")</f>
        <v/>
      </c>
      <c r="E1187" s="293" t="str">
        <f ca="1">IF(ISERROR($S1187),"",OFFSET('Smelter Reference List'!$D$4,$S1187-4,0)&amp;"")</f>
        <v/>
      </c>
      <c r="F1187" s="293" t="str">
        <f ca="1">IF(ISERROR($S1187),"",OFFSET('Smelter Reference List'!$E$4,$S1187-4,0))</f>
        <v/>
      </c>
      <c r="G1187" s="293" t="str">
        <f ca="1">IF(C1187=$U$4,"Enter smelter details", IF(ISERROR($S1187),"",OFFSET('Smelter Reference List'!$F$4,$S1187-4,0)))</f>
        <v/>
      </c>
      <c r="H1187" s="294" t="str">
        <f ca="1">IF(ISERROR($S1187),"",OFFSET('Smelter Reference List'!$G$4,$S1187-4,0))</f>
        <v/>
      </c>
      <c r="I1187" s="295" t="str">
        <f ca="1">IF(ISERROR($S1187),"",OFFSET('Smelter Reference List'!$H$4,$S1187-4,0))</f>
        <v/>
      </c>
      <c r="J1187" s="295" t="str">
        <f ca="1">IF(ISERROR($S1187),"",OFFSET('Smelter Reference List'!$I$4,$S1187-4,0))</f>
        <v/>
      </c>
      <c r="K1187" s="296"/>
      <c r="L1187" s="296"/>
      <c r="M1187" s="296"/>
      <c r="N1187" s="296"/>
      <c r="O1187" s="296"/>
      <c r="P1187" s="296"/>
      <c r="Q1187" s="297"/>
      <c r="R1187" s="227"/>
      <c r="S1187" s="228" t="e">
        <f>IF(C1187="",NA(),MATCH($B1187&amp;$C1187,'Smelter Reference List'!$J:$J,0))</f>
        <v>#N/A</v>
      </c>
      <c r="T1187" s="229"/>
      <c r="U1187" s="229">
        <f t="shared" ca="1" si="38"/>
        <v>0</v>
      </c>
      <c r="V1187" s="229"/>
      <c r="W1187" s="229"/>
      <c r="Y1187" s="223" t="str">
        <f t="shared" si="39"/>
        <v/>
      </c>
    </row>
    <row r="1188" spans="1:25" s="223" customFormat="1" ht="20.25">
      <c r="A1188" s="292"/>
      <c r="B1188" s="293" t="str">
        <f>IF(LEN(A1188)=0,"",INDEX('Smelter Reference List'!$A:$A,MATCH($A1188,'Smelter Reference List'!$E:$E,0)))</f>
        <v/>
      </c>
      <c r="C1188" s="299" t="str">
        <f>IF(LEN(A1188)=0,"",INDEX('Smelter Reference List'!$C:$C,MATCH($A1188,'Smelter Reference List'!$E:$E,0)))</f>
        <v/>
      </c>
      <c r="D1188" s="293" t="str">
        <f ca="1">IF(ISERROR($S1188),"",OFFSET('Smelter Reference List'!$C$4,$S1188-4,0)&amp;"")</f>
        <v/>
      </c>
      <c r="E1188" s="293" t="str">
        <f ca="1">IF(ISERROR($S1188),"",OFFSET('Smelter Reference List'!$D$4,$S1188-4,0)&amp;"")</f>
        <v/>
      </c>
      <c r="F1188" s="293" t="str">
        <f ca="1">IF(ISERROR($S1188),"",OFFSET('Smelter Reference List'!$E$4,$S1188-4,0))</f>
        <v/>
      </c>
      <c r="G1188" s="293" t="str">
        <f ca="1">IF(C1188=$U$4,"Enter smelter details", IF(ISERROR($S1188),"",OFFSET('Smelter Reference List'!$F$4,$S1188-4,0)))</f>
        <v/>
      </c>
      <c r="H1188" s="294" t="str">
        <f ca="1">IF(ISERROR($S1188),"",OFFSET('Smelter Reference List'!$G$4,$S1188-4,0))</f>
        <v/>
      </c>
      <c r="I1188" s="295" t="str">
        <f ca="1">IF(ISERROR($S1188),"",OFFSET('Smelter Reference List'!$H$4,$S1188-4,0))</f>
        <v/>
      </c>
      <c r="J1188" s="295" t="str">
        <f ca="1">IF(ISERROR($S1188),"",OFFSET('Smelter Reference List'!$I$4,$S1188-4,0))</f>
        <v/>
      </c>
      <c r="K1188" s="296"/>
      <c r="L1188" s="296"/>
      <c r="M1188" s="296"/>
      <c r="N1188" s="296"/>
      <c r="O1188" s="296"/>
      <c r="P1188" s="296"/>
      <c r="Q1188" s="297"/>
      <c r="R1188" s="227"/>
      <c r="S1188" s="228" t="e">
        <f>IF(C1188="",NA(),MATCH($B1188&amp;$C1188,'Smelter Reference List'!$J:$J,0))</f>
        <v>#N/A</v>
      </c>
      <c r="T1188" s="229"/>
      <c r="U1188" s="229">
        <f t="shared" ca="1" si="38"/>
        <v>0</v>
      </c>
      <c r="V1188" s="229"/>
      <c r="W1188" s="229"/>
      <c r="Y1188" s="223" t="str">
        <f t="shared" si="39"/>
        <v/>
      </c>
    </row>
    <row r="1189" spans="1:25" s="223" customFormat="1" ht="20.25">
      <c r="A1189" s="292"/>
      <c r="B1189" s="293" t="str">
        <f>IF(LEN(A1189)=0,"",INDEX('Smelter Reference List'!$A:$A,MATCH($A1189,'Smelter Reference List'!$E:$E,0)))</f>
        <v/>
      </c>
      <c r="C1189" s="299" t="str">
        <f>IF(LEN(A1189)=0,"",INDEX('Smelter Reference List'!$C:$C,MATCH($A1189,'Smelter Reference List'!$E:$E,0)))</f>
        <v/>
      </c>
      <c r="D1189" s="293" t="str">
        <f ca="1">IF(ISERROR($S1189),"",OFFSET('Smelter Reference List'!$C$4,$S1189-4,0)&amp;"")</f>
        <v/>
      </c>
      <c r="E1189" s="293" t="str">
        <f ca="1">IF(ISERROR($S1189),"",OFFSET('Smelter Reference List'!$D$4,$S1189-4,0)&amp;"")</f>
        <v/>
      </c>
      <c r="F1189" s="293" t="str">
        <f ca="1">IF(ISERROR($S1189),"",OFFSET('Smelter Reference List'!$E$4,$S1189-4,0))</f>
        <v/>
      </c>
      <c r="G1189" s="293" t="str">
        <f ca="1">IF(C1189=$U$4,"Enter smelter details", IF(ISERROR($S1189),"",OFFSET('Smelter Reference List'!$F$4,$S1189-4,0)))</f>
        <v/>
      </c>
      <c r="H1189" s="294" t="str">
        <f ca="1">IF(ISERROR($S1189),"",OFFSET('Smelter Reference List'!$G$4,$S1189-4,0))</f>
        <v/>
      </c>
      <c r="I1189" s="295" t="str">
        <f ca="1">IF(ISERROR($S1189),"",OFFSET('Smelter Reference List'!$H$4,$S1189-4,0))</f>
        <v/>
      </c>
      <c r="J1189" s="295" t="str">
        <f ca="1">IF(ISERROR($S1189),"",OFFSET('Smelter Reference List'!$I$4,$S1189-4,0))</f>
        <v/>
      </c>
      <c r="K1189" s="296"/>
      <c r="L1189" s="296"/>
      <c r="M1189" s="296"/>
      <c r="N1189" s="296"/>
      <c r="O1189" s="296"/>
      <c r="P1189" s="296"/>
      <c r="Q1189" s="297"/>
      <c r="R1189" s="227"/>
      <c r="S1189" s="228" t="e">
        <f>IF(C1189="",NA(),MATCH($B1189&amp;$C1189,'Smelter Reference List'!$J:$J,0))</f>
        <v>#N/A</v>
      </c>
      <c r="T1189" s="229"/>
      <c r="U1189" s="229">
        <f t="shared" ca="1" si="38"/>
        <v>0</v>
      </c>
      <c r="V1189" s="229"/>
      <c r="W1189" s="229"/>
      <c r="Y1189" s="223" t="str">
        <f t="shared" si="39"/>
        <v/>
      </c>
    </row>
    <row r="1190" spans="1:25" s="223" customFormat="1" ht="20.25">
      <c r="A1190" s="292"/>
      <c r="B1190" s="293" t="str">
        <f>IF(LEN(A1190)=0,"",INDEX('Smelter Reference List'!$A:$A,MATCH($A1190,'Smelter Reference List'!$E:$E,0)))</f>
        <v/>
      </c>
      <c r="C1190" s="299" t="str">
        <f>IF(LEN(A1190)=0,"",INDEX('Smelter Reference List'!$C:$C,MATCH($A1190,'Smelter Reference List'!$E:$E,0)))</f>
        <v/>
      </c>
      <c r="D1190" s="293" t="str">
        <f ca="1">IF(ISERROR($S1190),"",OFFSET('Smelter Reference List'!$C$4,$S1190-4,0)&amp;"")</f>
        <v/>
      </c>
      <c r="E1190" s="293" t="str">
        <f ca="1">IF(ISERROR($S1190),"",OFFSET('Smelter Reference List'!$D$4,$S1190-4,0)&amp;"")</f>
        <v/>
      </c>
      <c r="F1190" s="293" t="str">
        <f ca="1">IF(ISERROR($S1190),"",OFFSET('Smelter Reference List'!$E$4,$S1190-4,0))</f>
        <v/>
      </c>
      <c r="G1190" s="293" t="str">
        <f ca="1">IF(C1190=$U$4,"Enter smelter details", IF(ISERROR($S1190),"",OFFSET('Smelter Reference List'!$F$4,$S1190-4,0)))</f>
        <v/>
      </c>
      <c r="H1190" s="294" t="str">
        <f ca="1">IF(ISERROR($S1190),"",OFFSET('Smelter Reference List'!$G$4,$S1190-4,0))</f>
        <v/>
      </c>
      <c r="I1190" s="295" t="str">
        <f ca="1">IF(ISERROR($S1190),"",OFFSET('Smelter Reference List'!$H$4,$S1190-4,0))</f>
        <v/>
      </c>
      <c r="J1190" s="295" t="str">
        <f ca="1">IF(ISERROR($S1190),"",OFFSET('Smelter Reference List'!$I$4,$S1190-4,0))</f>
        <v/>
      </c>
      <c r="K1190" s="296"/>
      <c r="L1190" s="296"/>
      <c r="M1190" s="296"/>
      <c r="N1190" s="296"/>
      <c r="O1190" s="296"/>
      <c r="P1190" s="296"/>
      <c r="Q1190" s="297"/>
      <c r="R1190" s="227"/>
      <c r="S1190" s="228" t="e">
        <f>IF(C1190="",NA(),MATCH($B1190&amp;$C1190,'Smelter Reference List'!$J:$J,0))</f>
        <v>#N/A</v>
      </c>
      <c r="T1190" s="229"/>
      <c r="U1190" s="229">
        <f t="shared" ca="1" si="38"/>
        <v>0</v>
      </c>
      <c r="V1190" s="229"/>
      <c r="W1190" s="229"/>
      <c r="Y1190" s="223" t="str">
        <f t="shared" si="39"/>
        <v/>
      </c>
    </row>
    <row r="1191" spans="1:25" s="223" customFormat="1" ht="20.25">
      <c r="A1191" s="292"/>
      <c r="B1191" s="293" t="str">
        <f>IF(LEN(A1191)=0,"",INDEX('Smelter Reference List'!$A:$A,MATCH($A1191,'Smelter Reference List'!$E:$E,0)))</f>
        <v/>
      </c>
      <c r="C1191" s="299" t="str">
        <f>IF(LEN(A1191)=0,"",INDEX('Smelter Reference List'!$C:$C,MATCH($A1191,'Smelter Reference List'!$E:$E,0)))</f>
        <v/>
      </c>
      <c r="D1191" s="293" t="str">
        <f ca="1">IF(ISERROR($S1191),"",OFFSET('Smelter Reference List'!$C$4,$S1191-4,0)&amp;"")</f>
        <v/>
      </c>
      <c r="E1191" s="293" t="str">
        <f ca="1">IF(ISERROR($S1191),"",OFFSET('Smelter Reference List'!$D$4,$S1191-4,0)&amp;"")</f>
        <v/>
      </c>
      <c r="F1191" s="293" t="str">
        <f ca="1">IF(ISERROR($S1191),"",OFFSET('Smelter Reference List'!$E$4,$S1191-4,0))</f>
        <v/>
      </c>
      <c r="G1191" s="293" t="str">
        <f ca="1">IF(C1191=$U$4,"Enter smelter details", IF(ISERROR($S1191),"",OFFSET('Smelter Reference List'!$F$4,$S1191-4,0)))</f>
        <v/>
      </c>
      <c r="H1191" s="294" t="str">
        <f ca="1">IF(ISERROR($S1191),"",OFFSET('Smelter Reference List'!$G$4,$S1191-4,0))</f>
        <v/>
      </c>
      <c r="I1191" s="295" t="str">
        <f ca="1">IF(ISERROR($S1191),"",OFFSET('Smelter Reference List'!$H$4,$S1191-4,0))</f>
        <v/>
      </c>
      <c r="J1191" s="295" t="str">
        <f ca="1">IF(ISERROR($S1191),"",OFFSET('Smelter Reference List'!$I$4,$S1191-4,0))</f>
        <v/>
      </c>
      <c r="K1191" s="296"/>
      <c r="L1191" s="296"/>
      <c r="M1191" s="296"/>
      <c r="N1191" s="296"/>
      <c r="O1191" s="296"/>
      <c r="P1191" s="296"/>
      <c r="Q1191" s="297"/>
      <c r="R1191" s="227"/>
      <c r="S1191" s="228" t="e">
        <f>IF(C1191="",NA(),MATCH($B1191&amp;$C1191,'Smelter Reference List'!$J:$J,0))</f>
        <v>#N/A</v>
      </c>
      <c r="T1191" s="229"/>
      <c r="U1191" s="229">
        <f t="shared" ca="1" si="38"/>
        <v>0</v>
      </c>
      <c r="V1191" s="229"/>
      <c r="W1191" s="229"/>
      <c r="Y1191" s="223" t="str">
        <f t="shared" si="39"/>
        <v/>
      </c>
    </row>
    <row r="1192" spans="1:25" s="223" customFormat="1" ht="20.25">
      <c r="A1192" s="292"/>
      <c r="B1192" s="293" t="str">
        <f>IF(LEN(A1192)=0,"",INDEX('Smelter Reference List'!$A:$A,MATCH($A1192,'Smelter Reference List'!$E:$E,0)))</f>
        <v/>
      </c>
      <c r="C1192" s="299" t="str">
        <f>IF(LEN(A1192)=0,"",INDEX('Smelter Reference List'!$C:$C,MATCH($A1192,'Smelter Reference List'!$E:$E,0)))</f>
        <v/>
      </c>
      <c r="D1192" s="293" t="str">
        <f ca="1">IF(ISERROR($S1192),"",OFFSET('Smelter Reference List'!$C$4,$S1192-4,0)&amp;"")</f>
        <v/>
      </c>
      <c r="E1192" s="293" t="str">
        <f ca="1">IF(ISERROR($S1192),"",OFFSET('Smelter Reference List'!$D$4,$S1192-4,0)&amp;"")</f>
        <v/>
      </c>
      <c r="F1192" s="293" t="str">
        <f ca="1">IF(ISERROR($S1192),"",OFFSET('Smelter Reference List'!$E$4,$S1192-4,0))</f>
        <v/>
      </c>
      <c r="G1192" s="293" t="str">
        <f ca="1">IF(C1192=$U$4,"Enter smelter details", IF(ISERROR($S1192),"",OFFSET('Smelter Reference List'!$F$4,$S1192-4,0)))</f>
        <v/>
      </c>
      <c r="H1192" s="294" t="str">
        <f ca="1">IF(ISERROR($S1192),"",OFFSET('Smelter Reference List'!$G$4,$S1192-4,0))</f>
        <v/>
      </c>
      <c r="I1192" s="295" t="str">
        <f ca="1">IF(ISERROR($S1192),"",OFFSET('Smelter Reference List'!$H$4,$S1192-4,0))</f>
        <v/>
      </c>
      <c r="J1192" s="295" t="str">
        <f ca="1">IF(ISERROR($S1192),"",OFFSET('Smelter Reference List'!$I$4,$S1192-4,0))</f>
        <v/>
      </c>
      <c r="K1192" s="296"/>
      <c r="L1192" s="296"/>
      <c r="M1192" s="296"/>
      <c r="N1192" s="296"/>
      <c r="O1192" s="296"/>
      <c r="P1192" s="296"/>
      <c r="Q1192" s="297"/>
      <c r="R1192" s="227"/>
      <c r="S1192" s="228" t="e">
        <f>IF(C1192="",NA(),MATCH($B1192&amp;$C1192,'Smelter Reference List'!$J:$J,0))</f>
        <v>#N/A</v>
      </c>
      <c r="T1192" s="229"/>
      <c r="U1192" s="229">
        <f t="shared" ca="1" si="38"/>
        <v>0</v>
      </c>
      <c r="V1192" s="229"/>
      <c r="W1192" s="229"/>
      <c r="Y1192" s="223" t="str">
        <f t="shared" si="39"/>
        <v/>
      </c>
    </row>
    <row r="1193" spans="1:25" s="223" customFormat="1" ht="20.25">
      <c r="A1193" s="292"/>
      <c r="B1193" s="293" t="str">
        <f>IF(LEN(A1193)=0,"",INDEX('Smelter Reference List'!$A:$A,MATCH($A1193,'Smelter Reference List'!$E:$E,0)))</f>
        <v/>
      </c>
      <c r="C1193" s="299" t="str">
        <f>IF(LEN(A1193)=0,"",INDEX('Smelter Reference List'!$C:$C,MATCH($A1193,'Smelter Reference List'!$E:$E,0)))</f>
        <v/>
      </c>
      <c r="D1193" s="293" t="str">
        <f ca="1">IF(ISERROR($S1193),"",OFFSET('Smelter Reference List'!$C$4,$S1193-4,0)&amp;"")</f>
        <v/>
      </c>
      <c r="E1193" s="293" t="str">
        <f ca="1">IF(ISERROR($S1193),"",OFFSET('Smelter Reference List'!$D$4,$S1193-4,0)&amp;"")</f>
        <v/>
      </c>
      <c r="F1193" s="293" t="str">
        <f ca="1">IF(ISERROR($S1193),"",OFFSET('Smelter Reference List'!$E$4,$S1193-4,0))</f>
        <v/>
      </c>
      <c r="G1193" s="293" t="str">
        <f ca="1">IF(C1193=$U$4,"Enter smelter details", IF(ISERROR($S1193),"",OFFSET('Smelter Reference List'!$F$4,$S1193-4,0)))</f>
        <v/>
      </c>
      <c r="H1193" s="294" t="str">
        <f ca="1">IF(ISERROR($S1193),"",OFFSET('Smelter Reference List'!$G$4,$S1193-4,0))</f>
        <v/>
      </c>
      <c r="I1193" s="295" t="str">
        <f ca="1">IF(ISERROR($S1193),"",OFFSET('Smelter Reference List'!$H$4,$S1193-4,0))</f>
        <v/>
      </c>
      <c r="J1193" s="295" t="str">
        <f ca="1">IF(ISERROR($S1193),"",OFFSET('Smelter Reference List'!$I$4,$S1193-4,0))</f>
        <v/>
      </c>
      <c r="K1193" s="296"/>
      <c r="L1193" s="296"/>
      <c r="M1193" s="296"/>
      <c r="N1193" s="296"/>
      <c r="O1193" s="296"/>
      <c r="P1193" s="296"/>
      <c r="Q1193" s="297"/>
      <c r="R1193" s="227"/>
      <c r="S1193" s="228" t="e">
        <f>IF(C1193="",NA(),MATCH($B1193&amp;$C1193,'Smelter Reference List'!$J:$J,0))</f>
        <v>#N/A</v>
      </c>
      <c r="T1193" s="229"/>
      <c r="U1193" s="229">
        <f t="shared" ca="1" si="38"/>
        <v>0</v>
      </c>
      <c r="V1193" s="229"/>
      <c r="W1193" s="229"/>
      <c r="Y1193" s="223" t="str">
        <f t="shared" si="39"/>
        <v/>
      </c>
    </row>
    <row r="1194" spans="1:25" s="223" customFormat="1" ht="20.25">
      <c r="A1194" s="292"/>
      <c r="B1194" s="293" t="str">
        <f>IF(LEN(A1194)=0,"",INDEX('Smelter Reference List'!$A:$A,MATCH($A1194,'Smelter Reference List'!$E:$E,0)))</f>
        <v/>
      </c>
      <c r="C1194" s="299" t="str">
        <f>IF(LEN(A1194)=0,"",INDEX('Smelter Reference List'!$C:$C,MATCH($A1194,'Smelter Reference List'!$E:$E,0)))</f>
        <v/>
      </c>
      <c r="D1194" s="293" t="str">
        <f ca="1">IF(ISERROR($S1194),"",OFFSET('Smelter Reference List'!$C$4,$S1194-4,0)&amp;"")</f>
        <v/>
      </c>
      <c r="E1194" s="293" t="str">
        <f ca="1">IF(ISERROR($S1194),"",OFFSET('Smelter Reference List'!$D$4,$S1194-4,0)&amp;"")</f>
        <v/>
      </c>
      <c r="F1194" s="293" t="str">
        <f ca="1">IF(ISERROR($S1194),"",OFFSET('Smelter Reference List'!$E$4,$S1194-4,0))</f>
        <v/>
      </c>
      <c r="G1194" s="293" t="str">
        <f ca="1">IF(C1194=$U$4,"Enter smelter details", IF(ISERROR($S1194),"",OFFSET('Smelter Reference List'!$F$4,$S1194-4,0)))</f>
        <v/>
      </c>
      <c r="H1194" s="294" t="str">
        <f ca="1">IF(ISERROR($S1194),"",OFFSET('Smelter Reference List'!$G$4,$S1194-4,0))</f>
        <v/>
      </c>
      <c r="I1194" s="295" t="str">
        <f ca="1">IF(ISERROR($S1194),"",OFFSET('Smelter Reference List'!$H$4,$S1194-4,0))</f>
        <v/>
      </c>
      <c r="J1194" s="295" t="str">
        <f ca="1">IF(ISERROR($S1194),"",OFFSET('Smelter Reference List'!$I$4,$S1194-4,0))</f>
        <v/>
      </c>
      <c r="K1194" s="296"/>
      <c r="L1194" s="296"/>
      <c r="M1194" s="296"/>
      <c r="N1194" s="296"/>
      <c r="O1194" s="296"/>
      <c r="P1194" s="296"/>
      <c r="Q1194" s="297"/>
      <c r="R1194" s="227"/>
      <c r="S1194" s="228" t="e">
        <f>IF(C1194="",NA(),MATCH($B1194&amp;$C1194,'Smelter Reference List'!$J:$J,0))</f>
        <v>#N/A</v>
      </c>
      <c r="T1194" s="229"/>
      <c r="U1194" s="229">
        <f t="shared" ca="1" si="38"/>
        <v>0</v>
      </c>
      <c r="V1194" s="229"/>
      <c r="W1194" s="229"/>
      <c r="Y1194" s="223" t="str">
        <f t="shared" si="39"/>
        <v/>
      </c>
    </row>
    <row r="1195" spans="1:25" s="223" customFormat="1" ht="20.25">
      <c r="A1195" s="292"/>
      <c r="B1195" s="293" t="str">
        <f>IF(LEN(A1195)=0,"",INDEX('Smelter Reference List'!$A:$A,MATCH($A1195,'Smelter Reference List'!$E:$E,0)))</f>
        <v/>
      </c>
      <c r="C1195" s="299" t="str">
        <f>IF(LEN(A1195)=0,"",INDEX('Smelter Reference List'!$C:$C,MATCH($A1195,'Smelter Reference List'!$E:$E,0)))</f>
        <v/>
      </c>
      <c r="D1195" s="293" t="str">
        <f ca="1">IF(ISERROR($S1195),"",OFFSET('Smelter Reference List'!$C$4,$S1195-4,0)&amp;"")</f>
        <v/>
      </c>
      <c r="E1195" s="293" t="str">
        <f ca="1">IF(ISERROR($S1195),"",OFFSET('Smelter Reference List'!$D$4,$S1195-4,0)&amp;"")</f>
        <v/>
      </c>
      <c r="F1195" s="293" t="str">
        <f ca="1">IF(ISERROR($S1195),"",OFFSET('Smelter Reference List'!$E$4,$S1195-4,0))</f>
        <v/>
      </c>
      <c r="G1195" s="293" t="str">
        <f ca="1">IF(C1195=$U$4,"Enter smelter details", IF(ISERROR($S1195),"",OFFSET('Smelter Reference List'!$F$4,$S1195-4,0)))</f>
        <v/>
      </c>
      <c r="H1195" s="294" t="str">
        <f ca="1">IF(ISERROR($S1195),"",OFFSET('Smelter Reference List'!$G$4,$S1195-4,0))</f>
        <v/>
      </c>
      <c r="I1195" s="295" t="str">
        <f ca="1">IF(ISERROR($S1195),"",OFFSET('Smelter Reference List'!$H$4,$S1195-4,0))</f>
        <v/>
      </c>
      <c r="J1195" s="295" t="str">
        <f ca="1">IF(ISERROR($S1195),"",OFFSET('Smelter Reference List'!$I$4,$S1195-4,0))</f>
        <v/>
      </c>
      <c r="K1195" s="296"/>
      <c r="L1195" s="296"/>
      <c r="M1195" s="296"/>
      <c r="N1195" s="296"/>
      <c r="O1195" s="296"/>
      <c r="P1195" s="296"/>
      <c r="Q1195" s="297"/>
      <c r="R1195" s="227"/>
      <c r="S1195" s="228" t="e">
        <f>IF(C1195="",NA(),MATCH($B1195&amp;$C1195,'Smelter Reference List'!$J:$J,0))</f>
        <v>#N/A</v>
      </c>
      <c r="T1195" s="229"/>
      <c r="U1195" s="229">
        <f t="shared" ca="1" si="38"/>
        <v>0</v>
      </c>
      <c r="V1195" s="229"/>
      <c r="W1195" s="229"/>
      <c r="Y1195" s="223" t="str">
        <f t="shared" si="39"/>
        <v/>
      </c>
    </row>
    <row r="1196" spans="1:25" s="223" customFormat="1" ht="20.25">
      <c r="A1196" s="292"/>
      <c r="B1196" s="293" t="str">
        <f>IF(LEN(A1196)=0,"",INDEX('Smelter Reference List'!$A:$A,MATCH($A1196,'Smelter Reference List'!$E:$E,0)))</f>
        <v/>
      </c>
      <c r="C1196" s="299" t="str">
        <f>IF(LEN(A1196)=0,"",INDEX('Smelter Reference List'!$C:$C,MATCH($A1196,'Smelter Reference List'!$E:$E,0)))</f>
        <v/>
      </c>
      <c r="D1196" s="293" t="str">
        <f ca="1">IF(ISERROR($S1196),"",OFFSET('Smelter Reference List'!$C$4,$S1196-4,0)&amp;"")</f>
        <v/>
      </c>
      <c r="E1196" s="293" t="str">
        <f ca="1">IF(ISERROR($S1196),"",OFFSET('Smelter Reference List'!$D$4,$S1196-4,0)&amp;"")</f>
        <v/>
      </c>
      <c r="F1196" s="293" t="str">
        <f ca="1">IF(ISERROR($S1196),"",OFFSET('Smelter Reference List'!$E$4,$S1196-4,0))</f>
        <v/>
      </c>
      <c r="G1196" s="293" t="str">
        <f ca="1">IF(C1196=$U$4,"Enter smelter details", IF(ISERROR($S1196),"",OFFSET('Smelter Reference List'!$F$4,$S1196-4,0)))</f>
        <v/>
      </c>
      <c r="H1196" s="294" t="str">
        <f ca="1">IF(ISERROR($S1196),"",OFFSET('Smelter Reference List'!$G$4,$S1196-4,0))</f>
        <v/>
      </c>
      <c r="I1196" s="295" t="str">
        <f ca="1">IF(ISERROR($S1196),"",OFFSET('Smelter Reference List'!$H$4,$S1196-4,0))</f>
        <v/>
      </c>
      <c r="J1196" s="295" t="str">
        <f ca="1">IF(ISERROR($S1196),"",OFFSET('Smelter Reference List'!$I$4,$S1196-4,0))</f>
        <v/>
      </c>
      <c r="K1196" s="296"/>
      <c r="L1196" s="296"/>
      <c r="M1196" s="296"/>
      <c r="N1196" s="296"/>
      <c r="O1196" s="296"/>
      <c r="P1196" s="296"/>
      <c r="Q1196" s="297"/>
      <c r="R1196" s="227"/>
      <c r="S1196" s="228" t="e">
        <f>IF(C1196="",NA(),MATCH($B1196&amp;$C1196,'Smelter Reference List'!$J:$J,0))</f>
        <v>#N/A</v>
      </c>
      <c r="T1196" s="229"/>
      <c r="U1196" s="229">
        <f t="shared" ca="1" si="38"/>
        <v>0</v>
      </c>
      <c r="V1196" s="229"/>
      <c r="W1196" s="229"/>
      <c r="Y1196" s="223" t="str">
        <f t="shared" si="39"/>
        <v/>
      </c>
    </row>
    <row r="1197" spans="1:25" s="223" customFormat="1" ht="20.25">
      <c r="A1197" s="292"/>
      <c r="B1197" s="293" t="str">
        <f>IF(LEN(A1197)=0,"",INDEX('Smelter Reference List'!$A:$A,MATCH($A1197,'Smelter Reference List'!$E:$E,0)))</f>
        <v/>
      </c>
      <c r="C1197" s="299" t="str">
        <f>IF(LEN(A1197)=0,"",INDEX('Smelter Reference List'!$C:$C,MATCH($A1197,'Smelter Reference List'!$E:$E,0)))</f>
        <v/>
      </c>
      <c r="D1197" s="293" t="str">
        <f ca="1">IF(ISERROR($S1197),"",OFFSET('Smelter Reference List'!$C$4,$S1197-4,0)&amp;"")</f>
        <v/>
      </c>
      <c r="E1197" s="293" t="str">
        <f ca="1">IF(ISERROR($S1197),"",OFFSET('Smelter Reference List'!$D$4,$S1197-4,0)&amp;"")</f>
        <v/>
      </c>
      <c r="F1197" s="293" t="str">
        <f ca="1">IF(ISERROR($S1197),"",OFFSET('Smelter Reference List'!$E$4,$S1197-4,0))</f>
        <v/>
      </c>
      <c r="G1197" s="293" t="str">
        <f ca="1">IF(C1197=$U$4,"Enter smelter details", IF(ISERROR($S1197),"",OFFSET('Smelter Reference List'!$F$4,$S1197-4,0)))</f>
        <v/>
      </c>
      <c r="H1197" s="294" t="str">
        <f ca="1">IF(ISERROR($S1197),"",OFFSET('Smelter Reference List'!$G$4,$S1197-4,0))</f>
        <v/>
      </c>
      <c r="I1197" s="295" t="str">
        <f ca="1">IF(ISERROR($S1197),"",OFFSET('Smelter Reference List'!$H$4,$S1197-4,0))</f>
        <v/>
      </c>
      <c r="J1197" s="295" t="str">
        <f ca="1">IF(ISERROR($S1197),"",OFFSET('Smelter Reference List'!$I$4,$S1197-4,0))</f>
        <v/>
      </c>
      <c r="K1197" s="296"/>
      <c r="L1197" s="296"/>
      <c r="M1197" s="296"/>
      <c r="N1197" s="296"/>
      <c r="O1197" s="296"/>
      <c r="P1197" s="296"/>
      <c r="Q1197" s="297"/>
      <c r="R1197" s="227"/>
      <c r="S1197" s="228" t="e">
        <f>IF(C1197="",NA(),MATCH($B1197&amp;$C1197,'Smelter Reference List'!$J:$J,0))</f>
        <v>#N/A</v>
      </c>
      <c r="T1197" s="229"/>
      <c r="U1197" s="229">
        <f t="shared" ca="1" si="38"/>
        <v>0</v>
      </c>
      <c r="V1197" s="229"/>
      <c r="W1197" s="229"/>
      <c r="Y1197" s="223" t="str">
        <f t="shared" si="39"/>
        <v/>
      </c>
    </row>
    <row r="1198" spans="1:25" s="223" customFormat="1" ht="20.25">
      <c r="A1198" s="292"/>
      <c r="B1198" s="293" t="str">
        <f>IF(LEN(A1198)=0,"",INDEX('Smelter Reference List'!$A:$A,MATCH($A1198,'Smelter Reference List'!$E:$E,0)))</f>
        <v/>
      </c>
      <c r="C1198" s="299" t="str">
        <f>IF(LEN(A1198)=0,"",INDEX('Smelter Reference List'!$C:$C,MATCH($A1198,'Smelter Reference List'!$E:$E,0)))</f>
        <v/>
      </c>
      <c r="D1198" s="293" t="str">
        <f ca="1">IF(ISERROR($S1198),"",OFFSET('Smelter Reference List'!$C$4,$S1198-4,0)&amp;"")</f>
        <v/>
      </c>
      <c r="E1198" s="293" t="str">
        <f ca="1">IF(ISERROR($S1198),"",OFFSET('Smelter Reference List'!$D$4,$S1198-4,0)&amp;"")</f>
        <v/>
      </c>
      <c r="F1198" s="293" t="str">
        <f ca="1">IF(ISERROR($S1198),"",OFFSET('Smelter Reference List'!$E$4,$S1198-4,0))</f>
        <v/>
      </c>
      <c r="G1198" s="293" t="str">
        <f ca="1">IF(C1198=$U$4,"Enter smelter details", IF(ISERROR($S1198),"",OFFSET('Smelter Reference List'!$F$4,$S1198-4,0)))</f>
        <v/>
      </c>
      <c r="H1198" s="294" t="str">
        <f ca="1">IF(ISERROR($S1198),"",OFFSET('Smelter Reference List'!$G$4,$S1198-4,0))</f>
        <v/>
      </c>
      <c r="I1198" s="295" t="str">
        <f ca="1">IF(ISERROR($S1198),"",OFFSET('Smelter Reference List'!$H$4,$S1198-4,0))</f>
        <v/>
      </c>
      <c r="J1198" s="295" t="str">
        <f ca="1">IF(ISERROR($S1198),"",OFFSET('Smelter Reference List'!$I$4,$S1198-4,0))</f>
        <v/>
      </c>
      <c r="K1198" s="296"/>
      <c r="L1198" s="296"/>
      <c r="M1198" s="296"/>
      <c r="N1198" s="296"/>
      <c r="O1198" s="296"/>
      <c r="P1198" s="296"/>
      <c r="Q1198" s="297"/>
      <c r="R1198" s="227"/>
      <c r="S1198" s="228" t="e">
        <f>IF(C1198="",NA(),MATCH($B1198&amp;$C1198,'Smelter Reference List'!$J:$J,0))</f>
        <v>#N/A</v>
      </c>
      <c r="T1198" s="229"/>
      <c r="U1198" s="229">
        <f t="shared" ca="1" si="38"/>
        <v>0</v>
      </c>
      <c r="V1198" s="229"/>
      <c r="W1198" s="229"/>
      <c r="Y1198" s="223" t="str">
        <f t="shared" si="39"/>
        <v/>
      </c>
    </row>
    <row r="1199" spans="1:25" s="223" customFormat="1" ht="20.25">
      <c r="A1199" s="292"/>
      <c r="B1199" s="293" t="str">
        <f>IF(LEN(A1199)=0,"",INDEX('Smelter Reference List'!$A:$A,MATCH($A1199,'Smelter Reference List'!$E:$E,0)))</f>
        <v/>
      </c>
      <c r="C1199" s="299" t="str">
        <f>IF(LEN(A1199)=0,"",INDEX('Smelter Reference List'!$C:$C,MATCH($A1199,'Smelter Reference List'!$E:$E,0)))</f>
        <v/>
      </c>
      <c r="D1199" s="293" t="str">
        <f ca="1">IF(ISERROR($S1199),"",OFFSET('Smelter Reference List'!$C$4,$S1199-4,0)&amp;"")</f>
        <v/>
      </c>
      <c r="E1199" s="293" t="str">
        <f ca="1">IF(ISERROR($S1199),"",OFFSET('Smelter Reference List'!$D$4,$S1199-4,0)&amp;"")</f>
        <v/>
      </c>
      <c r="F1199" s="293" t="str">
        <f ca="1">IF(ISERROR($S1199),"",OFFSET('Smelter Reference List'!$E$4,$S1199-4,0))</f>
        <v/>
      </c>
      <c r="G1199" s="293" t="str">
        <f ca="1">IF(C1199=$U$4,"Enter smelter details", IF(ISERROR($S1199),"",OFFSET('Smelter Reference List'!$F$4,$S1199-4,0)))</f>
        <v/>
      </c>
      <c r="H1199" s="294" t="str">
        <f ca="1">IF(ISERROR($S1199),"",OFFSET('Smelter Reference List'!$G$4,$S1199-4,0))</f>
        <v/>
      </c>
      <c r="I1199" s="295" t="str">
        <f ca="1">IF(ISERROR($S1199),"",OFFSET('Smelter Reference List'!$H$4,$S1199-4,0))</f>
        <v/>
      </c>
      <c r="J1199" s="295" t="str">
        <f ca="1">IF(ISERROR($S1199),"",OFFSET('Smelter Reference List'!$I$4,$S1199-4,0))</f>
        <v/>
      </c>
      <c r="K1199" s="296"/>
      <c r="L1199" s="296"/>
      <c r="M1199" s="296"/>
      <c r="N1199" s="296"/>
      <c r="O1199" s="296"/>
      <c r="P1199" s="296"/>
      <c r="Q1199" s="297"/>
      <c r="R1199" s="227"/>
      <c r="S1199" s="228" t="e">
        <f>IF(C1199="",NA(),MATCH($B1199&amp;$C1199,'Smelter Reference List'!$J:$J,0))</f>
        <v>#N/A</v>
      </c>
      <c r="T1199" s="229"/>
      <c r="U1199" s="229">
        <f t="shared" ca="1" si="38"/>
        <v>0</v>
      </c>
      <c r="V1199" s="229"/>
      <c r="W1199" s="229"/>
      <c r="Y1199" s="223" t="str">
        <f t="shared" si="39"/>
        <v/>
      </c>
    </row>
    <row r="1200" spans="1:25" s="223" customFormat="1" ht="20.25">
      <c r="A1200" s="292"/>
      <c r="B1200" s="293" t="str">
        <f>IF(LEN(A1200)=0,"",INDEX('Smelter Reference List'!$A:$A,MATCH($A1200,'Smelter Reference List'!$E:$E,0)))</f>
        <v/>
      </c>
      <c r="C1200" s="299" t="str">
        <f>IF(LEN(A1200)=0,"",INDEX('Smelter Reference List'!$C:$C,MATCH($A1200,'Smelter Reference List'!$E:$E,0)))</f>
        <v/>
      </c>
      <c r="D1200" s="293" t="str">
        <f ca="1">IF(ISERROR($S1200),"",OFFSET('Smelter Reference List'!$C$4,$S1200-4,0)&amp;"")</f>
        <v/>
      </c>
      <c r="E1200" s="293" t="str">
        <f ca="1">IF(ISERROR($S1200),"",OFFSET('Smelter Reference List'!$D$4,$S1200-4,0)&amp;"")</f>
        <v/>
      </c>
      <c r="F1200" s="293" t="str">
        <f ca="1">IF(ISERROR($S1200),"",OFFSET('Smelter Reference List'!$E$4,$S1200-4,0))</f>
        <v/>
      </c>
      <c r="G1200" s="293" t="str">
        <f ca="1">IF(C1200=$U$4,"Enter smelter details", IF(ISERROR($S1200),"",OFFSET('Smelter Reference List'!$F$4,$S1200-4,0)))</f>
        <v/>
      </c>
      <c r="H1200" s="294" t="str">
        <f ca="1">IF(ISERROR($S1200),"",OFFSET('Smelter Reference List'!$G$4,$S1200-4,0))</f>
        <v/>
      </c>
      <c r="I1200" s="295" t="str">
        <f ca="1">IF(ISERROR($S1200),"",OFFSET('Smelter Reference List'!$H$4,$S1200-4,0))</f>
        <v/>
      </c>
      <c r="J1200" s="295" t="str">
        <f ca="1">IF(ISERROR($S1200),"",OFFSET('Smelter Reference List'!$I$4,$S1200-4,0))</f>
        <v/>
      </c>
      <c r="K1200" s="296"/>
      <c r="L1200" s="296"/>
      <c r="M1200" s="296"/>
      <c r="N1200" s="296"/>
      <c r="O1200" s="296"/>
      <c r="P1200" s="296"/>
      <c r="Q1200" s="297"/>
      <c r="R1200" s="227"/>
      <c r="S1200" s="228" t="e">
        <f>IF(C1200="",NA(),MATCH($B1200&amp;$C1200,'Smelter Reference List'!$J:$J,0))</f>
        <v>#N/A</v>
      </c>
      <c r="T1200" s="229"/>
      <c r="U1200" s="229">
        <f t="shared" ca="1" si="38"/>
        <v>0</v>
      </c>
      <c r="V1200" s="229"/>
      <c r="W1200" s="229"/>
      <c r="Y1200" s="223" t="str">
        <f t="shared" si="39"/>
        <v/>
      </c>
    </row>
    <row r="1201" spans="1:25" s="223" customFormat="1" ht="20.25">
      <c r="A1201" s="292"/>
      <c r="B1201" s="293" t="str">
        <f>IF(LEN(A1201)=0,"",INDEX('Smelter Reference List'!$A:$A,MATCH($A1201,'Smelter Reference List'!$E:$E,0)))</f>
        <v/>
      </c>
      <c r="C1201" s="299" t="str">
        <f>IF(LEN(A1201)=0,"",INDEX('Smelter Reference List'!$C:$C,MATCH($A1201,'Smelter Reference List'!$E:$E,0)))</f>
        <v/>
      </c>
      <c r="D1201" s="293" t="str">
        <f ca="1">IF(ISERROR($S1201),"",OFFSET('Smelter Reference List'!$C$4,$S1201-4,0)&amp;"")</f>
        <v/>
      </c>
      <c r="E1201" s="293" t="str">
        <f ca="1">IF(ISERROR($S1201),"",OFFSET('Smelter Reference List'!$D$4,$S1201-4,0)&amp;"")</f>
        <v/>
      </c>
      <c r="F1201" s="293" t="str">
        <f ca="1">IF(ISERROR($S1201),"",OFFSET('Smelter Reference List'!$E$4,$S1201-4,0))</f>
        <v/>
      </c>
      <c r="G1201" s="293" t="str">
        <f ca="1">IF(C1201=$U$4,"Enter smelter details", IF(ISERROR($S1201),"",OFFSET('Smelter Reference List'!$F$4,$S1201-4,0)))</f>
        <v/>
      </c>
      <c r="H1201" s="294" t="str">
        <f ca="1">IF(ISERROR($S1201),"",OFFSET('Smelter Reference List'!$G$4,$S1201-4,0))</f>
        <v/>
      </c>
      <c r="I1201" s="295" t="str">
        <f ca="1">IF(ISERROR($S1201),"",OFFSET('Smelter Reference List'!$H$4,$S1201-4,0))</f>
        <v/>
      </c>
      <c r="J1201" s="295" t="str">
        <f ca="1">IF(ISERROR($S1201),"",OFFSET('Smelter Reference List'!$I$4,$S1201-4,0))</f>
        <v/>
      </c>
      <c r="K1201" s="296"/>
      <c r="L1201" s="296"/>
      <c r="M1201" s="296"/>
      <c r="N1201" s="296"/>
      <c r="O1201" s="296"/>
      <c r="P1201" s="296"/>
      <c r="Q1201" s="297"/>
      <c r="R1201" s="227"/>
      <c r="S1201" s="228" t="e">
        <f>IF(C1201="",NA(),MATCH($B1201&amp;$C1201,'Smelter Reference List'!$J:$J,0))</f>
        <v>#N/A</v>
      </c>
      <c r="T1201" s="229"/>
      <c r="U1201" s="229">
        <f t="shared" ca="1" si="38"/>
        <v>0</v>
      </c>
      <c r="V1201" s="229"/>
      <c r="W1201" s="229"/>
      <c r="Y1201" s="223" t="str">
        <f t="shared" si="39"/>
        <v/>
      </c>
    </row>
    <row r="1202" spans="1:25" s="223" customFormat="1" ht="20.25">
      <c r="A1202" s="292"/>
      <c r="B1202" s="293" t="str">
        <f>IF(LEN(A1202)=0,"",INDEX('Smelter Reference List'!$A:$A,MATCH($A1202,'Smelter Reference List'!$E:$E,0)))</f>
        <v/>
      </c>
      <c r="C1202" s="299" t="str">
        <f>IF(LEN(A1202)=0,"",INDEX('Smelter Reference List'!$C:$C,MATCH($A1202,'Smelter Reference List'!$E:$E,0)))</f>
        <v/>
      </c>
      <c r="D1202" s="293" t="str">
        <f ca="1">IF(ISERROR($S1202),"",OFFSET('Smelter Reference List'!$C$4,$S1202-4,0)&amp;"")</f>
        <v/>
      </c>
      <c r="E1202" s="293" t="str">
        <f ca="1">IF(ISERROR($S1202),"",OFFSET('Smelter Reference List'!$D$4,$S1202-4,0)&amp;"")</f>
        <v/>
      </c>
      <c r="F1202" s="293" t="str">
        <f ca="1">IF(ISERROR($S1202),"",OFFSET('Smelter Reference List'!$E$4,$S1202-4,0))</f>
        <v/>
      </c>
      <c r="G1202" s="293" t="str">
        <f ca="1">IF(C1202=$U$4,"Enter smelter details", IF(ISERROR($S1202),"",OFFSET('Smelter Reference List'!$F$4,$S1202-4,0)))</f>
        <v/>
      </c>
      <c r="H1202" s="294" t="str">
        <f ca="1">IF(ISERROR($S1202),"",OFFSET('Smelter Reference List'!$G$4,$S1202-4,0))</f>
        <v/>
      </c>
      <c r="I1202" s="295" t="str">
        <f ca="1">IF(ISERROR($S1202),"",OFFSET('Smelter Reference List'!$H$4,$S1202-4,0))</f>
        <v/>
      </c>
      <c r="J1202" s="295" t="str">
        <f ca="1">IF(ISERROR($S1202),"",OFFSET('Smelter Reference List'!$I$4,$S1202-4,0))</f>
        <v/>
      </c>
      <c r="K1202" s="296"/>
      <c r="L1202" s="296"/>
      <c r="M1202" s="296"/>
      <c r="N1202" s="296"/>
      <c r="O1202" s="296"/>
      <c r="P1202" s="296"/>
      <c r="Q1202" s="297"/>
      <c r="R1202" s="227"/>
      <c r="S1202" s="228" t="e">
        <f>IF(C1202="",NA(),MATCH($B1202&amp;$C1202,'Smelter Reference List'!$J:$J,0))</f>
        <v>#N/A</v>
      </c>
      <c r="T1202" s="229"/>
      <c r="U1202" s="229">
        <f t="shared" ca="1" si="38"/>
        <v>0</v>
      </c>
      <c r="V1202" s="229"/>
      <c r="W1202" s="229"/>
      <c r="Y1202" s="223" t="str">
        <f t="shared" si="39"/>
        <v/>
      </c>
    </row>
    <row r="1203" spans="1:25" s="223" customFormat="1" ht="20.25">
      <c r="A1203" s="292"/>
      <c r="B1203" s="293" t="str">
        <f>IF(LEN(A1203)=0,"",INDEX('Smelter Reference List'!$A:$A,MATCH($A1203,'Smelter Reference List'!$E:$E,0)))</f>
        <v/>
      </c>
      <c r="C1203" s="299" t="str">
        <f>IF(LEN(A1203)=0,"",INDEX('Smelter Reference List'!$C:$C,MATCH($A1203,'Smelter Reference List'!$E:$E,0)))</f>
        <v/>
      </c>
      <c r="D1203" s="293" t="str">
        <f ca="1">IF(ISERROR($S1203),"",OFFSET('Smelter Reference List'!$C$4,$S1203-4,0)&amp;"")</f>
        <v/>
      </c>
      <c r="E1203" s="293" t="str">
        <f ca="1">IF(ISERROR($S1203),"",OFFSET('Smelter Reference List'!$D$4,$S1203-4,0)&amp;"")</f>
        <v/>
      </c>
      <c r="F1203" s="293" t="str">
        <f ca="1">IF(ISERROR($S1203),"",OFFSET('Smelter Reference List'!$E$4,$S1203-4,0))</f>
        <v/>
      </c>
      <c r="G1203" s="293" t="str">
        <f ca="1">IF(C1203=$U$4,"Enter smelter details", IF(ISERROR($S1203),"",OFFSET('Smelter Reference List'!$F$4,$S1203-4,0)))</f>
        <v/>
      </c>
      <c r="H1203" s="294" t="str">
        <f ca="1">IF(ISERROR($S1203),"",OFFSET('Smelter Reference List'!$G$4,$S1203-4,0))</f>
        <v/>
      </c>
      <c r="I1203" s="295" t="str">
        <f ca="1">IF(ISERROR($S1203),"",OFFSET('Smelter Reference List'!$H$4,$S1203-4,0))</f>
        <v/>
      </c>
      <c r="J1203" s="295" t="str">
        <f ca="1">IF(ISERROR($S1203),"",OFFSET('Smelter Reference List'!$I$4,$S1203-4,0))</f>
        <v/>
      </c>
      <c r="K1203" s="296"/>
      <c r="L1203" s="296"/>
      <c r="M1203" s="296"/>
      <c r="N1203" s="296"/>
      <c r="O1203" s="296"/>
      <c r="P1203" s="296"/>
      <c r="Q1203" s="297"/>
      <c r="R1203" s="227"/>
      <c r="S1203" s="228" t="e">
        <f>IF(C1203="",NA(),MATCH($B1203&amp;$C1203,'Smelter Reference List'!$J:$J,0))</f>
        <v>#N/A</v>
      </c>
      <c r="T1203" s="229"/>
      <c r="U1203" s="229">
        <f t="shared" ca="1" si="38"/>
        <v>0</v>
      </c>
      <c r="V1203" s="229"/>
      <c r="W1203" s="229"/>
      <c r="Y1203" s="223" t="str">
        <f t="shared" si="39"/>
        <v/>
      </c>
    </row>
    <row r="1204" spans="1:25" s="223" customFormat="1" ht="20.25">
      <c r="A1204" s="292"/>
      <c r="B1204" s="293" t="str">
        <f>IF(LEN(A1204)=0,"",INDEX('Smelter Reference List'!$A:$A,MATCH($A1204,'Smelter Reference List'!$E:$E,0)))</f>
        <v/>
      </c>
      <c r="C1204" s="299" t="str">
        <f>IF(LEN(A1204)=0,"",INDEX('Smelter Reference List'!$C:$C,MATCH($A1204,'Smelter Reference List'!$E:$E,0)))</f>
        <v/>
      </c>
      <c r="D1204" s="293" t="str">
        <f ca="1">IF(ISERROR($S1204),"",OFFSET('Smelter Reference List'!$C$4,$S1204-4,0)&amp;"")</f>
        <v/>
      </c>
      <c r="E1204" s="293" t="str">
        <f ca="1">IF(ISERROR($S1204),"",OFFSET('Smelter Reference List'!$D$4,$S1204-4,0)&amp;"")</f>
        <v/>
      </c>
      <c r="F1204" s="293" t="str">
        <f ca="1">IF(ISERROR($S1204),"",OFFSET('Smelter Reference List'!$E$4,$S1204-4,0))</f>
        <v/>
      </c>
      <c r="G1204" s="293" t="str">
        <f ca="1">IF(C1204=$U$4,"Enter smelter details", IF(ISERROR($S1204),"",OFFSET('Smelter Reference List'!$F$4,$S1204-4,0)))</f>
        <v/>
      </c>
      <c r="H1204" s="294" t="str">
        <f ca="1">IF(ISERROR($S1204),"",OFFSET('Smelter Reference List'!$G$4,$S1204-4,0))</f>
        <v/>
      </c>
      <c r="I1204" s="295" t="str">
        <f ca="1">IF(ISERROR($S1204),"",OFFSET('Smelter Reference List'!$H$4,$S1204-4,0))</f>
        <v/>
      </c>
      <c r="J1204" s="295" t="str">
        <f ca="1">IF(ISERROR($S1204),"",OFFSET('Smelter Reference List'!$I$4,$S1204-4,0))</f>
        <v/>
      </c>
      <c r="K1204" s="296"/>
      <c r="L1204" s="296"/>
      <c r="M1204" s="296"/>
      <c r="N1204" s="296"/>
      <c r="O1204" s="296"/>
      <c r="P1204" s="296"/>
      <c r="Q1204" s="297"/>
      <c r="R1204" s="227"/>
      <c r="S1204" s="228" t="e">
        <f>IF(C1204="",NA(),MATCH($B1204&amp;$C1204,'Smelter Reference List'!$J:$J,0))</f>
        <v>#N/A</v>
      </c>
      <c r="T1204" s="229"/>
      <c r="U1204" s="229">
        <f t="shared" ca="1" si="38"/>
        <v>0</v>
      </c>
      <c r="V1204" s="229"/>
      <c r="W1204" s="229"/>
      <c r="Y1204" s="223" t="str">
        <f t="shared" si="39"/>
        <v/>
      </c>
    </row>
    <row r="1205" spans="1:25" s="223" customFormat="1" ht="20.25">
      <c r="A1205" s="292"/>
      <c r="B1205" s="293" t="str">
        <f>IF(LEN(A1205)=0,"",INDEX('Smelter Reference List'!$A:$A,MATCH($A1205,'Smelter Reference List'!$E:$E,0)))</f>
        <v/>
      </c>
      <c r="C1205" s="299" t="str">
        <f>IF(LEN(A1205)=0,"",INDEX('Smelter Reference List'!$C:$C,MATCH($A1205,'Smelter Reference List'!$E:$E,0)))</f>
        <v/>
      </c>
      <c r="D1205" s="293" t="str">
        <f ca="1">IF(ISERROR($S1205),"",OFFSET('Smelter Reference List'!$C$4,$S1205-4,0)&amp;"")</f>
        <v/>
      </c>
      <c r="E1205" s="293" t="str">
        <f ca="1">IF(ISERROR($S1205),"",OFFSET('Smelter Reference List'!$D$4,$S1205-4,0)&amp;"")</f>
        <v/>
      </c>
      <c r="F1205" s="293" t="str">
        <f ca="1">IF(ISERROR($S1205),"",OFFSET('Smelter Reference List'!$E$4,$S1205-4,0))</f>
        <v/>
      </c>
      <c r="G1205" s="293" t="str">
        <f ca="1">IF(C1205=$U$4,"Enter smelter details", IF(ISERROR($S1205),"",OFFSET('Smelter Reference List'!$F$4,$S1205-4,0)))</f>
        <v/>
      </c>
      <c r="H1205" s="294" t="str">
        <f ca="1">IF(ISERROR($S1205),"",OFFSET('Smelter Reference List'!$G$4,$S1205-4,0))</f>
        <v/>
      </c>
      <c r="I1205" s="295" t="str">
        <f ca="1">IF(ISERROR($S1205),"",OFFSET('Smelter Reference List'!$H$4,$S1205-4,0))</f>
        <v/>
      </c>
      <c r="J1205" s="295" t="str">
        <f ca="1">IF(ISERROR($S1205),"",OFFSET('Smelter Reference List'!$I$4,$S1205-4,0))</f>
        <v/>
      </c>
      <c r="K1205" s="296"/>
      <c r="L1205" s="296"/>
      <c r="M1205" s="296"/>
      <c r="N1205" s="296"/>
      <c r="O1205" s="296"/>
      <c r="P1205" s="296"/>
      <c r="Q1205" s="297"/>
      <c r="R1205" s="227"/>
      <c r="S1205" s="228" t="e">
        <f>IF(C1205="",NA(),MATCH($B1205&amp;$C1205,'Smelter Reference List'!$J:$J,0))</f>
        <v>#N/A</v>
      </c>
      <c r="T1205" s="229"/>
      <c r="U1205" s="229">
        <f t="shared" ca="1" si="38"/>
        <v>0</v>
      </c>
      <c r="V1205" s="229"/>
      <c r="W1205" s="229"/>
      <c r="Y1205" s="223" t="str">
        <f t="shared" si="39"/>
        <v/>
      </c>
    </row>
    <row r="1206" spans="1:25" s="223" customFormat="1" ht="20.25">
      <c r="A1206" s="292"/>
      <c r="B1206" s="293" t="str">
        <f>IF(LEN(A1206)=0,"",INDEX('Smelter Reference List'!$A:$A,MATCH($A1206,'Smelter Reference List'!$E:$E,0)))</f>
        <v/>
      </c>
      <c r="C1206" s="299" t="str">
        <f>IF(LEN(A1206)=0,"",INDEX('Smelter Reference List'!$C:$C,MATCH($A1206,'Smelter Reference List'!$E:$E,0)))</f>
        <v/>
      </c>
      <c r="D1206" s="293" t="str">
        <f ca="1">IF(ISERROR($S1206),"",OFFSET('Smelter Reference List'!$C$4,$S1206-4,0)&amp;"")</f>
        <v/>
      </c>
      <c r="E1206" s="293" t="str">
        <f ca="1">IF(ISERROR($S1206),"",OFFSET('Smelter Reference List'!$D$4,$S1206-4,0)&amp;"")</f>
        <v/>
      </c>
      <c r="F1206" s="293" t="str">
        <f ca="1">IF(ISERROR($S1206),"",OFFSET('Smelter Reference List'!$E$4,$S1206-4,0))</f>
        <v/>
      </c>
      <c r="G1206" s="293" t="str">
        <f ca="1">IF(C1206=$U$4,"Enter smelter details", IF(ISERROR($S1206),"",OFFSET('Smelter Reference List'!$F$4,$S1206-4,0)))</f>
        <v/>
      </c>
      <c r="H1206" s="294" t="str">
        <f ca="1">IF(ISERROR($S1206),"",OFFSET('Smelter Reference List'!$G$4,$S1206-4,0))</f>
        <v/>
      </c>
      <c r="I1206" s="295" t="str">
        <f ca="1">IF(ISERROR($S1206),"",OFFSET('Smelter Reference List'!$H$4,$S1206-4,0))</f>
        <v/>
      </c>
      <c r="J1206" s="295" t="str">
        <f ca="1">IF(ISERROR($S1206),"",OFFSET('Smelter Reference List'!$I$4,$S1206-4,0))</f>
        <v/>
      </c>
      <c r="K1206" s="296"/>
      <c r="L1206" s="296"/>
      <c r="M1206" s="296"/>
      <c r="N1206" s="296"/>
      <c r="O1206" s="296"/>
      <c r="P1206" s="296"/>
      <c r="Q1206" s="297"/>
      <c r="R1206" s="227"/>
      <c r="S1206" s="228" t="e">
        <f>IF(C1206="",NA(),MATCH($B1206&amp;$C1206,'Smelter Reference List'!$J:$J,0))</f>
        <v>#N/A</v>
      </c>
      <c r="T1206" s="229"/>
      <c r="U1206" s="229">
        <f t="shared" ca="1" si="38"/>
        <v>0</v>
      </c>
      <c r="V1206" s="229"/>
      <c r="W1206" s="229"/>
      <c r="Y1206" s="223" t="str">
        <f t="shared" si="39"/>
        <v/>
      </c>
    </row>
    <row r="1207" spans="1:25" s="223" customFormat="1" ht="20.25">
      <c r="A1207" s="292"/>
      <c r="B1207" s="293" t="str">
        <f>IF(LEN(A1207)=0,"",INDEX('Smelter Reference List'!$A:$A,MATCH($A1207,'Smelter Reference List'!$E:$E,0)))</f>
        <v/>
      </c>
      <c r="C1207" s="299" t="str">
        <f>IF(LEN(A1207)=0,"",INDEX('Smelter Reference List'!$C:$C,MATCH($A1207,'Smelter Reference List'!$E:$E,0)))</f>
        <v/>
      </c>
      <c r="D1207" s="293" t="str">
        <f ca="1">IF(ISERROR($S1207),"",OFFSET('Smelter Reference List'!$C$4,$S1207-4,0)&amp;"")</f>
        <v/>
      </c>
      <c r="E1207" s="293" t="str">
        <f ca="1">IF(ISERROR($S1207),"",OFFSET('Smelter Reference List'!$D$4,$S1207-4,0)&amp;"")</f>
        <v/>
      </c>
      <c r="F1207" s="293" t="str">
        <f ca="1">IF(ISERROR($S1207),"",OFFSET('Smelter Reference List'!$E$4,$S1207-4,0))</f>
        <v/>
      </c>
      <c r="G1207" s="293" t="str">
        <f ca="1">IF(C1207=$U$4,"Enter smelter details", IF(ISERROR($S1207),"",OFFSET('Smelter Reference List'!$F$4,$S1207-4,0)))</f>
        <v/>
      </c>
      <c r="H1207" s="294" t="str">
        <f ca="1">IF(ISERROR($S1207),"",OFFSET('Smelter Reference List'!$G$4,$S1207-4,0))</f>
        <v/>
      </c>
      <c r="I1207" s="295" t="str">
        <f ca="1">IF(ISERROR($S1207),"",OFFSET('Smelter Reference List'!$H$4,$S1207-4,0))</f>
        <v/>
      </c>
      <c r="J1207" s="295" t="str">
        <f ca="1">IF(ISERROR($S1207),"",OFFSET('Smelter Reference List'!$I$4,$S1207-4,0))</f>
        <v/>
      </c>
      <c r="K1207" s="296"/>
      <c r="L1207" s="296"/>
      <c r="M1207" s="296"/>
      <c r="N1207" s="296"/>
      <c r="O1207" s="296"/>
      <c r="P1207" s="296"/>
      <c r="Q1207" s="297"/>
      <c r="R1207" s="227"/>
      <c r="S1207" s="228" t="e">
        <f>IF(C1207="",NA(),MATCH($B1207&amp;$C1207,'Smelter Reference List'!$J:$J,0))</f>
        <v>#N/A</v>
      </c>
      <c r="T1207" s="229"/>
      <c r="U1207" s="229">
        <f t="shared" ca="1" si="38"/>
        <v>0</v>
      </c>
      <c r="V1207" s="229"/>
      <c r="W1207" s="229"/>
      <c r="Y1207" s="223" t="str">
        <f t="shared" si="39"/>
        <v/>
      </c>
    </row>
    <row r="1208" spans="1:25" s="223" customFormat="1" ht="20.25">
      <c r="A1208" s="292"/>
      <c r="B1208" s="293" t="str">
        <f>IF(LEN(A1208)=0,"",INDEX('Smelter Reference List'!$A:$A,MATCH($A1208,'Smelter Reference List'!$E:$E,0)))</f>
        <v/>
      </c>
      <c r="C1208" s="299" t="str">
        <f>IF(LEN(A1208)=0,"",INDEX('Smelter Reference List'!$C:$C,MATCH($A1208,'Smelter Reference List'!$E:$E,0)))</f>
        <v/>
      </c>
      <c r="D1208" s="293" t="str">
        <f ca="1">IF(ISERROR($S1208),"",OFFSET('Smelter Reference List'!$C$4,$S1208-4,0)&amp;"")</f>
        <v/>
      </c>
      <c r="E1208" s="293" t="str">
        <f ca="1">IF(ISERROR($S1208),"",OFFSET('Smelter Reference List'!$D$4,$S1208-4,0)&amp;"")</f>
        <v/>
      </c>
      <c r="F1208" s="293" t="str">
        <f ca="1">IF(ISERROR($S1208),"",OFFSET('Smelter Reference List'!$E$4,$S1208-4,0))</f>
        <v/>
      </c>
      <c r="G1208" s="293" t="str">
        <f ca="1">IF(C1208=$U$4,"Enter smelter details", IF(ISERROR($S1208),"",OFFSET('Smelter Reference List'!$F$4,$S1208-4,0)))</f>
        <v/>
      </c>
      <c r="H1208" s="294" t="str">
        <f ca="1">IF(ISERROR($S1208),"",OFFSET('Smelter Reference List'!$G$4,$S1208-4,0))</f>
        <v/>
      </c>
      <c r="I1208" s="295" t="str">
        <f ca="1">IF(ISERROR($S1208),"",OFFSET('Smelter Reference List'!$H$4,$S1208-4,0))</f>
        <v/>
      </c>
      <c r="J1208" s="295" t="str">
        <f ca="1">IF(ISERROR($S1208),"",OFFSET('Smelter Reference List'!$I$4,$S1208-4,0))</f>
        <v/>
      </c>
      <c r="K1208" s="296"/>
      <c r="L1208" s="296"/>
      <c r="M1208" s="296"/>
      <c r="N1208" s="296"/>
      <c r="O1208" s="296"/>
      <c r="P1208" s="296"/>
      <c r="Q1208" s="297"/>
      <c r="R1208" s="227"/>
      <c r="S1208" s="228" t="e">
        <f>IF(C1208="",NA(),MATCH($B1208&amp;$C1208,'Smelter Reference List'!$J:$J,0))</f>
        <v>#N/A</v>
      </c>
      <c r="T1208" s="229"/>
      <c r="U1208" s="229">
        <f t="shared" ca="1" si="38"/>
        <v>0</v>
      </c>
      <c r="V1208" s="229"/>
      <c r="W1208" s="229"/>
      <c r="Y1208" s="223" t="str">
        <f t="shared" si="39"/>
        <v/>
      </c>
    </row>
    <row r="1209" spans="1:25" s="223" customFormat="1" ht="20.25">
      <c r="A1209" s="292"/>
      <c r="B1209" s="293" t="str">
        <f>IF(LEN(A1209)=0,"",INDEX('Smelter Reference List'!$A:$A,MATCH($A1209,'Smelter Reference List'!$E:$E,0)))</f>
        <v/>
      </c>
      <c r="C1209" s="299" t="str">
        <f>IF(LEN(A1209)=0,"",INDEX('Smelter Reference List'!$C:$C,MATCH($A1209,'Smelter Reference List'!$E:$E,0)))</f>
        <v/>
      </c>
      <c r="D1209" s="293" t="str">
        <f ca="1">IF(ISERROR($S1209),"",OFFSET('Smelter Reference List'!$C$4,$S1209-4,0)&amp;"")</f>
        <v/>
      </c>
      <c r="E1209" s="293" t="str">
        <f ca="1">IF(ISERROR($S1209),"",OFFSET('Smelter Reference List'!$D$4,$S1209-4,0)&amp;"")</f>
        <v/>
      </c>
      <c r="F1209" s="293" t="str">
        <f ca="1">IF(ISERROR($S1209),"",OFFSET('Smelter Reference List'!$E$4,$S1209-4,0))</f>
        <v/>
      </c>
      <c r="G1209" s="293" t="str">
        <f ca="1">IF(C1209=$U$4,"Enter smelter details", IF(ISERROR($S1209),"",OFFSET('Smelter Reference List'!$F$4,$S1209-4,0)))</f>
        <v/>
      </c>
      <c r="H1209" s="294" t="str">
        <f ca="1">IF(ISERROR($S1209),"",OFFSET('Smelter Reference List'!$G$4,$S1209-4,0))</f>
        <v/>
      </c>
      <c r="I1209" s="295" t="str">
        <f ca="1">IF(ISERROR($S1209),"",OFFSET('Smelter Reference List'!$H$4,$S1209-4,0))</f>
        <v/>
      </c>
      <c r="J1209" s="295" t="str">
        <f ca="1">IF(ISERROR($S1209),"",OFFSET('Smelter Reference List'!$I$4,$S1209-4,0))</f>
        <v/>
      </c>
      <c r="K1209" s="296"/>
      <c r="L1209" s="296"/>
      <c r="M1209" s="296"/>
      <c r="N1209" s="296"/>
      <c r="O1209" s="296"/>
      <c r="P1209" s="296"/>
      <c r="Q1209" s="297"/>
      <c r="R1209" s="227"/>
      <c r="S1209" s="228" t="e">
        <f>IF(C1209="",NA(),MATCH($B1209&amp;$C1209,'Smelter Reference List'!$J:$J,0))</f>
        <v>#N/A</v>
      </c>
      <c r="T1209" s="229"/>
      <c r="U1209" s="229">
        <f t="shared" ref="U1209:U1272" ca="1" si="40">IF(AND(C1209="Smelter not listed",OR(LEN(D1209)=0,LEN(E1209)=0)),1,0)</f>
        <v>0</v>
      </c>
      <c r="V1209" s="229"/>
      <c r="W1209" s="229"/>
      <c r="Y1209" s="223" t="str">
        <f t="shared" ref="Y1209:Y1272" si="41">B1209&amp;C1209</f>
        <v/>
      </c>
    </row>
    <row r="1210" spans="1:25" s="223" customFormat="1" ht="20.25">
      <c r="A1210" s="292"/>
      <c r="B1210" s="293" t="str">
        <f>IF(LEN(A1210)=0,"",INDEX('Smelter Reference List'!$A:$A,MATCH($A1210,'Smelter Reference List'!$E:$E,0)))</f>
        <v/>
      </c>
      <c r="C1210" s="299" t="str">
        <f>IF(LEN(A1210)=0,"",INDEX('Smelter Reference List'!$C:$C,MATCH($A1210,'Smelter Reference List'!$E:$E,0)))</f>
        <v/>
      </c>
      <c r="D1210" s="293" t="str">
        <f ca="1">IF(ISERROR($S1210),"",OFFSET('Smelter Reference List'!$C$4,$S1210-4,0)&amp;"")</f>
        <v/>
      </c>
      <c r="E1210" s="293" t="str">
        <f ca="1">IF(ISERROR($S1210),"",OFFSET('Smelter Reference List'!$D$4,$S1210-4,0)&amp;"")</f>
        <v/>
      </c>
      <c r="F1210" s="293" t="str">
        <f ca="1">IF(ISERROR($S1210),"",OFFSET('Smelter Reference List'!$E$4,$S1210-4,0))</f>
        <v/>
      </c>
      <c r="G1210" s="293" t="str">
        <f ca="1">IF(C1210=$U$4,"Enter smelter details", IF(ISERROR($S1210),"",OFFSET('Smelter Reference List'!$F$4,$S1210-4,0)))</f>
        <v/>
      </c>
      <c r="H1210" s="294" t="str">
        <f ca="1">IF(ISERROR($S1210),"",OFFSET('Smelter Reference List'!$G$4,$S1210-4,0))</f>
        <v/>
      </c>
      <c r="I1210" s="295" t="str">
        <f ca="1">IF(ISERROR($S1210),"",OFFSET('Smelter Reference List'!$H$4,$S1210-4,0))</f>
        <v/>
      </c>
      <c r="J1210" s="295" t="str">
        <f ca="1">IF(ISERROR($S1210),"",OFFSET('Smelter Reference List'!$I$4,$S1210-4,0))</f>
        <v/>
      </c>
      <c r="K1210" s="296"/>
      <c r="L1210" s="296"/>
      <c r="M1210" s="296"/>
      <c r="N1210" s="296"/>
      <c r="O1210" s="296"/>
      <c r="P1210" s="296"/>
      <c r="Q1210" s="297"/>
      <c r="R1210" s="227"/>
      <c r="S1210" s="228" t="e">
        <f>IF(C1210="",NA(),MATCH($B1210&amp;$C1210,'Smelter Reference List'!$J:$J,0))</f>
        <v>#N/A</v>
      </c>
      <c r="T1210" s="229"/>
      <c r="U1210" s="229">
        <f t="shared" ca="1" si="40"/>
        <v>0</v>
      </c>
      <c r="V1210" s="229"/>
      <c r="W1210" s="229"/>
      <c r="Y1210" s="223" t="str">
        <f t="shared" si="41"/>
        <v/>
      </c>
    </row>
    <row r="1211" spans="1:25" s="223" customFormat="1" ht="20.25">
      <c r="A1211" s="292"/>
      <c r="B1211" s="293" t="str">
        <f>IF(LEN(A1211)=0,"",INDEX('Smelter Reference List'!$A:$A,MATCH($A1211,'Smelter Reference List'!$E:$E,0)))</f>
        <v/>
      </c>
      <c r="C1211" s="299" t="str">
        <f>IF(LEN(A1211)=0,"",INDEX('Smelter Reference List'!$C:$C,MATCH($A1211,'Smelter Reference List'!$E:$E,0)))</f>
        <v/>
      </c>
      <c r="D1211" s="293" t="str">
        <f ca="1">IF(ISERROR($S1211),"",OFFSET('Smelter Reference List'!$C$4,$S1211-4,0)&amp;"")</f>
        <v/>
      </c>
      <c r="E1211" s="293" t="str">
        <f ca="1">IF(ISERROR($S1211),"",OFFSET('Smelter Reference List'!$D$4,$S1211-4,0)&amp;"")</f>
        <v/>
      </c>
      <c r="F1211" s="293" t="str">
        <f ca="1">IF(ISERROR($S1211),"",OFFSET('Smelter Reference List'!$E$4,$S1211-4,0))</f>
        <v/>
      </c>
      <c r="G1211" s="293" t="str">
        <f ca="1">IF(C1211=$U$4,"Enter smelter details", IF(ISERROR($S1211),"",OFFSET('Smelter Reference List'!$F$4,$S1211-4,0)))</f>
        <v/>
      </c>
      <c r="H1211" s="294" t="str">
        <f ca="1">IF(ISERROR($S1211),"",OFFSET('Smelter Reference List'!$G$4,$S1211-4,0))</f>
        <v/>
      </c>
      <c r="I1211" s="295" t="str">
        <f ca="1">IF(ISERROR($S1211),"",OFFSET('Smelter Reference List'!$H$4,$S1211-4,0))</f>
        <v/>
      </c>
      <c r="J1211" s="295" t="str">
        <f ca="1">IF(ISERROR($S1211),"",OFFSET('Smelter Reference List'!$I$4,$S1211-4,0))</f>
        <v/>
      </c>
      <c r="K1211" s="296"/>
      <c r="L1211" s="296"/>
      <c r="M1211" s="296"/>
      <c r="N1211" s="296"/>
      <c r="O1211" s="296"/>
      <c r="P1211" s="296"/>
      <c r="Q1211" s="297"/>
      <c r="R1211" s="227"/>
      <c r="S1211" s="228" t="e">
        <f>IF(C1211="",NA(),MATCH($B1211&amp;$C1211,'Smelter Reference List'!$J:$J,0))</f>
        <v>#N/A</v>
      </c>
      <c r="T1211" s="229"/>
      <c r="U1211" s="229">
        <f t="shared" ca="1" si="40"/>
        <v>0</v>
      </c>
      <c r="V1211" s="229"/>
      <c r="W1211" s="229"/>
      <c r="Y1211" s="223" t="str">
        <f t="shared" si="41"/>
        <v/>
      </c>
    </row>
    <row r="1212" spans="1:25" s="223" customFormat="1" ht="20.25">
      <c r="A1212" s="292"/>
      <c r="B1212" s="293" t="str">
        <f>IF(LEN(A1212)=0,"",INDEX('Smelter Reference List'!$A:$A,MATCH($A1212,'Smelter Reference List'!$E:$E,0)))</f>
        <v/>
      </c>
      <c r="C1212" s="299" t="str">
        <f>IF(LEN(A1212)=0,"",INDEX('Smelter Reference List'!$C:$C,MATCH($A1212,'Smelter Reference List'!$E:$E,0)))</f>
        <v/>
      </c>
      <c r="D1212" s="293" t="str">
        <f ca="1">IF(ISERROR($S1212),"",OFFSET('Smelter Reference List'!$C$4,$S1212-4,0)&amp;"")</f>
        <v/>
      </c>
      <c r="E1212" s="293" t="str">
        <f ca="1">IF(ISERROR($S1212),"",OFFSET('Smelter Reference List'!$D$4,$S1212-4,0)&amp;"")</f>
        <v/>
      </c>
      <c r="F1212" s="293" t="str">
        <f ca="1">IF(ISERROR($S1212),"",OFFSET('Smelter Reference List'!$E$4,$S1212-4,0))</f>
        <v/>
      </c>
      <c r="G1212" s="293" t="str">
        <f ca="1">IF(C1212=$U$4,"Enter smelter details", IF(ISERROR($S1212),"",OFFSET('Smelter Reference List'!$F$4,$S1212-4,0)))</f>
        <v/>
      </c>
      <c r="H1212" s="294" t="str">
        <f ca="1">IF(ISERROR($S1212),"",OFFSET('Smelter Reference List'!$G$4,$S1212-4,0))</f>
        <v/>
      </c>
      <c r="I1212" s="295" t="str">
        <f ca="1">IF(ISERROR($S1212),"",OFFSET('Smelter Reference List'!$H$4,$S1212-4,0))</f>
        <v/>
      </c>
      <c r="J1212" s="295" t="str">
        <f ca="1">IF(ISERROR($S1212),"",OFFSET('Smelter Reference List'!$I$4,$S1212-4,0))</f>
        <v/>
      </c>
      <c r="K1212" s="296"/>
      <c r="L1212" s="296"/>
      <c r="M1212" s="296"/>
      <c r="N1212" s="296"/>
      <c r="O1212" s="296"/>
      <c r="P1212" s="296"/>
      <c r="Q1212" s="297"/>
      <c r="R1212" s="227"/>
      <c r="S1212" s="228" t="e">
        <f>IF(C1212="",NA(),MATCH($B1212&amp;$C1212,'Smelter Reference List'!$J:$J,0))</f>
        <v>#N/A</v>
      </c>
      <c r="T1212" s="229"/>
      <c r="U1212" s="229">
        <f t="shared" ca="1" si="40"/>
        <v>0</v>
      </c>
      <c r="V1212" s="229"/>
      <c r="W1212" s="229"/>
      <c r="Y1212" s="223" t="str">
        <f t="shared" si="41"/>
        <v/>
      </c>
    </row>
    <row r="1213" spans="1:25" s="223" customFormat="1" ht="20.25">
      <c r="A1213" s="292"/>
      <c r="B1213" s="293" t="str">
        <f>IF(LEN(A1213)=0,"",INDEX('Smelter Reference List'!$A:$A,MATCH($A1213,'Smelter Reference List'!$E:$E,0)))</f>
        <v/>
      </c>
      <c r="C1213" s="299" t="str">
        <f>IF(LEN(A1213)=0,"",INDEX('Smelter Reference List'!$C:$C,MATCH($A1213,'Smelter Reference List'!$E:$E,0)))</f>
        <v/>
      </c>
      <c r="D1213" s="293" t="str">
        <f ca="1">IF(ISERROR($S1213),"",OFFSET('Smelter Reference List'!$C$4,$S1213-4,0)&amp;"")</f>
        <v/>
      </c>
      <c r="E1213" s="293" t="str">
        <f ca="1">IF(ISERROR($S1213),"",OFFSET('Smelter Reference List'!$D$4,$S1213-4,0)&amp;"")</f>
        <v/>
      </c>
      <c r="F1213" s="293" t="str">
        <f ca="1">IF(ISERROR($S1213),"",OFFSET('Smelter Reference List'!$E$4,$S1213-4,0))</f>
        <v/>
      </c>
      <c r="G1213" s="293" t="str">
        <f ca="1">IF(C1213=$U$4,"Enter smelter details", IF(ISERROR($S1213),"",OFFSET('Smelter Reference List'!$F$4,$S1213-4,0)))</f>
        <v/>
      </c>
      <c r="H1213" s="294" t="str">
        <f ca="1">IF(ISERROR($S1213),"",OFFSET('Smelter Reference List'!$G$4,$S1213-4,0))</f>
        <v/>
      </c>
      <c r="I1213" s="295" t="str">
        <f ca="1">IF(ISERROR($S1213),"",OFFSET('Smelter Reference List'!$H$4,$S1213-4,0))</f>
        <v/>
      </c>
      <c r="J1213" s="295" t="str">
        <f ca="1">IF(ISERROR($S1213),"",OFFSET('Smelter Reference List'!$I$4,$S1213-4,0))</f>
        <v/>
      </c>
      <c r="K1213" s="296"/>
      <c r="L1213" s="296"/>
      <c r="M1213" s="296"/>
      <c r="N1213" s="296"/>
      <c r="O1213" s="296"/>
      <c r="P1213" s="296"/>
      <c r="Q1213" s="297"/>
      <c r="R1213" s="227"/>
      <c r="S1213" s="228" t="e">
        <f>IF(C1213="",NA(),MATCH($B1213&amp;$C1213,'Smelter Reference List'!$J:$J,0))</f>
        <v>#N/A</v>
      </c>
      <c r="T1213" s="229"/>
      <c r="U1213" s="229">
        <f t="shared" ca="1" si="40"/>
        <v>0</v>
      </c>
      <c r="V1213" s="229"/>
      <c r="W1213" s="229"/>
      <c r="Y1213" s="223" t="str">
        <f t="shared" si="41"/>
        <v/>
      </c>
    </row>
    <row r="1214" spans="1:25" s="223" customFormat="1" ht="20.25">
      <c r="A1214" s="292"/>
      <c r="B1214" s="293" t="str">
        <f>IF(LEN(A1214)=0,"",INDEX('Smelter Reference List'!$A:$A,MATCH($A1214,'Smelter Reference List'!$E:$E,0)))</f>
        <v/>
      </c>
      <c r="C1214" s="299" t="str">
        <f>IF(LEN(A1214)=0,"",INDEX('Smelter Reference List'!$C:$C,MATCH($A1214,'Smelter Reference List'!$E:$E,0)))</f>
        <v/>
      </c>
      <c r="D1214" s="293" t="str">
        <f ca="1">IF(ISERROR($S1214),"",OFFSET('Smelter Reference List'!$C$4,$S1214-4,0)&amp;"")</f>
        <v/>
      </c>
      <c r="E1214" s="293" t="str">
        <f ca="1">IF(ISERROR($S1214),"",OFFSET('Smelter Reference List'!$D$4,$S1214-4,0)&amp;"")</f>
        <v/>
      </c>
      <c r="F1214" s="293" t="str">
        <f ca="1">IF(ISERROR($S1214),"",OFFSET('Smelter Reference List'!$E$4,$S1214-4,0))</f>
        <v/>
      </c>
      <c r="G1214" s="293" t="str">
        <f ca="1">IF(C1214=$U$4,"Enter smelter details", IF(ISERROR($S1214),"",OFFSET('Smelter Reference List'!$F$4,$S1214-4,0)))</f>
        <v/>
      </c>
      <c r="H1214" s="294" t="str">
        <f ca="1">IF(ISERROR($S1214),"",OFFSET('Smelter Reference List'!$G$4,$S1214-4,0))</f>
        <v/>
      </c>
      <c r="I1214" s="295" t="str">
        <f ca="1">IF(ISERROR($S1214),"",OFFSET('Smelter Reference List'!$H$4,$S1214-4,0))</f>
        <v/>
      </c>
      <c r="J1214" s="295" t="str">
        <f ca="1">IF(ISERROR($S1214),"",OFFSET('Smelter Reference List'!$I$4,$S1214-4,0))</f>
        <v/>
      </c>
      <c r="K1214" s="296"/>
      <c r="L1214" s="296"/>
      <c r="M1214" s="296"/>
      <c r="N1214" s="296"/>
      <c r="O1214" s="296"/>
      <c r="P1214" s="296"/>
      <c r="Q1214" s="297"/>
      <c r="R1214" s="227"/>
      <c r="S1214" s="228" t="e">
        <f>IF(C1214="",NA(),MATCH($B1214&amp;$C1214,'Smelter Reference List'!$J:$J,0))</f>
        <v>#N/A</v>
      </c>
      <c r="T1214" s="229"/>
      <c r="U1214" s="229">
        <f t="shared" ca="1" si="40"/>
        <v>0</v>
      </c>
      <c r="V1214" s="229"/>
      <c r="W1214" s="229"/>
      <c r="Y1214" s="223" t="str">
        <f t="shared" si="41"/>
        <v/>
      </c>
    </row>
    <row r="1215" spans="1:25" s="223" customFormat="1" ht="20.25">
      <c r="A1215" s="292"/>
      <c r="B1215" s="293" t="str">
        <f>IF(LEN(A1215)=0,"",INDEX('Smelter Reference List'!$A:$A,MATCH($A1215,'Smelter Reference List'!$E:$E,0)))</f>
        <v/>
      </c>
      <c r="C1215" s="299" t="str">
        <f>IF(LEN(A1215)=0,"",INDEX('Smelter Reference List'!$C:$C,MATCH($A1215,'Smelter Reference List'!$E:$E,0)))</f>
        <v/>
      </c>
      <c r="D1215" s="293" t="str">
        <f ca="1">IF(ISERROR($S1215),"",OFFSET('Smelter Reference List'!$C$4,$S1215-4,0)&amp;"")</f>
        <v/>
      </c>
      <c r="E1215" s="293" t="str">
        <f ca="1">IF(ISERROR($S1215),"",OFFSET('Smelter Reference List'!$D$4,$S1215-4,0)&amp;"")</f>
        <v/>
      </c>
      <c r="F1215" s="293" t="str">
        <f ca="1">IF(ISERROR($S1215),"",OFFSET('Smelter Reference List'!$E$4,$S1215-4,0))</f>
        <v/>
      </c>
      <c r="G1215" s="293" t="str">
        <f ca="1">IF(C1215=$U$4,"Enter smelter details", IF(ISERROR($S1215),"",OFFSET('Smelter Reference List'!$F$4,$S1215-4,0)))</f>
        <v/>
      </c>
      <c r="H1215" s="294" t="str">
        <f ca="1">IF(ISERROR($S1215),"",OFFSET('Smelter Reference List'!$G$4,$S1215-4,0))</f>
        <v/>
      </c>
      <c r="I1215" s="295" t="str">
        <f ca="1">IF(ISERROR($S1215),"",OFFSET('Smelter Reference List'!$H$4,$S1215-4,0))</f>
        <v/>
      </c>
      <c r="J1215" s="295" t="str">
        <f ca="1">IF(ISERROR($S1215),"",OFFSET('Smelter Reference List'!$I$4,$S1215-4,0))</f>
        <v/>
      </c>
      <c r="K1215" s="296"/>
      <c r="L1215" s="296"/>
      <c r="M1215" s="296"/>
      <c r="N1215" s="296"/>
      <c r="O1215" s="296"/>
      <c r="P1215" s="296"/>
      <c r="Q1215" s="297"/>
      <c r="R1215" s="227"/>
      <c r="S1215" s="228" t="e">
        <f>IF(C1215="",NA(),MATCH($B1215&amp;$C1215,'Smelter Reference List'!$J:$J,0))</f>
        <v>#N/A</v>
      </c>
      <c r="T1215" s="229"/>
      <c r="U1215" s="229">
        <f t="shared" ca="1" si="40"/>
        <v>0</v>
      </c>
      <c r="V1215" s="229"/>
      <c r="W1215" s="229"/>
      <c r="Y1215" s="223" t="str">
        <f t="shared" si="41"/>
        <v/>
      </c>
    </row>
    <row r="1216" spans="1:25" s="223" customFormat="1" ht="20.25">
      <c r="A1216" s="292"/>
      <c r="B1216" s="293" t="str">
        <f>IF(LEN(A1216)=0,"",INDEX('Smelter Reference List'!$A:$A,MATCH($A1216,'Smelter Reference List'!$E:$E,0)))</f>
        <v/>
      </c>
      <c r="C1216" s="299" t="str">
        <f>IF(LEN(A1216)=0,"",INDEX('Smelter Reference List'!$C:$C,MATCH($A1216,'Smelter Reference List'!$E:$E,0)))</f>
        <v/>
      </c>
      <c r="D1216" s="293" t="str">
        <f ca="1">IF(ISERROR($S1216),"",OFFSET('Smelter Reference List'!$C$4,$S1216-4,0)&amp;"")</f>
        <v/>
      </c>
      <c r="E1216" s="293" t="str">
        <f ca="1">IF(ISERROR($S1216),"",OFFSET('Smelter Reference List'!$D$4,$S1216-4,0)&amp;"")</f>
        <v/>
      </c>
      <c r="F1216" s="293" t="str">
        <f ca="1">IF(ISERROR($S1216),"",OFFSET('Smelter Reference List'!$E$4,$S1216-4,0))</f>
        <v/>
      </c>
      <c r="G1216" s="293" t="str">
        <f ca="1">IF(C1216=$U$4,"Enter smelter details", IF(ISERROR($S1216),"",OFFSET('Smelter Reference List'!$F$4,$S1216-4,0)))</f>
        <v/>
      </c>
      <c r="H1216" s="294" t="str">
        <f ca="1">IF(ISERROR($S1216),"",OFFSET('Smelter Reference List'!$G$4,$S1216-4,0))</f>
        <v/>
      </c>
      <c r="I1216" s="295" t="str">
        <f ca="1">IF(ISERROR($S1216),"",OFFSET('Smelter Reference List'!$H$4,$S1216-4,0))</f>
        <v/>
      </c>
      <c r="J1216" s="295" t="str">
        <f ca="1">IF(ISERROR($S1216),"",OFFSET('Smelter Reference List'!$I$4,$S1216-4,0))</f>
        <v/>
      </c>
      <c r="K1216" s="296"/>
      <c r="L1216" s="296"/>
      <c r="M1216" s="296"/>
      <c r="N1216" s="296"/>
      <c r="O1216" s="296"/>
      <c r="P1216" s="296"/>
      <c r="Q1216" s="297"/>
      <c r="R1216" s="227"/>
      <c r="S1216" s="228" t="e">
        <f>IF(C1216="",NA(),MATCH($B1216&amp;$C1216,'Smelter Reference List'!$J:$J,0))</f>
        <v>#N/A</v>
      </c>
      <c r="T1216" s="229"/>
      <c r="U1216" s="229">
        <f t="shared" ca="1" si="40"/>
        <v>0</v>
      </c>
      <c r="V1216" s="229"/>
      <c r="W1216" s="229"/>
      <c r="Y1216" s="223" t="str">
        <f t="shared" si="41"/>
        <v/>
      </c>
    </row>
    <row r="1217" spans="1:25" s="223" customFormat="1" ht="20.25">
      <c r="A1217" s="292"/>
      <c r="B1217" s="293" t="str">
        <f>IF(LEN(A1217)=0,"",INDEX('Smelter Reference List'!$A:$A,MATCH($A1217,'Smelter Reference List'!$E:$E,0)))</f>
        <v/>
      </c>
      <c r="C1217" s="299" t="str">
        <f>IF(LEN(A1217)=0,"",INDEX('Smelter Reference List'!$C:$C,MATCH($A1217,'Smelter Reference List'!$E:$E,0)))</f>
        <v/>
      </c>
      <c r="D1217" s="293" t="str">
        <f ca="1">IF(ISERROR($S1217),"",OFFSET('Smelter Reference List'!$C$4,$S1217-4,0)&amp;"")</f>
        <v/>
      </c>
      <c r="E1217" s="293" t="str">
        <f ca="1">IF(ISERROR($S1217),"",OFFSET('Smelter Reference List'!$D$4,$S1217-4,0)&amp;"")</f>
        <v/>
      </c>
      <c r="F1217" s="293" t="str">
        <f ca="1">IF(ISERROR($S1217),"",OFFSET('Smelter Reference List'!$E$4,$S1217-4,0))</f>
        <v/>
      </c>
      <c r="G1217" s="293" t="str">
        <f ca="1">IF(C1217=$U$4,"Enter smelter details", IF(ISERROR($S1217),"",OFFSET('Smelter Reference List'!$F$4,$S1217-4,0)))</f>
        <v/>
      </c>
      <c r="H1217" s="294" t="str">
        <f ca="1">IF(ISERROR($S1217),"",OFFSET('Smelter Reference List'!$G$4,$S1217-4,0))</f>
        <v/>
      </c>
      <c r="I1217" s="295" t="str">
        <f ca="1">IF(ISERROR($S1217),"",OFFSET('Smelter Reference List'!$H$4,$S1217-4,0))</f>
        <v/>
      </c>
      <c r="J1217" s="295" t="str">
        <f ca="1">IF(ISERROR($S1217),"",OFFSET('Smelter Reference List'!$I$4,$S1217-4,0))</f>
        <v/>
      </c>
      <c r="K1217" s="296"/>
      <c r="L1217" s="296"/>
      <c r="M1217" s="296"/>
      <c r="N1217" s="296"/>
      <c r="O1217" s="296"/>
      <c r="P1217" s="296"/>
      <c r="Q1217" s="297"/>
      <c r="R1217" s="227"/>
      <c r="S1217" s="228" t="e">
        <f>IF(C1217="",NA(),MATCH($B1217&amp;$C1217,'Smelter Reference List'!$J:$J,0))</f>
        <v>#N/A</v>
      </c>
      <c r="T1217" s="229"/>
      <c r="U1217" s="229">
        <f t="shared" ca="1" si="40"/>
        <v>0</v>
      </c>
      <c r="V1217" s="229"/>
      <c r="W1217" s="229"/>
      <c r="Y1217" s="223" t="str">
        <f t="shared" si="41"/>
        <v/>
      </c>
    </row>
    <row r="1218" spans="1:25" s="223" customFormat="1" ht="20.25">
      <c r="A1218" s="292"/>
      <c r="B1218" s="293" t="str">
        <f>IF(LEN(A1218)=0,"",INDEX('Smelter Reference List'!$A:$A,MATCH($A1218,'Smelter Reference List'!$E:$E,0)))</f>
        <v/>
      </c>
      <c r="C1218" s="299" t="str">
        <f>IF(LEN(A1218)=0,"",INDEX('Smelter Reference List'!$C:$C,MATCH($A1218,'Smelter Reference List'!$E:$E,0)))</f>
        <v/>
      </c>
      <c r="D1218" s="293" t="str">
        <f ca="1">IF(ISERROR($S1218),"",OFFSET('Smelter Reference List'!$C$4,$S1218-4,0)&amp;"")</f>
        <v/>
      </c>
      <c r="E1218" s="293" t="str">
        <f ca="1">IF(ISERROR($S1218),"",OFFSET('Smelter Reference List'!$D$4,$S1218-4,0)&amp;"")</f>
        <v/>
      </c>
      <c r="F1218" s="293" t="str">
        <f ca="1">IF(ISERROR($S1218),"",OFFSET('Smelter Reference List'!$E$4,$S1218-4,0))</f>
        <v/>
      </c>
      <c r="G1218" s="293" t="str">
        <f ca="1">IF(C1218=$U$4,"Enter smelter details", IF(ISERROR($S1218),"",OFFSET('Smelter Reference List'!$F$4,$S1218-4,0)))</f>
        <v/>
      </c>
      <c r="H1218" s="294" t="str">
        <f ca="1">IF(ISERROR($S1218),"",OFFSET('Smelter Reference List'!$G$4,$S1218-4,0))</f>
        <v/>
      </c>
      <c r="I1218" s="295" t="str">
        <f ca="1">IF(ISERROR($S1218),"",OFFSET('Smelter Reference List'!$H$4,$S1218-4,0))</f>
        <v/>
      </c>
      <c r="J1218" s="295" t="str">
        <f ca="1">IF(ISERROR($S1218),"",OFFSET('Smelter Reference List'!$I$4,$S1218-4,0))</f>
        <v/>
      </c>
      <c r="K1218" s="296"/>
      <c r="L1218" s="296"/>
      <c r="M1218" s="296"/>
      <c r="N1218" s="296"/>
      <c r="O1218" s="296"/>
      <c r="P1218" s="296"/>
      <c r="Q1218" s="297"/>
      <c r="R1218" s="227"/>
      <c r="S1218" s="228" t="e">
        <f>IF(C1218="",NA(),MATCH($B1218&amp;$C1218,'Smelter Reference List'!$J:$J,0))</f>
        <v>#N/A</v>
      </c>
      <c r="T1218" s="229"/>
      <c r="U1218" s="229">
        <f t="shared" ca="1" si="40"/>
        <v>0</v>
      </c>
      <c r="V1218" s="229"/>
      <c r="W1218" s="229"/>
      <c r="Y1218" s="223" t="str">
        <f t="shared" si="41"/>
        <v/>
      </c>
    </row>
    <row r="1219" spans="1:25" s="223" customFormat="1" ht="20.25">
      <c r="A1219" s="292"/>
      <c r="B1219" s="293" t="str">
        <f>IF(LEN(A1219)=0,"",INDEX('Smelter Reference List'!$A:$A,MATCH($A1219,'Smelter Reference List'!$E:$E,0)))</f>
        <v/>
      </c>
      <c r="C1219" s="299" t="str">
        <f>IF(LEN(A1219)=0,"",INDEX('Smelter Reference List'!$C:$C,MATCH($A1219,'Smelter Reference List'!$E:$E,0)))</f>
        <v/>
      </c>
      <c r="D1219" s="293" t="str">
        <f ca="1">IF(ISERROR($S1219),"",OFFSET('Smelter Reference List'!$C$4,$S1219-4,0)&amp;"")</f>
        <v/>
      </c>
      <c r="E1219" s="293" t="str">
        <f ca="1">IF(ISERROR($S1219),"",OFFSET('Smelter Reference List'!$D$4,$S1219-4,0)&amp;"")</f>
        <v/>
      </c>
      <c r="F1219" s="293" t="str">
        <f ca="1">IF(ISERROR($S1219),"",OFFSET('Smelter Reference List'!$E$4,$S1219-4,0))</f>
        <v/>
      </c>
      <c r="G1219" s="293" t="str">
        <f ca="1">IF(C1219=$U$4,"Enter smelter details", IF(ISERROR($S1219),"",OFFSET('Smelter Reference List'!$F$4,$S1219-4,0)))</f>
        <v/>
      </c>
      <c r="H1219" s="294" t="str">
        <f ca="1">IF(ISERROR($S1219),"",OFFSET('Smelter Reference List'!$G$4,$S1219-4,0))</f>
        <v/>
      </c>
      <c r="I1219" s="295" t="str">
        <f ca="1">IF(ISERROR($S1219),"",OFFSET('Smelter Reference List'!$H$4,$S1219-4,0))</f>
        <v/>
      </c>
      <c r="J1219" s="295" t="str">
        <f ca="1">IF(ISERROR($S1219),"",OFFSET('Smelter Reference List'!$I$4,$S1219-4,0))</f>
        <v/>
      </c>
      <c r="K1219" s="296"/>
      <c r="L1219" s="296"/>
      <c r="M1219" s="296"/>
      <c r="N1219" s="296"/>
      <c r="O1219" s="296"/>
      <c r="P1219" s="296"/>
      <c r="Q1219" s="297"/>
      <c r="R1219" s="227"/>
      <c r="S1219" s="228" t="e">
        <f>IF(C1219="",NA(),MATCH($B1219&amp;$C1219,'Smelter Reference List'!$J:$J,0))</f>
        <v>#N/A</v>
      </c>
      <c r="T1219" s="229"/>
      <c r="U1219" s="229">
        <f t="shared" ca="1" si="40"/>
        <v>0</v>
      </c>
      <c r="V1219" s="229"/>
      <c r="W1219" s="229"/>
      <c r="Y1219" s="223" t="str">
        <f t="shared" si="41"/>
        <v/>
      </c>
    </row>
    <row r="1220" spans="1:25" s="223" customFormat="1" ht="20.25">
      <c r="A1220" s="292"/>
      <c r="B1220" s="293" t="str">
        <f>IF(LEN(A1220)=0,"",INDEX('Smelter Reference List'!$A:$A,MATCH($A1220,'Smelter Reference List'!$E:$E,0)))</f>
        <v/>
      </c>
      <c r="C1220" s="299" t="str">
        <f>IF(LEN(A1220)=0,"",INDEX('Smelter Reference List'!$C:$C,MATCH($A1220,'Smelter Reference List'!$E:$E,0)))</f>
        <v/>
      </c>
      <c r="D1220" s="293" t="str">
        <f ca="1">IF(ISERROR($S1220),"",OFFSET('Smelter Reference List'!$C$4,$S1220-4,0)&amp;"")</f>
        <v/>
      </c>
      <c r="E1220" s="293" t="str">
        <f ca="1">IF(ISERROR($S1220),"",OFFSET('Smelter Reference List'!$D$4,$S1220-4,0)&amp;"")</f>
        <v/>
      </c>
      <c r="F1220" s="293" t="str">
        <f ca="1">IF(ISERROR($S1220),"",OFFSET('Smelter Reference List'!$E$4,$S1220-4,0))</f>
        <v/>
      </c>
      <c r="G1220" s="293" t="str">
        <f ca="1">IF(C1220=$U$4,"Enter smelter details", IF(ISERROR($S1220),"",OFFSET('Smelter Reference List'!$F$4,$S1220-4,0)))</f>
        <v/>
      </c>
      <c r="H1220" s="294" t="str">
        <f ca="1">IF(ISERROR($S1220),"",OFFSET('Smelter Reference List'!$G$4,$S1220-4,0))</f>
        <v/>
      </c>
      <c r="I1220" s="295" t="str">
        <f ca="1">IF(ISERROR($S1220),"",OFFSET('Smelter Reference List'!$H$4,$S1220-4,0))</f>
        <v/>
      </c>
      <c r="J1220" s="295" t="str">
        <f ca="1">IF(ISERROR($S1220),"",OFFSET('Smelter Reference List'!$I$4,$S1220-4,0))</f>
        <v/>
      </c>
      <c r="K1220" s="296"/>
      <c r="L1220" s="296"/>
      <c r="M1220" s="296"/>
      <c r="N1220" s="296"/>
      <c r="O1220" s="296"/>
      <c r="P1220" s="296"/>
      <c r="Q1220" s="297"/>
      <c r="R1220" s="227"/>
      <c r="S1220" s="228" t="e">
        <f>IF(C1220="",NA(),MATCH($B1220&amp;$C1220,'Smelter Reference List'!$J:$J,0))</f>
        <v>#N/A</v>
      </c>
      <c r="T1220" s="229"/>
      <c r="U1220" s="229">
        <f t="shared" ca="1" si="40"/>
        <v>0</v>
      </c>
      <c r="V1220" s="229"/>
      <c r="W1220" s="229"/>
      <c r="Y1220" s="223" t="str">
        <f t="shared" si="41"/>
        <v/>
      </c>
    </row>
    <row r="1221" spans="1:25" s="223" customFormat="1" ht="20.25">
      <c r="A1221" s="292"/>
      <c r="B1221" s="293" t="str">
        <f>IF(LEN(A1221)=0,"",INDEX('Smelter Reference List'!$A:$A,MATCH($A1221,'Smelter Reference List'!$E:$E,0)))</f>
        <v/>
      </c>
      <c r="C1221" s="299" t="str">
        <f>IF(LEN(A1221)=0,"",INDEX('Smelter Reference List'!$C:$C,MATCH($A1221,'Smelter Reference List'!$E:$E,0)))</f>
        <v/>
      </c>
      <c r="D1221" s="293" t="str">
        <f ca="1">IF(ISERROR($S1221),"",OFFSET('Smelter Reference List'!$C$4,$S1221-4,0)&amp;"")</f>
        <v/>
      </c>
      <c r="E1221" s="293" t="str">
        <f ca="1">IF(ISERROR($S1221),"",OFFSET('Smelter Reference List'!$D$4,$S1221-4,0)&amp;"")</f>
        <v/>
      </c>
      <c r="F1221" s="293" t="str">
        <f ca="1">IF(ISERROR($S1221),"",OFFSET('Smelter Reference List'!$E$4,$S1221-4,0))</f>
        <v/>
      </c>
      <c r="G1221" s="293" t="str">
        <f ca="1">IF(C1221=$U$4,"Enter smelter details", IF(ISERROR($S1221),"",OFFSET('Smelter Reference List'!$F$4,$S1221-4,0)))</f>
        <v/>
      </c>
      <c r="H1221" s="294" t="str">
        <f ca="1">IF(ISERROR($S1221),"",OFFSET('Smelter Reference List'!$G$4,$S1221-4,0))</f>
        <v/>
      </c>
      <c r="I1221" s="295" t="str">
        <f ca="1">IF(ISERROR($S1221),"",OFFSET('Smelter Reference List'!$H$4,$S1221-4,0))</f>
        <v/>
      </c>
      <c r="J1221" s="295" t="str">
        <f ca="1">IF(ISERROR($S1221),"",OFFSET('Smelter Reference List'!$I$4,$S1221-4,0))</f>
        <v/>
      </c>
      <c r="K1221" s="296"/>
      <c r="L1221" s="296"/>
      <c r="M1221" s="296"/>
      <c r="N1221" s="296"/>
      <c r="O1221" s="296"/>
      <c r="P1221" s="296"/>
      <c r="Q1221" s="297"/>
      <c r="R1221" s="227"/>
      <c r="S1221" s="228" t="e">
        <f>IF(C1221="",NA(),MATCH($B1221&amp;$C1221,'Smelter Reference List'!$J:$J,0))</f>
        <v>#N/A</v>
      </c>
      <c r="T1221" s="229"/>
      <c r="U1221" s="229">
        <f t="shared" ca="1" si="40"/>
        <v>0</v>
      </c>
      <c r="V1221" s="229"/>
      <c r="W1221" s="229"/>
      <c r="Y1221" s="223" t="str">
        <f t="shared" si="41"/>
        <v/>
      </c>
    </row>
    <row r="1222" spans="1:25" s="223" customFormat="1" ht="20.25">
      <c r="A1222" s="292"/>
      <c r="B1222" s="293" t="str">
        <f>IF(LEN(A1222)=0,"",INDEX('Smelter Reference List'!$A:$A,MATCH($A1222,'Smelter Reference List'!$E:$E,0)))</f>
        <v/>
      </c>
      <c r="C1222" s="299" t="str">
        <f>IF(LEN(A1222)=0,"",INDEX('Smelter Reference List'!$C:$C,MATCH($A1222,'Smelter Reference List'!$E:$E,0)))</f>
        <v/>
      </c>
      <c r="D1222" s="293" t="str">
        <f ca="1">IF(ISERROR($S1222),"",OFFSET('Smelter Reference List'!$C$4,$S1222-4,0)&amp;"")</f>
        <v/>
      </c>
      <c r="E1222" s="293" t="str">
        <f ca="1">IF(ISERROR($S1222),"",OFFSET('Smelter Reference List'!$D$4,$S1222-4,0)&amp;"")</f>
        <v/>
      </c>
      <c r="F1222" s="293" t="str">
        <f ca="1">IF(ISERROR($S1222),"",OFFSET('Smelter Reference List'!$E$4,$S1222-4,0))</f>
        <v/>
      </c>
      <c r="G1222" s="293" t="str">
        <f ca="1">IF(C1222=$U$4,"Enter smelter details", IF(ISERROR($S1222),"",OFFSET('Smelter Reference List'!$F$4,$S1222-4,0)))</f>
        <v/>
      </c>
      <c r="H1222" s="294" t="str">
        <f ca="1">IF(ISERROR($S1222),"",OFFSET('Smelter Reference List'!$G$4,$S1222-4,0))</f>
        <v/>
      </c>
      <c r="I1222" s="295" t="str">
        <f ca="1">IF(ISERROR($S1222),"",OFFSET('Smelter Reference List'!$H$4,$S1222-4,0))</f>
        <v/>
      </c>
      <c r="J1222" s="295" t="str">
        <f ca="1">IF(ISERROR($S1222),"",OFFSET('Smelter Reference List'!$I$4,$S1222-4,0))</f>
        <v/>
      </c>
      <c r="K1222" s="296"/>
      <c r="L1222" s="296"/>
      <c r="M1222" s="296"/>
      <c r="N1222" s="296"/>
      <c r="O1222" s="296"/>
      <c r="P1222" s="296"/>
      <c r="Q1222" s="297"/>
      <c r="R1222" s="227"/>
      <c r="S1222" s="228" t="e">
        <f>IF(C1222="",NA(),MATCH($B1222&amp;$C1222,'Smelter Reference List'!$J:$J,0))</f>
        <v>#N/A</v>
      </c>
      <c r="T1222" s="229"/>
      <c r="U1222" s="229">
        <f t="shared" ca="1" si="40"/>
        <v>0</v>
      </c>
      <c r="V1222" s="229"/>
      <c r="W1222" s="229"/>
      <c r="Y1222" s="223" t="str">
        <f t="shared" si="41"/>
        <v/>
      </c>
    </row>
    <row r="1223" spans="1:25" s="223" customFormat="1" ht="20.25">
      <c r="A1223" s="292"/>
      <c r="B1223" s="293" t="str">
        <f>IF(LEN(A1223)=0,"",INDEX('Smelter Reference List'!$A:$A,MATCH($A1223,'Smelter Reference List'!$E:$E,0)))</f>
        <v/>
      </c>
      <c r="C1223" s="299" t="str">
        <f>IF(LEN(A1223)=0,"",INDEX('Smelter Reference List'!$C:$C,MATCH($A1223,'Smelter Reference List'!$E:$E,0)))</f>
        <v/>
      </c>
      <c r="D1223" s="293" t="str">
        <f ca="1">IF(ISERROR($S1223),"",OFFSET('Smelter Reference List'!$C$4,$S1223-4,0)&amp;"")</f>
        <v/>
      </c>
      <c r="E1223" s="293" t="str">
        <f ca="1">IF(ISERROR($S1223),"",OFFSET('Smelter Reference List'!$D$4,$S1223-4,0)&amp;"")</f>
        <v/>
      </c>
      <c r="F1223" s="293" t="str">
        <f ca="1">IF(ISERROR($S1223),"",OFFSET('Smelter Reference List'!$E$4,$S1223-4,0))</f>
        <v/>
      </c>
      <c r="G1223" s="293" t="str">
        <f ca="1">IF(C1223=$U$4,"Enter smelter details", IF(ISERROR($S1223),"",OFFSET('Smelter Reference List'!$F$4,$S1223-4,0)))</f>
        <v/>
      </c>
      <c r="H1223" s="294" t="str">
        <f ca="1">IF(ISERROR($S1223),"",OFFSET('Smelter Reference List'!$G$4,$S1223-4,0))</f>
        <v/>
      </c>
      <c r="I1223" s="295" t="str">
        <f ca="1">IF(ISERROR($S1223),"",OFFSET('Smelter Reference List'!$H$4,$S1223-4,0))</f>
        <v/>
      </c>
      <c r="J1223" s="295" t="str">
        <f ca="1">IF(ISERROR($S1223),"",OFFSET('Smelter Reference List'!$I$4,$S1223-4,0))</f>
        <v/>
      </c>
      <c r="K1223" s="296"/>
      <c r="L1223" s="296"/>
      <c r="M1223" s="296"/>
      <c r="N1223" s="296"/>
      <c r="O1223" s="296"/>
      <c r="P1223" s="296"/>
      <c r="Q1223" s="297"/>
      <c r="R1223" s="227"/>
      <c r="S1223" s="228" t="e">
        <f>IF(C1223="",NA(),MATCH($B1223&amp;$C1223,'Smelter Reference List'!$J:$J,0))</f>
        <v>#N/A</v>
      </c>
      <c r="T1223" s="229"/>
      <c r="U1223" s="229">
        <f t="shared" ca="1" si="40"/>
        <v>0</v>
      </c>
      <c r="V1223" s="229"/>
      <c r="W1223" s="229"/>
      <c r="Y1223" s="223" t="str">
        <f t="shared" si="41"/>
        <v/>
      </c>
    </row>
    <row r="1224" spans="1:25" s="223" customFormat="1" ht="20.25">
      <c r="A1224" s="292"/>
      <c r="B1224" s="293" t="str">
        <f>IF(LEN(A1224)=0,"",INDEX('Smelter Reference List'!$A:$A,MATCH($A1224,'Smelter Reference List'!$E:$E,0)))</f>
        <v/>
      </c>
      <c r="C1224" s="299" t="str">
        <f>IF(LEN(A1224)=0,"",INDEX('Smelter Reference List'!$C:$C,MATCH($A1224,'Smelter Reference List'!$E:$E,0)))</f>
        <v/>
      </c>
      <c r="D1224" s="293" t="str">
        <f ca="1">IF(ISERROR($S1224),"",OFFSET('Smelter Reference List'!$C$4,$S1224-4,0)&amp;"")</f>
        <v/>
      </c>
      <c r="E1224" s="293" t="str">
        <f ca="1">IF(ISERROR($S1224),"",OFFSET('Smelter Reference List'!$D$4,$S1224-4,0)&amp;"")</f>
        <v/>
      </c>
      <c r="F1224" s="293" t="str">
        <f ca="1">IF(ISERROR($S1224),"",OFFSET('Smelter Reference List'!$E$4,$S1224-4,0))</f>
        <v/>
      </c>
      <c r="G1224" s="293" t="str">
        <f ca="1">IF(C1224=$U$4,"Enter smelter details", IF(ISERROR($S1224),"",OFFSET('Smelter Reference List'!$F$4,$S1224-4,0)))</f>
        <v/>
      </c>
      <c r="H1224" s="294" t="str">
        <f ca="1">IF(ISERROR($S1224),"",OFFSET('Smelter Reference List'!$G$4,$S1224-4,0))</f>
        <v/>
      </c>
      <c r="I1224" s="295" t="str">
        <f ca="1">IF(ISERROR($S1224),"",OFFSET('Smelter Reference List'!$H$4,$S1224-4,0))</f>
        <v/>
      </c>
      <c r="J1224" s="295" t="str">
        <f ca="1">IF(ISERROR($S1224),"",OFFSET('Smelter Reference List'!$I$4,$S1224-4,0))</f>
        <v/>
      </c>
      <c r="K1224" s="296"/>
      <c r="L1224" s="296"/>
      <c r="M1224" s="296"/>
      <c r="N1224" s="296"/>
      <c r="O1224" s="296"/>
      <c r="P1224" s="296"/>
      <c r="Q1224" s="297"/>
      <c r="R1224" s="227"/>
      <c r="S1224" s="228" t="e">
        <f>IF(C1224="",NA(),MATCH($B1224&amp;$C1224,'Smelter Reference List'!$J:$J,0))</f>
        <v>#N/A</v>
      </c>
      <c r="T1224" s="229"/>
      <c r="U1224" s="229">
        <f t="shared" ca="1" si="40"/>
        <v>0</v>
      </c>
      <c r="V1224" s="229"/>
      <c r="W1224" s="229"/>
      <c r="Y1224" s="223" t="str">
        <f t="shared" si="41"/>
        <v/>
      </c>
    </row>
    <row r="1225" spans="1:25" s="223" customFormat="1" ht="20.25">
      <c r="A1225" s="292"/>
      <c r="B1225" s="293" t="str">
        <f>IF(LEN(A1225)=0,"",INDEX('Smelter Reference List'!$A:$A,MATCH($A1225,'Smelter Reference List'!$E:$E,0)))</f>
        <v/>
      </c>
      <c r="C1225" s="299" t="str">
        <f>IF(LEN(A1225)=0,"",INDEX('Smelter Reference List'!$C:$C,MATCH($A1225,'Smelter Reference List'!$E:$E,0)))</f>
        <v/>
      </c>
      <c r="D1225" s="293" t="str">
        <f ca="1">IF(ISERROR($S1225),"",OFFSET('Smelter Reference List'!$C$4,$S1225-4,0)&amp;"")</f>
        <v/>
      </c>
      <c r="E1225" s="293" t="str">
        <f ca="1">IF(ISERROR($S1225),"",OFFSET('Smelter Reference List'!$D$4,$S1225-4,0)&amp;"")</f>
        <v/>
      </c>
      <c r="F1225" s="293" t="str">
        <f ca="1">IF(ISERROR($S1225),"",OFFSET('Smelter Reference List'!$E$4,$S1225-4,0))</f>
        <v/>
      </c>
      <c r="G1225" s="293" t="str">
        <f ca="1">IF(C1225=$U$4,"Enter smelter details", IF(ISERROR($S1225),"",OFFSET('Smelter Reference List'!$F$4,$S1225-4,0)))</f>
        <v/>
      </c>
      <c r="H1225" s="294" t="str">
        <f ca="1">IF(ISERROR($S1225),"",OFFSET('Smelter Reference List'!$G$4,$S1225-4,0))</f>
        <v/>
      </c>
      <c r="I1225" s="295" t="str">
        <f ca="1">IF(ISERROR($S1225),"",OFFSET('Smelter Reference List'!$H$4,$S1225-4,0))</f>
        <v/>
      </c>
      <c r="J1225" s="295" t="str">
        <f ca="1">IF(ISERROR($S1225),"",OFFSET('Smelter Reference List'!$I$4,$S1225-4,0))</f>
        <v/>
      </c>
      <c r="K1225" s="296"/>
      <c r="L1225" s="296"/>
      <c r="M1225" s="296"/>
      <c r="N1225" s="296"/>
      <c r="O1225" s="296"/>
      <c r="P1225" s="296"/>
      <c r="Q1225" s="297"/>
      <c r="R1225" s="227"/>
      <c r="S1225" s="228" t="e">
        <f>IF(C1225="",NA(),MATCH($B1225&amp;$C1225,'Smelter Reference List'!$J:$J,0))</f>
        <v>#N/A</v>
      </c>
      <c r="T1225" s="229"/>
      <c r="U1225" s="229">
        <f t="shared" ca="1" si="40"/>
        <v>0</v>
      </c>
      <c r="V1225" s="229"/>
      <c r="W1225" s="229"/>
      <c r="Y1225" s="223" t="str">
        <f t="shared" si="41"/>
        <v/>
      </c>
    </row>
    <row r="1226" spans="1:25" s="223" customFormat="1" ht="20.25">
      <c r="A1226" s="292"/>
      <c r="B1226" s="293" t="str">
        <f>IF(LEN(A1226)=0,"",INDEX('Smelter Reference List'!$A:$A,MATCH($A1226,'Smelter Reference List'!$E:$E,0)))</f>
        <v/>
      </c>
      <c r="C1226" s="299" t="str">
        <f>IF(LEN(A1226)=0,"",INDEX('Smelter Reference List'!$C:$C,MATCH($A1226,'Smelter Reference List'!$E:$E,0)))</f>
        <v/>
      </c>
      <c r="D1226" s="293" t="str">
        <f ca="1">IF(ISERROR($S1226),"",OFFSET('Smelter Reference List'!$C$4,$S1226-4,0)&amp;"")</f>
        <v/>
      </c>
      <c r="E1226" s="293" t="str">
        <f ca="1">IF(ISERROR($S1226),"",OFFSET('Smelter Reference List'!$D$4,$S1226-4,0)&amp;"")</f>
        <v/>
      </c>
      <c r="F1226" s="293" t="str">
        <f ca="1">IF(ISERROR($S1226),"",OFFSET('Smelter Reference List'!$E$4,$S1226-4,0))</f>
        <v/>
      </c>
      <c r="G1226" s="293" t="str">
        <f ca="1">IF(C1226=$U$4,"Enter smelter details", IF(ISERROR($S1226),"",OFFSET('Smelter Reference List'!$F$4,$S1226-4,0)))</f>
        <v/>
      </c>
      <c r="H1226" s="294" t="str">
        <f ca="1">IF(ISERROR($S1226),"",OFFSET('Smelter Reference List'!$G$4,$S1226-4,0))</f>
        <v/>
      </c>
      <c r="I1226" s="295" t="str">
        <f ca="1">IF(ISERROR($S1226),"",OFFSET('Smelter Reference List'!$H$4,$S1226-4,0))</f>
        <v/>
      </c>
      <c r="J1226" s="295" t="str">
        <f ca="1">IF(ISERROR($S1226),"",OFFSET('Smelter Reference List'!$I$4,$S1226-4,0))</f>
        <v/>
      </c>
      <c r="K1226" s="296"/>
      <c r="L1226" s="296"/>
      <c r="M1226" s="296"/>
      <c r="N1226" s="296"/>
      <c r="O1226" s="296"/>
      <c r="P1226" s="296"/>
      <c r="Q1226" s="297"/>
      <c r="R1226" s="227"/>
      <c r="S1226" s="228" t="e">
        <f>IF(C1226="",NA(),MATCH($B1226&amp;$C1226,'Smelter Reference List'!$J:$J,0))</f>
        <v>#N/A</v>
      </c>
      <c r="T1226" s="229"/>
      <c r="U1226" s="229">
        <f t="shared" ca="1" si="40"/>
        <v>0</v>
      </c>
      <c r="V1226" s="229"/>
      <c r="W1226" s="229"/>
      <c r="Y1226" s="223" t="str">
        <f t="shared" si="41"/>
        <v/>
      </c>
    </row>
    <row r="1227" spans="1:25" s="223" customFormat="1" ht="20.25">
      <c r="A1227" s="292"/>
      <c r="B1227" s="293" t="str">
        <f>IF(LEN(A1227)=0,"",INDEX('Smelter Reference List'!$A:$A,MATCH($A1227,'Smelter Reference List'!$E:$E,0)))</f>
        <v/>
      </c>
      <c r="C1227" s="299" t="str">
        <f>IF(LEN(A1227)=0,"",INDEX('Smelter Reference List'!$C:$C,MATCH($A1227,'Smelter Reference List'!$E:$E,0)))</f>
        <v/>
      </c>
      <c r="D1227" s="293" t="str">
        <f ca="1">IF(ISERROR($S1227),"",OFFSET('Smelter Reference List'!$C$4,$S1227-4,0)&amp;"")</f>
        <v/>
      </c>
      <c r="E1227" s="293" t="str">
        <f ca="1">IF(ISERROR($S1227),"",OFFSET('Smelter Reference List'!$D$4,$S1227-4,0)&amp;"")</f>
        <v/>
      </c>
      <c r="F1227" s="293" t="str">
        <f ca="1">IF(ISERROR($S1227),"",OFFSET('Smelter Reference List'!$E$4,$S1227-4,0))</f>
        <v/>
      </c>
      <c r="G1227" s="293" t="str">
        <f ca="1">IF(C1227=$U$4,"Enter smelter details", IF(ISERROR($S1227),"",OFFSET('Smelter Reference List'!$F$4,$S1227-4,0)))</f>
        <v/>
      </c>
      <c r="H1227" s="294" t="str">
        <f ca="1">IF(ISERROR($S1227),"",OFFSET('Smelter Reference List'!$G$4,$S1227-4,0))</f>
        <v/>
      </c>
      <c r="I1227" s="295" t="str">
        <f ca="1">IF(ISERROR($S1227),"",OFFSET('Smelter Reference List'!$H$4,$S1227-4,0))</f>
        <v/>
      </c>
      <c r="J1227" s="295" t="str">
        <f ca="1">IF(ISERROR($S1227),"",OFFSET('Smelter Reference List'!$I$4,$S1227-4,0))</f>
        <v/>
      </c>
      <c r="K1227" s="296"/>
      <c r="L1227" s="296"/>
      <c r="M1227" s="296"/>
      <c r="N1227" s="296"/>
      <c r="O1227" s="296"/>
      <c r="P1227" s="296"/>
      <c r="Q1227" s="297"/>
      <c r="R1227" s="227"/>
      <c r="S1227" s="228" t="e">
        <f>IF(C1227="",NA(),MATCH($B1227&amp;$C1227,'Smelter Reference List'!$J:$J,0))</f>
        <v>#N/A</v>
      </c>
      <c r="T1227" s="229"/>
      <c r="U1227" s="229">
        <f t="shared" ca="1" si="40"/>
        <v>0</v>
      </c>
      <c r="V1227" s="229"/>
      <c r="W1227" s="229"/>
      <c r="Y1227" s="223" t="str">
        <f t="shared" si="41"/>
        <v/>
      </c>
    </row>
    <row r="1228" spans="1:25" s="223" customFormat="1" ht="20.25">
      <c r="A1228" s="292"/>
      <c r="B1228" s="293" t="str">
        <f>IF(LEN(A1228)=0,"",INDEX('Smelter Reference List'!$A:$A,MATCH($A1228,'Smelter Reference List'!$E:$E,0)))</f>
        <v/>
      </c>
      <c r="C1228" s="299" t="str">
        <f>IF(LEN(A1228)=0,"",INDEX('Smelter Reference List'!$C:$C,MATCH($A1228,'Smelter Reference List'!$E:$E,0)))</f>
        <v/>
      </c>
      <c r="D1228" s="293" t="str">
        <f ca="1">IF(ISERROR($S1228),"",OFFSET('Smelter Reference List'!$C$4,$S1228-4,0)&amp;"")</f>
        <v/>
      </c>
      <c r="E1228" s="293" t="str">
        <f ca="1">IF(ISERROR($S1228),"",OFFSET('Smelter Reference List'!$D$4,$S1228-4,0)&amp;"")</f>
        <v/>
      </c>
      <c r="F1228" s="293" t="str">
        <f ca="1">IF(ISERROR($S1228),"",OFFSET('Smelter Reference List'!$E$4,$S1228-4,0))</f>
        <v/>
      </c>
      <c r="G1228" s="293" t="str">
        <f ca="1">IF(C1228=$U$4,"Enter smelter details", IF(ISERROR($S1228),"",OFFSET('Smelter Reference List'!$F$4,$S1228-4,0)))</f>
        <v/>
      </c>
      <c r="H1228" s="294" t="str">
        <f ca="1">IF(ISERROR($S1228),"",OFFSET('Smelter Reference List'!$G$4,$S1228-4,0))</f>
        <v/>
      </c>
      <c r="I1228" s="295" t="str">
        <f ca="1">IF(ISERROR($S1228),"",OFFSET('Smelter Reference List'!$H$4,$S1228-4,0))</f>
        <v/>
      </c>
      <c r="J1228" s="295" t="str">
        <f ca="1">IF(ISERROR($S1228),"",OFFSET('Smelter Reference List'!$I$4,$S1228-4,0))</f>
        <v/>
      </c>
      <c r="K1228" s="296"/>
      <c r="L1228" s="296"/>
      <c r="M1228" s="296"/>
      <c r="N1228" s="296"/>
      <c r="O1228" s="296"/>
      <c r="P1228" s="296"/>
      <c r="Q1228" s="297"/>
      <c r="R1228" s="227"/>
      <c r="S1228" s="228" t="e">
        <f>IF(C1228="",NA(),MATCH($B1228&amp;$C1228,'Smelter Reference List'!$J:$J,0))</f>
        <v>#N/A</v>
      </c>
      <c r="T1228" s="229"/>
      <c r="U1228" s="229">
        <f t="shared" ca="1" si="40"/>
        <v>0</v>
      </c>
      <c r="V1228" s="229"/>
      <c r="W1228" s="229"/>
      <c r="Y1228" s="223" t="str">
        <f t="shared" si="41"/>
        <v/>
      </c>
    </row>
    <row r="1229" spans="1:25" s="223" customFormat="1" ht="20.25">
      <c r="A1229" s="292"/>
      <c r="B1229" s="293" t="str">
        <f>IF(LEN(A1229)=0,"",INDEX('Smelter Reference List'!$A:$A,MATCH($A1229,'Smelter Reference List'!$E:$E,0)))</f>
        <v/>
      </c>
      <c r="C1229" s="299" t="str">
        <f>IF(LEN(A1229)=0,"",INDEX('Smelter Reference List'!$C:$C,MATCH($A1229,'Smelter Reference List'!$E:$E,0)))</f>
        <v/>
      </c>
      <c r="D1229" s="293" t="str">
        <f ca="1">IF(ISERROR($S1229),"",OFFSET('Smelter Reference List'!$C$4,$S1229-4,0)&amp;"")</f>
        <v/>
      </c>
      <c r="E1229" s="293" t="str">
        <f ca="1">IF(ISERROR($S1229),"",OFFSET('Smelter Reference List'!$D$4,$S1229-4,0)&amp;"")</f>
        <v/>
      </c>
      <c r="F1229" s="293" t="str">
        <f ca="1">IF(ISERROR($S1229),"",OFFSET('Smelter Reference List'!$E$4,$S1229-4,0))</f>
        <v/>
      </c>
      <c r="G1229" s="293" t="str">
        <f ca="1">IF(C1229=$U$4,"Enter smelter details", IF(ISERROR($S1229),"",OFFSET('Smelter Reference List'!$F$4,$S1229-4,0)))</f>
        <v/>
      </c>
      <c r="H1229" s="294" t="str">
        <f ca="1">IF(ISERROR($S1229),"",OFFSET('Smelter Reference List'!$G$4,$S1229-4,0))</f>
        <v/>
      </c>
      <c r="I1229" s="295" t="str">
        <f ca="1">IF(ISERROR($S1229),"",OFFSET('Smelter Reference List'!$H$4,$S1229-4,0))</f>
        <v/>
      </c>
      <c r="J1229" s="295" t="str">
        <f ca="1">IF(ISERROR($S1229),"",OFFSET('Smelter Reference List'!$I$4,$S1229-4,0))</f>
        <v/>
      </c>
      <c r="K1229" s="296"/>
      <c r="L1229" s="296"/>
      <c r="M1229" s="296"/>
      <c r="N1229" s="296"/>
      <c r="O1229" s="296"/>
      <c r="P1229" s="296"/>
      <c r="Q1229" s="297"/>
      <c r="R1229" s="227"/>
      <c r="S1229" s="228" t="e">
        <f>IF(C1229="",NA(),MATCH($B1229&amp;$C1229,'Smelter Reference List'!$J:$J,0))</f>
        <v>#N/A</v>
      </c>
      <c r="T1229" s="229"/>
      <c r="U1229" s="229">
        <f t="shared" ca="1" si="40"/>
        <v>0</v>
      </c>
      <c r="V1229" s="229"/>
      <c r="W1229" s="229"/>
      <c r="Y1229" s="223" t="str">
        <f t="shared" si="41"/>
        <v/>
      </c>
    </row>
    <row r="1230" spans="1:25" s="223" customFormat="1" ht="20.25">
      <c r="A1230" s="292"/>
      <c r="B1230" s="293" t="str">
        <f>IF(LEN(A1230)=0,"",INDEX('Smelter Reference List'!$A:$A,MATCH($A1230,'Smelter Reference List'!$E:$E,0)))</f>
        <v/>
      </c>
      <c r="C1230" s="299" t="str">
        <f>IF(LEN(A1230)=0,"",INDEX('Smelter Reference List'!$C:$C,MATCH($A1230,'Smelter Reference List'!$E:$E,0)))</f>
        <v/>
      </c>
      <c r="D1230" s="293" t="str">
        <f ca="1">IF(ISERROR($S1230),"",OFFSET('Smelter Reference List'!$C$4,$S1230-4,0)&amp;"")</f>
        <v/>
      </c>
      <c r="E1230" s="293" t="str">
        <f ca="1">IF(ISERROR($S1230),"",OFFSET('Smelter Reference List'!$D$4,$S1230-4,0)&amp;"")</f>
        <v/>
      </c>
      <c r="F1230" s="293" t="str">
        <f ca="1">IF(ISERROR($S1230),"",OFFSET('Smelter Reference List'!$E$4,$S1230-4,0))</f>
        <v/>
      </c>
      <c r="G1230" s="293" t="str">
        <f ca="1">IF(C1230=$U$4,"Enter smelter details", IF(ISERROR($S1230),"",OFFSET('Smelter Reference List'!$F$4,$S1230-4,0)))</f>
        <v/>
      </c>
      <c r="H1230" s="294" t="str">
        <f ca="1">IF(ISERROR($S1230),"",OFFSET('Smelter Reference List'!$G$4,$S1230-4,0))</f>
        <v/>
      </c>
      <c r="I1230" s="295" t="str">
        <f ca="1">IF(ISERROR($S1230),"",OFFSET('Smelter Reference List'!$H$4,$S1230-4,0))</f>
        <v/>
      </c>
      <c r="J1230" s="295" t="str">
        <f ca="1">IF(ISERROR($S1230),"",OFFSET('Smelter Reference List'!$I$4,$S1230-4,0))</f>
        <v/>
      </c>
      <c r="K1230" s="296"/>
      <c r="L1230" s="296"/>
      <c r="M1230" s="296"/>
      <c r="N1230" s="296"/>
      <c r="O1230" s="296"/>
      <c r="P1230" s="296"/>
      <c r="Q1230" s="297"/>
      <c r="R1230" s="227"/>
      <c r="S1230" s="228" t="e">
        <f>IF(C1230="",NA(),MATCH($B1230&amp;$C1230,'Smelter Reference List'!$J:$J,0))</f>
        <v>#N/A</v>
      </c>
      <c r="T1230" s="229"/>
      <c r="U1230" s="229">
        <f t="shared" ca="1" si="40"/>
        <v>0</v>
      </c>
      <c r="V1230" s="229"/>
      <c r="W1230" s="229"/>
      <c r="Y1230" s="223" t="str">
        <f t="shared" si="41"/>
        <v/>
      </c>
    </row>
    <row r="1231" spans="1:25" s="223" customFormat="1" ht="20.25">
      <c r="A1231" s="292"/>
      <c r="B1231" s="293" t="str">
        <f>IF(LEN(A1231)=0,"",INDEX('Smelter Reference List'!$A:$A,MATCH($A1231,'Smelter Reference List'!$E:$E,0)))</f>
        <v/>
      </c>
      <c r="C1231" s="299" t="str">
        <f>IF(LEN(A1231)=0,"",INDEX('Smelter Reference List'!$C:$C,MATCH($A1231,'Smelter Reference List'!$E:$E,0)))</f>
        <v/>
      </c>
      <c r="D1231" s="293" t="str">
        <f ca="1">IF(ISERROR($S1231),"",OFFSET('Smelter Reference List'!$C$4,$S1231-4,0)&amp;"")</f>
        <v/>
      </c>
      <c r="E1231" s="293" t="str">
        <f ca="1">IF(ISERROR($S1231),"",OFFSET('Smelter Reference List'!$D$4,$S1231-4,0)&amp;"")</f>
        <v/>
      </c>
      <c r="F1231" s="293" t="str">
        <f ca="1">IF(ISERROR($S1231),"",OFFSET('Smelter Reference List'!$E$4,$S1231-4,0))</f>
        <v/>
      </c>
      <c r="G1231" s="293" t="str">
        <f ca="1">IF(C1231=$U$4,"Enter smelter details", IF(ISERROR($S1231),"",OFFSET('Smelter Reference List'!$F$4,$S1231-4,0)))</f>
        <v/>
      </c>
      <c r="H1231" s="294" t="str">
        <f ca="1">IF(ISERROR($S1231),"",OFFSET('Smelter Reference List'!$G$4,$S1231-4,0))</f>
        <v/>
      </c>
      <c r="I1231" s="295" t="str">
        <f ca="1">IF(ISERROR($S1231),"",OFFSET('Smelter Reference List'!$H$4,$S1231-4,0))</f>
        <v/>
      </c>
      <c r="J1231" s="295" t="str">
        <f ca="1">IF(ISERROR($S1231),"",OFFSET('Smelter Reference List'!$I$4,$S1231-4,0))</f>
        <v/>
      </c>
      <c r="K1231" s="296"/>
      <c r="L1231" s="296"/>
      <c r="M1231" s="296"/>
      <c r="N1231" s="296"/>
      <c r="O1231" s="296"/>
      <c r="P1231" s="296"/>
      <c r="Q1231" s="297"/>
      <c r="R1231" s="227"/>
      <c r="S1231" s="228" t="e">
        <f>IF(C1231="",NA(),MATCH($B1231&amp;$C1231,'Smelter Reference List'!$J:$J,0))</f>
        <v>#N/A</v>
      </c>
      <c r="T1231" s="229"/>
      <c r="U1231" s="229">
        <f t="shared" ca="1" si="40"/>
        <v>0</v>
      </c>
      <c r="V1231" s="229"/>
      <c r="W1231" s="229"/>
      <c r="Y1231" s="223" t="str">
        <f t="shared" si="41"/>
        <v/>
      </c>
    </row>
    <row r="1232" spans="1:25" s="223" customFormat="1" ht="20.25">
      <c r="A1232" s="292"/>
      <c r="B1232" s="293" t="str">
        <f>IF(LEN(A1232)=0,"",INDEX('Smelter Reference List'!$A:$A,MATCH($A1232,'Smelter Reference List'!$E:$E,0)))</f>
        <v/>
      </c>
      <c r="C1232" s="299" t="str">
        <f>IF(LEN(A1232)=0,"",INDEX('Smelter Reference List'!$C:$C,MATCH($A1232,'Smelter Reference List'!$E:$E,0)))</f>
        <v/>
      </c>
      <c r="D1232" s="293" t="str">
        <f ca="1">IF(ISERROR($S1232),"",OFFSET('Smelter Reference List'!$C$4,$S1232-4,0)&amp;"")</f>
        <v/>
      </c>
      <c r="E1232" s="293" t="str">
        <f ca="1">IF(ISERROR($S1232),"",OFFSET('Smelter Reference List'!$D$4,$S1232-4,0)&amp;"")</f>
        <v/>
      </c>
      <c r="F1232" s="293" t="str">
        <f ca="1">IF(ISERROR($S1232),"",OFFSET('Smelter Reference List'!$E$4,$S1232-4,0))</f>
        <v/>
      </c>
      <c r="G1232" s="293" t="str">
        <f ca="1">IF(C1232=$U$4,"Enter smelter details", IF(ISERROR($S1232),"",OFFSET('Smelter Reference List'!$F$4,$S1232-4,0)))</f>
        <v/>
      </c>
      <c r="H1232" s="294" t="str">
        <f ca="1">IF(ISERROR($S1232),"",OFFSET('Smelter Reference List'!$G$4,$S1232-4,0))</f>
        <v/>
      </c>
      <c r="I1232" s="295" t="str">
        <f ca="1">IF(ISERROR($S1232),"",OFFSET('Smelter Reference List'!$H$4,$S1232-4,0))</f>
        <v/>
      </c>
      <c r="J1232" s="295" t="str">
        <f ca="1">IF(ISERROR($S1232),"",OFFSET('Smelter Reference List'!$I$4,$S1232-4,0))</f>
        <v/>
      </c>
      <c r="K1232" s="296"/>
      <c r="L1232" s="296"/>
      <c r="M1232" s="296"/>
      <c r="N1232" s="296"/>
      <c r="O1232" s="296"/>
      <c r="P1232" s="296"/>
      <c r="Q1232" s="297"/>
      <c r="R1232" s="227"/>
      <c r="S1232" s="228" t="e">
        <f>IF(C1232="",NA(),MATCH($B1232&amp;$C1232,'Smelter Reference List'!$J:$J,0))</f>
        <v>#N/A</v>
      </c>
      <c r="T1232" s="229"/>
      <c r="U1232" s="229">
        <f t="shared" ca="1" si="40"/>
        <v>0</v>
      </c>
      <c r="V1232" s="229"/>
      <c r="W1232" s="229"/>
      <c r="Y1232" s="223" t="str">
        <f t="shared" si="41"/>
        <v/>
      </c>
    </row>
    <row r="1233" spans="1:25" s="223" customFormat="1" ht="20.25">
      <c r="A1233" s="292"/>
      <c r="B1233" s="293" t="str">
        <f>IF(LEN(A1233)=0,"",INDEX('Smelter Reference List'!$A:$A,MATCH($A1233,'Smelter Reference List'!$E:$E,0)))</f>
        <v/>
      </c>
      <c r="C1233" s="299" t="str">
        <f>IF(LEN(A1233)=0,"",INDEX('Smelter Reference List'!$C:$C,MATCH($A1233,'Smelter Reference List'!$E:$E,0)))</f>
        <v/>
      </c>
      <c r="D1233" s="293" t="str">
        <f ca="1">IF(ISERROR($S1233),"",OFFSET('Smelter Reference List'!$C$4,$S1233-4,0)&amp;"")</f>
        <v/>
      </c>
      <c r="E1233" s="293" t="str">
        <f ca="1">IF(ISERROR($S1233),"",OFFSET('Smelter Reference List'!$D$4,$S1233-4,0)&amp;"")</f>
        <v/>
      </c>
      <c r="F1233" s="293" t="str">
        <f ca="1">IF(ISERROR($S1233),"",OFFSET('Smelter Reference List'!$E$4,$S1233-4,0))</f>
        <v/>
      </c>
      <c r="G1233" s="293" t="str">
        <f ca="1">IF(C1233=$U$4,"Enter smelter details", IF(ISERROR($S1233),"",OFFSET('Smelter Reference List'!$F$4,$S1233-4,0)))</f>
        <v/>
      </c>
      <c r="H1233" s="294" t="str">
        <f ca="1">IF(ISERROR($S1233),"",OFFSET('Smelter Reference List'!$G$4,$S1233-4,0))</f>
        <v/>
      </c>
      <c r="I1233" s="295" t="str">
        <f ca="1">IF(ISERROR($S1233),"",OFFSET('Smelter Reference List'!$H$4,$S1233-4,0))</f>
        <v/>
      </c>
      <c r="J1233" s="295" t="str">
        <f ca="1">IF(ISERROR($S1233),"",OFFSET('Smelter Reference List'!$I$4,$S1233-4,0))</f>
        <v/>
      </c>
      <c r="K1233" s="296"/>
      <c r="L1233" s="296"/>
      <c r="M1233" s="296"/>
      <c r="N1233" s="296"/>
      <c r="O1233" s="296"/>
      <c r="P1233" s="296"/>
      <c r="Q1233" s="297"/>
      <c r="R1233" s="227"/>
      <c r="S1233" s="228" t="e">
        <f>IF(C1233="",NA(),MATCH($B1233&amp;$C1233,'Smelter Reference List'!$J:$J,0))</f>
        <v>#N/A</v>
      </c>
      <c r="T1233" s="229"/>
      <c r="U1233" s="229">
        <f t="shared" ca="1" si="40"/>
        <v>0</v>
      </c>
      <c r="V1233" s="229"/>
      <c r="W1233" s="229"/>
      <c r="Y1233" s="223" t="str">
        <f t="shared" si="41"/>
        <v/>
      </c>
    </row>
    <row r="1234" spans="1:25" s="223" customFormat="1" ht="20.25">
      <c r="A1234" s="292"/>
      <c r="B1234" s="293" t="str">
        <f>IF(LEN(A1234)=0,"",INDEX('Smelter Reference List'!$A:$A,MATCH($A1234,'Smelter Reference List'!$E:$E,0)))</f>
        <v/>
      </c>
      <c r="C1234" s="299" t="str">
        <f>IF(LEN(A1234)=0,"",INDEX('Smelter Reference List'!$C:$C,MATCH($A1234,'Smelter Reference List'!$E:$E,0)))</f>
        <v/>
      </c>
      <c r="D1234" s="293" t="str">
        <f ca="1">IF(ISERROR($S1234),"",OFFSET('Smelter Reference List'!$C$4,$S1234-4,0)&amp;"")</f>
        <v/>
      </c>
      <c r="E1234" s="293" t="str">
        <f ca="1">IF(ISERROR($S1234),"",OFFSET('Smelter Reference List'!$D$4,$S1234-4,0)&amp;"")</f>
        <v/>
      </c>
      <c r="F1234" s="293" t="str">
        <f ca="1">IF(ISERROR($S1234),"",OFFSET('Smelter Reference List'!$E$4,$S1234-4,0))</f>
        <v/>
      </c>
      <c r="G1234" s="293" t="str">
        <f ca="1">IF(C1234=$U$4,"Enter smelter details", IF(ISERROR($S1234),"",OFFSET('Smelter Reference List'!$F$4,$S1234-4,0)))</f>
        <v/>
      </c>
      <c r="H1234" s="294" t="str">
        <f ca="1">IF(ISERROR($S1234),"",OFFSET('Smelter Reference List'!$G$4,$S1234-4,0))</f>
        <v/>
      </c>
      <c r="I1234" s="295" t="str">
        <f ca="1">IF(ISERROR($S1234),"",OFFSET('Smelter Reference List'!$H$4,$S1234-4,0))</f>
        <v/>
      </c>
      <c r="J1234" s="295" t="str">
        <f ca="1">IF(ISERROR($S1234),"",OFFSET('Smelter Reference List'!$I$4,$S1234-4,0))</f>
        <v/>
      </c>
      <c r="K1234" s="296"/>
      <c r="L1234" s="296"/>
      <c r="M1234" s="296"/>
      <c r="N1234" s="296"/>
      <c r="O1234" s="296"/>
      <c r="P1234" s="296"/>
      <c r="Q1234" s="297"/>
      <c r="R1234" s="227"/>
      <c r="S1234" s="228" t="e">
        <f>IF(C1234="",NA(),MATCH($B1234&amp;$C1234,'Smelter Reference List'!$J:$J,0))</f>
        <v>#N/A</v>
      </c>
      <c r="T1234" s="229"/>
      <c r="U1234" s="229">
        <f t="shared" ca="1" si="40"/>
        <v>0</v>
      </c>
      <c r="V1234" s="229"/>
      <c r="W1234" s="229"/>
      <c r="Y1234" s="223" t="str">
        <f t="shared" si="41"/>
        <v/>
      </c>
    </row>
    <row r="1235" spans="1:25" s="223" customFormat="1" ht="20.25">
      <c r="A1235" s="292"/>
      <c r="B1235" s="293" t="str">
        <f>IF(LEN(A1235)=0,"",INDEX('Smelter Reference List'!$A:$A,MATCH($A1235,'Smelter Reference List'!$E:$E,0)))</f>
        <v/>
      </c>
      <c r="C1235" s="299" t="str">
        <f>IF(LEN(A1235)=0,"",INDEX('Smelter Reference List'!$C:$C,MATCH($A1235,'Smelter Reference List'!$E:$E,0)))</f>
        <v/>
      </c>
      <c r="D1235" s="293" t="str">
        <f ca="1">IF(ISERROR($S1235),"",OFFSET('Smelter Reference List'!$C$4,$S1235-4,0)&amp;"")</f>
        <v/>
      </c>
      <c r="E1235" s="293" t="str">
        <f ca="1">IF(ISERROR($S1235),"",OFFSET('Smelter Reference List'!$D$4,$S1235-4,0)&amp;"")</f>
        <v/>
      </c>
      <c r="F1235" s="293" t="str">
        <f ca="1">IF(ISERROR($S1235),"",OFFSET('Smelter Reference List'!$E$4,$S1235-4,0))</f>
        <v/>
      </c>
      <c r="G1235" s="293" t="str">
        <f ca="1">IF(C1235=$U$4,"Enter smelter details", IF(ISERROR($S1235),"",OFFSET('Smelter Reference List'!$F$4,$S1235-4,0)))</f>
        <v/>
      </c>
      <c r="H1235" s="294" t="str">
        <f ca="1">IF(ISERROR($S1235),"",OFFSET('Smelter Reference List'!$G$4,$S1235-4,0))</f>
        <v/>
      </c>
      <c r="I1235" s="295" t="str">
        <f ca="1">IF(ISERROR($S1235),"",OFFSET('Smelter Reference List'!$H$4,$S1235-4,0))</f>
        <v/>
      </c>
      <c r="J1235" s="295" t="str">
        <f ca="1">IF(ISERROR($S1235),"",OFFSET('Smelter Reference List'!$I$4,$S1235-4,0))</f>
        <v/>
      </c>
      <c r="K1235" s="296"/>
      <c r="L1235" s="296"/>
      <c r="M1235" s="296"/>
      <c r="N1235" s="296"/>
      <c r="O1235" s="296"/>
      <c r="P1235" s="296"/>
      <c r="Q1235" s="297"/>
      <c r="R1235" s="227"/>
      <c r="S1235" s="228" t="e">
        <f>IF(C1235="",NA(),MATCH($B1235&amp;$C1235,'Smelter Reference List'!$J:$J,0))</f>
        <v>#N/A</v>
      </c>
      <c r="T1235" s="229"/>
      <c r="U1235" s="229">
        <f t="shared" ca="1" si="40"/>
        <v>0</v>
      </c>
      <c r="V1235" s="229"/>
      <c r="W1235" s="229"/>
      <c r="Y1235" s="223" t="str">
        <f t="shared" si="41"/>
        <v/>
      </c>
    </row>
    <row r="1236" spans="1:25" s="223" customFormat="1" ht="20.25">
      <c r="A1236" s="292"/>
      <c r="B1236" s="293" t="str">
        <f>IF(LEN(A1236)=0,"",INDEX('Smelter Reference List'!$A:$A,MATCH($A1236,'Smelter Reference List'!$E:$E,0)))</f>
        <v/>
      </c>
      <c r="C1236" s="299" t="str">
        <f>IF(LEN(A1236)=0,"",INDEX('Smelter Reference List'!$C:$C,MATCH($A1236,'Smelter Reference List'!$E:$E,0)))</f>
        <v/>
      </c>
      <c r="D1236" s="293" t="str">
        <f ca="1">IF(ISERROR($S1236),"",OFFSET('Smelter Reference List'!$C$4,$S1236-4,0)&amp;"")</f>
        <v/>
      </c>
      <c r="E1236" s="293" t="str">
        <f ca="1">IF(ISERROR($S1236),"",OFFSET('Smelter Reference List'!$D$4,$S1236-4,0)&amp;"")</f>
        <v/>
      </c>
      <c r="F1236" s="293" t="str">
        <f ca="1">IF(ISERROR($S1236),"",OFFSET('Smelter Reference List'!$E$4,$S1236-4,0))</f>
        <v/>
      </c>
      <c r="G1236" s="293" t="str">
        <f ca="1">IF(C1236=$U$4,"Enter smelter details", IF(ISERROR($S1236),"",OFFSET('Smelter Reference List'!$F$4,$S1236-4,0)))</f>
        <v/>
      </c>
      <c r="H1236" s="294" t="str">
        <f ca="1">IF(ISERROR($S1236),"",OFFSET('Smelter Reference List'!$G$4,$S1236-4,0))</f>
        <v/>
      </c>
      <c r="I1236" s="295" t="str">
        <f ca="1">IF(ISERROR($S1236),"",OFFSET('Smelter Reference List'!$H$4,$S1236-4,0))</f>
        <v/>
      </c>
      <c r="J1236" s="295" t="str">
        <f ca="1">IF(ISERROR($S1236),"",OFFSET('Smelter Reference List'!$I$4,$S1236-4,0))</f>
        <v/>
      </c>
      <c r="K1236" s="296"/>
      <c r="L1236" s="296"/>
      <c r="M1236" s="296"/>
      <c r="N1236" s="296"/>
      <c r="O1236" s="296"/>
      <c r="P1236" s="296"/>
      <c r="Q1236" s="297"/>
      <c r="R1236" s="227"/>
      <c r="S1236" s="228" t="e">
        <f>IF(C1236="",NA(),MATCH($B1236&amp;$C1236,'Smelter Reference List'!$J:$J,0))</f>
        <v>#N/A</v>
      </c>
      <c r="T1236" s="229"/>
      <c r="U1236" s="229">
        <f t="shared" ca="1" si="40"/>
        <v>0</v>
      </c>
      <c r="V1236" s="229"/>
      <c r="W1236" s="229"/>
      <c r="Y1236" s="223" t="str">
        <f t="shared" si="41"/>
        <v/>
      </c>
    </row>
    <row r="1237" spans="1:25" s="223" customFormat="1" ht="20.25">
      <c r="A1237" s="292"/>
      <c r="B1237" s="293" t="str">
        <f>IF(LEN(A1237)=0,"",INDEX('Smelter Reference List'!$A:$A,MATCH($A1237,'Smelter Reference List'!$E:$E,0)))</f>
        <v/>
      </c>
      <c r="C1237" s="299" t="str">
        <f>IF(LEN(A1237)=0,"",INDEX('Smelter Reference List'!$C:$C,MATCH($A1237,'Smelter Reference List'!$E:$E,0)))</f>
        <v/>
      </c>
      <c r="D1237" s="293" t="str">
        <f ca="1">IF(ISERROR($S1237),"",OFFSET('Smelter Reference List'!$C$4,$S1237-4,0)&amp;"")</f>
        <v/>
      </c>
      <c r="E1237" s="293" t="str">
        <f ca="1">IF(ISERROR($S1237),"",OFFSET('Smelter Reference List'!$D$4,$S1237-4,0)&amp;"")</f>
        <v/>
      </c>
      <c r="F1237" s="293" t="str">
        <f ca="1">IF(ISERROR($S1237),"",OFFSET('Smelter Reference List'!$E$4,$S1237-4,0))</f>
        <v/>
      </c>
      <c r="G1237" s="293" t="str">
        <f ca="1">IF(C1237=$U$4,"Enter smelter details", IF(ISERROR($S1237),"",OFFSET('Smelter Reference List'!$F$4,$S1237-4,0)))</f>
        <v/>
      </c>
      <c r="H1237" s="294" t="str">
        <f ca="1">IF(ISERROR($S1237),"",OFFSET('Smelter Reference List'!$G$4,$S1237-4,0))</f>
        <v/>
      </c>
      <c r="I1237" s="295" t="str">
        <f ca="1">IF(ISERROR($S1237),"",OFFSET('Smelter Reference List'!$H$4,$S1237-4,0))</f>
        <v/>
      </c>
      <c r="J1237" s="295" t="str">
        <f ca="1">IF(ISERROR($S1237),"",OFFSET('Smelter Reference List'!$I$4,$S1237-4,0))</f>
        <v/>
      </c>
      <c r="K1237" s="296"/>
      <c r="L1237" s="296"/>
      <c r="M1237" s="296"/>
      <c r="N1237" s="296"/>
      <c r="O1237" s="296"/>
      <c r="P1237" s="296"/>
      <c r="Q1237" s="297"/>
      <c r="R1237" s="227"/>
      <c r="S1237" s="228" t="e">
        <f>IF(C1237="",NA(),MATCH($B1237&amp;$C1237,'Smelter Reference List'!$J:$J,0))</f>
        <v>#N/A</v>
      </c>
      <c r="T1237" s="229"/>
      <c r="U1237" s="229">
        <f t="shared" ca="1" si="40"/>
        <v>0</v>
      </c>
      <c r="V1237" s="229"/>
      <c r="W1237" s="229"/>
      <c r="Y1237" s="223" t="str">
        <f t="shared" si="41"/>
        <v/>
      </c>
    </row>
    <row r="1238" spans="1:25" s="223" customFormat="1" ht="20.25">
      <c r="A1238" s="292"/>
      <c r="B1238" s="293" t="str">
        <f>IF(LEN(A1238)=0,"",INDEX('Smelter Reference List'!$A:$A,MATCH($A1238,'Smelter Reference List'!$E:$E,0)))</f>
        <v/>
      </c>
      <c r="C1238" s="299" t="str">
        <f>IF(LEN(A1238)=0,"",INDEX('Smelter Reference List'!$C:$C,MATCH($A1238,'Smelter Reference List'!$E:$E,0)))</f>
        <v/>
      </c>
      <c r="D1238" s="293" t="str">
        <f ca="1">IF(ISERROR($S1238),"",OFFSET('Smelter Reference List'!$C$4,$S1238-4,0)&amp;"")</f>
        <v/>
      </c>
      <c r="E1238" s="293" t="str">
        <f ca="1">IF(ISERROR($S1238),"",OFFSET('Smelter Reference List'!$D$4,$S1238-4,0)&amp;"")</f>
        <v/>
      </c>
      <c r="F1238" s="293" t="str">
        <f ca="1">IF(ISERROR($S1238),"",OFFSET('Smelter Reference List'!$E$4,$S1238-4,0))</f>
        <v/>
      </c>
      <c r="G1238" s="293" t="str">
        <f ca="1">IF(C1238=$U$4,"Enter smelter details", IF(ISERROR($S1238),"",OFFSET('Smelter Reference List'!$F$4,$S1238-4,0)))</f>
        <v/>
      </c>
      <c r="H1238" s="294" t="str">
        <f ca="1">IF(ISERROR($S1238),"",OFFSET('Smelter Reference List'!$G$4,$S1238-4,0))</f>
        <v/>
      </c>
      <c r="I1238" s="295" t="str">
        <f ca="1">IF(ISERROR($S1238),"",OFFSET('Smelter Reference List'!$H$4,$S1238-4,0))</f>
        <v/>
      </c>
      <c r="J1238" s="295" t="str">
        <f ca="1">IF(ISERROR($S1238),"",OFFSET('Smelter Reference List'!$I$4,$S1238-4,0))</f>
        <v/>
      </c>
      <c r="K1238" s="296"/>
      <c r="L1238" s="296"/>
      <c r="M1238" s="296"/>
      <c r="N1238" s="296"/>
      <c r="O1238" s="296"/>
      <c r="P1238" s="296"/>
      <c r="Q1238" s="297"/>
      <c r="R1238" s="227"/>
      <c r="S1238" s="228" t="e">
        <f>IF(C1238="",NA(),MATCH($B1238&amp;$C1238,'Smelter Reference List'!$J:$J,0))</f>
        <v>#N/A</v>
      </c>
      <c r="T1238" s="229"/>
      <c r="U1238" s="229">
        <f t="shared" ca="1" si="40"/>
        <v>0</v>
      </c>
      <c r="V1238" s="229"/>
      <c r="W1238" s="229"/>
      <c r="Y1238" s="223" t="str">
        <f t="shared" si="41"/>
        <v/>
      </c>
    </row>
    <row r="1239" spans="1:25" s="223" customFormat="1" ht="20.25">
      <c r="A1239" s="292"/>
      <c r="B1239" s="293" t="str">
        <f>IF(LEN(A1239)=0,"",INDEX('Smelter Reference List'!$A:$A,MATCH($A1239,'Smelter Reference List'!$E:$E,0)))</f>
        <v/>
      </c>
      <c r="C1239" s="299" t="str">
        <f>IF(LEN(A1239)=0,"",INDEX('Smelter Reference List'!$C:$C,MATCH($A1239,'Smelter Reference List'!$E:$E,0)))</f>
        <v/>
      </c>
      <c r="D1239" s="293" t="str">
        <f ca="1">IF(ISERROR($S1239),"",OFFSET('Smelter Reference List'!$C$4,$S1239-4,0)&amp;"")</f>
        <v/>
      </c>
      <c r="E1239" s="293" t="str">
        <f ca="1">IF(ISERROR($S1239),"",OFFSET('Smelter Reference List'!$D$4,$S1239-4,0)&amp;"")</f>
        <v/>
      </c>
      <c r="F1239" s="293" t="str">
        <f ca="1">IF(ISERROR($S1239),"",OFFSET('Smelter Reference List'!$E$4,$S1239-4,0))</f>
        <v/>
      </c>
      <c r="G1239" s="293" t="str">
        <f ca="1">IF(C1239=$U$4,"Enter smelter details", IF(ISERROR($S1239),"",OFFSET('Smelter Reference List'!$F$4,$S1239-4,0)))</f>
        <v/>
      </c>
      <c r="H1239" s="294" t="str">
        <f ca="1">IF(ISERROR($S1239),"",OFFSET('Smelter Reference List'!$G$4,$S1239-4,0))</f>
        <v/>
      </c>
      <c r="I1239" s="295" t="str">
        <f ca="1">IF(ISERROR($S1239),"",OFFSET('Smelter Reference List'!$H$4,$S1239-4,0))</f>
        <v/>
      </c>
      <c r="J1239" s="295" t="str">
        <f ca="1">IF(ISERROR($S1239),"",OFFSET('Smelter Reference List'!$I$4,$S1239-4,0))</f>
        <v/>
      </c>
      <c r="K1239" s="296"/>
      <c r="L1239" s="296"/>
      <c r="M1239" s="296"/>
      <c r="N1239" s="296"/>
      <c r="O1239" s="296"/>
      <c r="P1239" s="296"/>
      <c r="Q1239" s="297"/>
      <c r="R1239" s="227"/>
      <c r="S1239" s="228" t="e">
        <f>IF(C1239="",NA(),MATCH($B1239&amp;$C1239,'Smelter Reference List'!$J:$J,0))</f>
        <v>#N/A</v>
      </c>
      <c r="T1239" s="229"/>
      <c r="U1239" s="229">
        <f t="shared" ca="1" si="40"/>
        <v>0</v>
      </c>
      <c r="V1239" s="229"/>
      <c r="W1239" s="229"/>
      <c r="Y1239" s="223" t="str">
        <f t="shared" si="41"/>
        <v/>
      </c>
    </row>
    <row r="1240" spans="1:25" s="223" customFormat="1" ht="20.25">
      <c r="A1240" s="292"/>
      <c r="B1240" s="293" t="str">
        <f>IF(LEN(A1240)=0,"",INDEX('Smelter Reference List'!$A:$A,MATCH($A1240,'Smelter Reference List'!$E:$E,0)))</f>
        <v/>
      </c>
      <c r="C1240" s="299" t="str">
        <f>IF(LEN(A1240)=0,"",INDEX('Smelter Reference List'!$C:$C,MATCH($A1240,'Smelter Reference List'!$E:$E,0)))</f>
        <v/>
      </c>
      <c r="D1240" s="293" t="str">
        <f ca="1">IF(ISERROR($S1240),"",OFFSET('Smelter Reference List'!$C$4,$S1240-4,0)&amp;"")</f>
        <v/>
      </c>
      <c r="E1240" s="293" t="str">
        <f ca="1">IF(ISERROR($S1240),"",OFFSET('Smelter Reference List'!$D$4,$S1240-4,0)&amp;"")</f>
        <v/>
      </c>
      <c r="F1240" s="293" t="str">
        <f ca="1">IF(ISERROR($S1240),"",OFFSET('Smelter Reference List'!$E$4,$S1240-4,0))</f>
        <v/>
      </c>
      <c r="G1240" s="293" t="str">
        <f ca="1">IF(C1240=$U$4,"Enter smelter details", IF(ISERROR($S1240),"",OFFSET('Smelter Reference List'!$F$4,$S1240-4,0)))</f>
        <v/>
      </c>
      <c r="H1240" s="294" t="str">
        <f ca="1">IF(ISERROR($S1240),"",OFFSET('Smelter Reference List'!$G$4,$S1240-4,0))</f>
        <v/>
      </c>
      <c r="I1240" s="295" t="str">
        <f ca="1">IF(ISERROR($S1240),"",OFFSET('Smelter Reference List'!$H$4,$S1240-4,0))</f>
        <v/>
      </c>
      <c r="J1240" s="295" t="str">
        <f ca="1">IF(ISERROR($S1240),"",OFFSET('Smelter Reference List'!$I$4,$S1240-4,0))</f>
        <v/>
      </c>
      <c r="K1240" s="296"/>
      <c r="L1240" s="296"/>
      <c r="M1240" s="296"/>
      <c r="N1240" s="296"/>
      <c r="O1240" s="296"/>
      <c r="P1240" s="296"/>
      <c r="Q1240" s="297"/>
      <c r="R1240" s="227"/>
      <c r="S1240" s="228" t="e">
        <f>IF(C1240="",NA(),MATCH($B1240&amp;$C1240,'Smelter Reference List'!$J:$J,0))</f>
        <v>#N/A</v>
      </c>
      <c r="T1240" s="229"/>
      <c r="U1240" s="229">
        <f t="shared" ca="1" si="40"/>
        <v>0</v>
      </c>
      <c r="V1240" s="229"/>
      <c r="W1240" s="229"/>
      <c r="Y1240" s="223" t="str">
        <f t="shared" si="41"/>
        <v/>
      </c>
    </row>
    <row r="1241" spans="1:25" s="223" customFormat="1" ht="20.25">
      <c r="A1241" s="292"/>
      <c r="B1241" s="293" t="str">
        <f>IF(LEN(A1241)=0,"",INDEX('Smelter Reference List'!$A:$A,MATCH($A1241,'Smelter Reference List'!$E:$E,0)))</f>
        <v/>
      </c>
      <c r="C1241" s="299" t="str">
        <f>IF(LEN(A1241)=0,"",INDEX('Smelter Reference List'!$C:$C,MATCH($A1241,'Smelter Reference List'!$E:$E,0)))</f>
        <v/>
      </c>
      <c r="D1241" s="293" t="str">
        <f ca="1">IF(ISERROR($S1241),"",OFFSET('Smelter Reference List'!$C$4,$S1241-4,0)&amp;"")</f>
        <v/>
      </c>
      <c r="E1241" s="293" t="str">
        <f ca="1">IF(ISERROR($S1241),"",OFFSET('Smelter Reference List'!$D$4,$S1241-4,0)&amp;"")</f>
        <v/>
      </c>
      <c r="F1241" s="293" t="str">
        <f ca="1">IF(ISERROR($S1241),"",OFFSET('Smelter Reference List'!$E$4,$S1241-4,0))</f>
        <v/>
      </c>
      <c r="G1241" s="293" t="str">
        <f ca="1">IF(C1241=$U$4,"Enter smelter details", IF(ISERROR($S1241),"",OFFSET('Smelter Reference List'!$F$4,$S1241-4,0)))</f>
        <v/>
      </c>
      <c r="H1241" s="294" t="str">
        <f ca="1">IF(ISERROR($S1241),"",OFFSET('Smelter Reference List'!$G$4,$S1241-4,0))</f>
        <v/>
      </c>
      <c r="I1241" s="295" t="str">
        <f ca="1">IF(ISERROR($S1241),"",OFFSET('Smelter Reference List'!$H$4,$S1241-4,0))</f>
        <v/>
      </c>
      <c r="J1241" s="295" t="str">
        <f ca="1">IF(ISERROR($S1241),"",OFFSET('Smelter Reference List'!$I$4,$S1241-4,0))</f>
        <v/>
      </c>
      <c r="K1241" s="296"/>
      <c r="L1241" s="296"/>
      <c r="M1241" s="296"/>
      <c r="N1241" s="296"/>
      <c r="O1241" s="296"/>
      <c r="P1241" s="296"/>
      <c r="Q1241" s="297"/>
      <c r="R1241" s="227"/>
      <c r="S1241" s="228" t="e">
        <f>IF(C1241="",NA(),MATCH($B1241&amp;$C1241,'Smelter Reference List'!$J:$J,0))</f>
        <v>#N/A</v>
      </c>
      <c r="T1241" s="229"/>
      <c r="U1241" s="229">
        <f t="shared" ca="1" si="40"/>
        <v>0</v>
      </c>
      <c r="V1241" s="229"/>
      <c r="W1241" s="229"/>
      <c r="Y1241" s="223" t="str">
        <f t="shared" si="41"/>
        <v/>
      </c>
    </row>
    <row r="1242" spans="1:25" s="223" customFormat="1" ht="20.25">
      <c r="A1242" s="292"/>
      <c r="B1242" s="293" t="str">
        <f>IF(LEN(A1242)=0,"",INDEX('Smelter Reference List'!$A:$A,MATCH($A1242,'Smelter Reference List'!$E:$E,0)))</f>
        <v/>
      </c>
      <c r="C1242" s="299" t="str">
        <f>IF(LEN(A1242)=0,"",INDEX('Smelter Reference List'!$C:$C,MATCH($A1242,'Smelter Reference List'!$E:$E,0)))</f>
        <v/>
      </c>
      <c r="D1242" s="293" t="str">
        <f ca="1">IF(ISERROR($S1242),"",OFFSET('Smelter Reference List'!$C$4,$S1242-4,0)&amp;"")</f>
        <v/>
      </c>
      <c r="E1242" s="293" t="str">
        <f ca="1">IF(ISERROR($S1242),"",OFFSET('Smelter Reference List'!$D$4,$S1242-4,0)&amp;"")</f>
        <v/>
      </c>
      <c r="F1242" s="293" t="str">
        <f ca="1">IF(ISERROR($S1242),"",OFFSET('Smelter Reference List'!$E$4,$S1242-4,0))</f>
        <v/>
      </c>
      <c r="G1242" s="293" t="str">
        <f ca="1">IF(C1242=$U$4,"Enter smelter details", IF(ISERROR($S1242),"",OFFSET('Smelter Reference List'!$F$4,$S1242-4,0)))</f>
        <v/>
      </c>
      <c r="H1242" s="294" t="str">
        <f ca="1">IF(ISERROR($S1242),"",OFFSET('Smelter Reference List'!$G$4,$S1242-4,0))</f>
        <v/>
      </c>
      <c r="I1242" s="295" t="str">
        <f ca="1">IF(ISERROR($S1242),"",OFFSET('Smelter Reference List'!$H$4,$S1242-4,0))</f>
        <v/>
      </c>
      <c r="J1242" s="295" t="str">
        <f ca="1">IF(ISERROR($S1242),"",OFFSET('Smelter Reference List'!$I$4,$S1242-4,0))</f>
        <v/>
      </c>
      <c r="K1242" s="296"/>
      <c r="L1242" s="296"/>
      <c r="M1242" s="296"/>
      <c r="N1242" s="296"/>
      <c r="O1242" s="296"/>
      <c r="P1242" s="296"/>
      <c r="Q1242" s="297"/>
      <c r="R1242" s="227"/>
      <c r="S1242" s="228" t="e">
        <f>IF(C1242="",NA(),MATCH($B1242&amp;$C1242,'Smelter Reference List'!$J:$J,0))</f>
        <v>#N/A</v>
      </c>
      <c r="T1242" s="229"/>
      <c r="U1242" s="229">
        <f t="shared" ca="1" si="40"/>
        <v>0</v>
      </c>
      <c r="V1242" s="229"/>
      <c r="W1242" s="229"/>
      <c r="Y1242" s="223" t="str">
        <f t="shared" si="41"/>
        <v/>
      </c>
    </row>
    <row r="1243" spans="1:25" s="223" customFormat="1" ht="20.25">
      <c r="A1243" s="292"/>
      <c r="B1243" s="293" t="str">
        <f>IF(LEN(A1243)=0,"",INDEX('Smelter Reference List'!$A:$A,MATCH($A1243,'Smelter Reference List'!$E:$E,0)))</f>
        <v/>
      </c>
      <c r="C1243" s="299" t="str">
        <f>IF(LEN(A1243)=0,"",INDEX('Smelter Reference List'!$C:$C,MATCH($A1243,'Smelter Reference List'!$E:$E,0)))</f>
        <v/>
      </c>
      <c r="D1243" s="293" t="str">
        <f ca="1">IF(ISERROR($S1243),"",OFFSET('Smelter Reference List'!$C$4,$S1243-4,0)&amp;"")</f>
        <v/>
      </c>
      <c r="E1243" s="293" t="str">
        <f ca="1">IF(ISERROR($S1243),"",OFFSET('Smelter Reference List'!$D$4,$S1243-4,0)&amp;"")</f>
        <v/>
      </c>
      <c r="F1243" s="293" t="str">
        <f ca="1">IF(ISERROR($S1243),"",OFFSET('Smelter Reference List'!$E$4,$S1243-4,0))</f>
        <v/>
      </c>
      <c r="G1243" s="293" t="str">
        <f ca="1">IF(C1243=$U$4,"Enter smelter details", IF(ISERROR($S1243),"",OFFSET('Smelter Reference List'!$F$4,$S1243-4,0)))</f>
        <v/>
      </c>
      <c r="H1243" s="294" t="str">
        <f ca="1">IF(ISERROR($S1243),"",OFFSET('Smelter Reference List'!$G$4,$S1243-4,0))</f>
        <v/>
      </c>
      <c r="I1243" s="295" t="str">
        <f ca="1">IF(ISERROR($S1243),"",OFFSET('Smelter Reference List'!$H$4,$S1243-4,0))</f>
        <v/>
      </c>
      <c r="J1243" s="295" t="str">
        <f ca="1">IF(ISERROR($S1243),"",OFFSET('Smelter Reference List'!$I$4,$S1243-4,0))</f>
        <v/>
      </c>
      <c r="K1243" s="296"/>
      <c r="L1243" s="296"/>
      <c r="M1243" s="296"/>
      <c r="N1243" s="296"/>
      <c r="O1243" s="296"/>
      <c r="P1243" s="296"/>
      <c r="Q1243" s="297"/>
      <c r="R1243" s="227"/>
      <c r="S1243" s="228" t="e">
        <f>IF(C1243="",NA(),MATCH($B1243&amp;$C1243,'Smelter Reference List'!$J:$J,0))</f>
        <v>#N/A</v>
      </c>
      <c r="T1243" s="229"/>
      <c r="U1243" s="229">
        <f t="shared" ca="1" si="40"/>
        <v>0</v>
      </c>
      <c r="V1243" s="229"/>
      <c r="W1243" s="229"/>
      <c r="Y1243" s="223" t="str">
        <f t="shared" si="41"/>
        <v/>
      </c>
    </row>
    <row r="1244" spans="1:25" s="223" customFormat="1" ht="20.25">
      <c r="A1244" s="292"/>
      <c r="B1244" s="293" t="str">
        <f>IF(LEN(A1244)=0,"",INDEX('Smelter Reference List'!$A:$A,MATCH($A1244,'Smelter Reference List'!$E:$E,0)))</f>
        <v/>
      </c>
      <c r="C1244" s="299" t="str">
        <f>IF(LEN(A1244)=0,"",INDEX('Smelter Reference List'!$C:$C,MATCH($A1244,'Smelter Reference List'!$E:$E,0)))</f>
        <v/>
      </c>
      <c r="D1244" s="293" t="str">
        <f ca="1">IF(ISERROR($S1244),"",OFFSET('Smelter Reference List'!$C$4,$S1244-4,0)&amp;"")</f>
        <v/>
      </c>
      <c r="E1244" s="293" t="str">
        <f ca="1">IF(ISERROR($S1244),"",OFFSET('Smelter Reference List'!$D$4,$S1244-4,0)&amp;"")</f>
        <v/>
      </c>
      <c r="F1244" s="293" t="str">
        <f ca="1">IF(ISERROR($S1244),"",OFFSET('Smelter Reference List'!$E$4,$S1244-4,0))</f>
        <v/>
      </c>
      <c r="G1244" s="293" t="str">
        <f ca="1">IF(C1244=$U$4,"Enter smelter details", IF(ISERROR($S1244),"",OFFSET('Smelter Reference List'!$F$4,$S1244-4,0)))</f>
        <v/>
      </c>
      <c r="H1244" s="294" t="str">
        <f ca="1">IF(ISERROR($S1244),"",OFFSET('Smelter Reference List'!$G$4,$S1244-4,0))</f>
        <v/>
      </c>
      <c r="I1244" s="295" t="str">
        <f ca="1">IF(ISERROR($S1244),"",OFFSET('Smelter Reference List'!$H$4,$S1244-4,0))</f>
        <v/>
      </c>
      <c r="J1244" s="295" t="str">
        <f ca="1">IF(ISERROR($S1244),"",OFFSET('Smelter Reference List'!$I$4,$S1244-4,0))</f>
        <v/>
      </c>
      <c r="K1244" s="296"/>
      <c r="L1244" s="296"/>
      <c r="M1244" s="296"/>
      <c r="N1244" s="296"/>
      <c r="O1244" s="296"/>
      <c r="P1244" s="296"/>
      <c r="Q1244" s="297"/>
      <c r="R1244" s="227"/>
      <c r="S1244" s="228" t="e">
        <f>IF(C1244="",NA(),MATCH($B1244&amp;$C1244,'Smelter Reference List'!$J:$J,0))</f>
        <v>#N/A</v>
      </c>
      <c r="T1244" s="229"/>
      <c r="U1244" s="229">
        <f t="shared" ca="1" si="40"/>
        <v>0</v>
      </c>
      <c r="V1244" s="229"/>
      <c r="W1244" s="229"/>
      <c r="Y1244" s="223" t="str">
        <f t="shared" si="41"/>
        <v/>
      </c>
    </row>
    <row r="1245" spans="1:25" s="223" customFormat="1" ht="20.25">
      <c r="A1245" s="292"/>
      <c r="B1245" s="293" t="str">
        <f>IF(LEN(A1245)=0,"",INDEX('Smelter Reference List'!$A:$A,MATCH($A1245,'Smelter Reference List'!$E:$E,0)))</f>
        <v/>
      </c>
      <c r="C1245" s="299" t="str">
        <f>IF(LEN(A1245)=0,"",INDEX('Smelter Reference List'!$C:$C,MATCH($A1245,'Smelter Reference List'!$E:$E,0)))</f>
        <v/>
      </c>
      <c r="D1245" s="293" t="str">
        <f ca="1">IF(ISERROR($S1245),"",OFFSET('Smelter Reference List'!$C$4,$S1245-4,0)&amp;"")</f>
        <v/>
      </c>
      <c r="E1245" s="293" t="str">
        <f ca="1">IF(ISERROR($S1245),"",OFFSET('Smelter Reference List'!$D$4,$S1245-4,0)&amp;"")</f>
        <v/>
      </c>
      <c r="F1245" s="293" t="str">
        <f ca="1">IF(ISERROR($S1245),"",OFFSET('Smelter Reference List'!$E$4,$S1245-4,0))</f>
        <v/>
      </c>
      <c r="G1245" s="293" t="str">
        <f ca="1">IF(C1245=$U$4,"Enter smelter details", IF(ISERROR($S1245),"",OFFSET('Smelter Reference List'!$F$4,$S1245-4,0)))</f>
        <v/>
      </c>
      <c r="H1245" s="294" t="str">
        <f ca="1">IF(ISERROR($S1245),"",OFFSET('Smelter Reference List'!$G$4,$S1245-4,0))</f>
        <v/>
      </c>
      <c r="I1245" s="295" t="str">
        <f ca="1">IF(ISERROR($S1245),"",OFFSET('Smelter Reference List'!$H$4,$S1245-4,0))</f>
        <v/>
      </c>
      <c r="J1245" s="295" t="str">
        <f ca="1">IF(ISERROR($S1245),"",OFFSET('Smelter Reference List'!$I$4,$S1245-4,0))</f>
        <v/>
      </c>
      <c r="K1245" s="296"/>
      <c r="L1245" s="296"/>
      <c r="M1245" s="296"/>
      <c r="N1245" s="296"/>
      <c r="O1245" s="296"/>
      <c r="P1245" s="296"/>
      <c r="Q1245" s="297"/>
      <c r="R1245" s="227"/>
      <c r="S1245" s="228" t="e">
        <f>IF(C1245="",NA(),MATCH($B1245&amp;$C1245,'Smelter Reference List'!$J:$J,0))</f>
        <v>#N/A</v>
      </c>
      <c r="T1245" s="229"/>
      <c r="U1245" s="229">
        <f t="shared" ca="1" si="40"/>
        <v>0</v>
      </c>
      <c r="V1245" s="229"/>
      <c r="W1245" s="229"/>
      <c r="Y1245" s="223" t="str">
        <f t="shared" si="41"/>
        <v/>
      </c>
    </row>
    <row r="1246" spans="1:25" s="223" customFormat="1" ht="20.25">
      <c r="A1246" s="292"/>
      <c r="B1246" s="293" t="str">
        <f>IF(LEN(A1246)=0,"",INDEX('Smelter Reference List'!$A:$A,MATCH($A1246,'Smelter Reference List'!$E:$E,0)))</f>
        <v/>
      </c>
      <c r="C1246" s="299" t="str">
        <f>IF(LEN(A1246)=0,"",INDEX('Smelter Reference List'!$C:$C,MATCH($A1246,'Smelter Reference List'!$E:$E,0)))</f>
        <v/>
      </c>
      <c r="D1246" s="293" t="str">
        <f ca="1">IF(ISERROR($S1246),"",OFFSET('Smelter Reference List'!$C$4,$S1246-4,0)&amp;"")</f>
        <v/>
      </c>
      <c r="E1246" s="293" t="str">
        <f ca="1">IF(ISERROR($S1246),"",OFFSET('Smelter Reference List'!$D$4,$S1246-4,0)&amp;"")</f>
        <v/>
      </c>
      <c r="F1246" s="293" t="str">
        <f ca="1">IF(ISERROR($S1246),"",OFFSET('Smelter Reference List'!$E$4,$S1246-4,0))</f>
        <v/>
      </c>
      <c r="G1246" s="293" t="str">
        <f ca="1">IF(C1246=$U$4,"Enter smelter details", IF(ISERROR($S1246),"",OFFSET('Smelter Reference List'!$F$4,$S1246-4,0)))</f>
        <v/>
      </c>
      <c r="H1246" s="294" t="str">
        <f ca="1">IF(ISERROR($S1246),"",OFFSET('Smelter Reference List'!$G$4,$S1246-4,0))</f>
        <v/>
      </c>
      <c r="I1246" s="295" t="str">
        <f ca="1">IF(ISERROR($S1246),"",OFFSET('Smelter Reference List'!$H$4,$S1246-4,0))</f>
        <v/>
      </c>
      <c r="J1246" s="295" t="str">
        <f ca="1">IF(ISERROR($S1246),"",OFFSET('Smelter Reference List'!$I$4,$S1246-4,0))</f>
        <v/>
      </c>
      <c r="K1246" s="296"/>
      <c r="L1246" s="296"/>
      <c r="M1246" s="296"/>
      <c r="N1246" s="296"/>
      <c r="O1246" s="296"/>
      <c r="P1246" s="296"/>
      <c r="Q1246" s="297"/>
      <c r="R1246" s="227"/>
      <c r="S1246" s="228" t="e">
        <f>IF(C1246="",NA(),MATCH($B1246&amp;$C1246,'Smelter Reference List'!$J:$J,0))</f>
        <v>#N/A</v>
      </c>
      <c r="T1246" s="229"/>
      <c r="U1246" s="229">
        <f t="shared" ca="1" si="40"/>
        <v>0</v>
      </c>
      <c r="V1246" s="229"/>
      <c r="W1246" s="229"/>
      <c r="Y1246" s="223" t="str">
        <f t="shared" si="41"/>
        <v/>
      </c>
    </row>
    <row r="1247" spans="1:25" s="223" customFormat="1" ht="20.25">
      <c r="A1247" s="292"/>
      <c r="B1247" s="293" t="str">
        <f>IF(LEN(A1247)=0,"",INDEX('Smelter Reference List'!$A:$A,MATCH($A1247,'Smelter Reference List'!$E:$E,0)))</f>
        <v/>
      </c>
      <c r="C1247" s="299" t="str">
        <f>IF(LEN(A1247)=0,"",INDEX('Smelter Reference List'!$C:$C,MATCH($A1247,'Smelter Reference List'!$E:$E,0)))</f>
        <v/>
      </c>
      <c r="D1247" s="293" t="str">
        <f ca="1">IF(ISERROR($S1247),"",OFFSET('Smelter Reference List'!$C$4,$S1247-4,0)&amp;"")</f>
        <v/>
      </c>
      <c r="E1247" s="293" t="str">
        <f ca="1">IF(ISERROR($S1247),"",OFFSET('Smelter Reference List'!$D$4,$S1247-4,0)&amp;"")</f>
        <v/>
      </c>
      <c r="F1247" s="293" t="str">
        <f ca="1">IF(ISERROR($S1247),"",OFFSET('Smelter Reference List'!$E$4,$S1247-4,0))</f>
        <v/>
      </c>
      <c r="G1247" s="293" t="str">
        <f ca="1">IF(C1247=$U$4,"Enter smelter details", IF(ISERROR($S1247),"",OFFSET('Smelter Reference List'!$F$4,$S1247-4,0)))</f>
        <v/>
      </c>
      <c r="H1247" s="294" t="str">
        <f ca="1">IF(ISERROR($S1247),"",OFFSET('Smelter Reference List'!$G$4,$S1247-4,0))</f>
        <v/>
      </c>
      <c r="I1247" s="295" t="str">
        <f ca="1">IF(ISERROR($S1247),"",OFFSET('Smelter Reference List'!$H$4,$S1247-4,0))</f>
        <v/>
      </c>
      <c r="J1247" s="295" t="str">
        <f ca="1">IF(ISERROR($S1247),"",OFFSET('Smelter Reference List'!$I$4,$S1247-4,0))</f>
        <v/>
      </c>
      <c r="K1247" s="296"/>
      <c r="L1247" s="296"/>
      <c r="M1247" s="296"/>
      <c r="N1247" s="296"/>
      <c r="O1247" s="296"/>
      <c r="P1247" s="296"/>
      <c r="Q1247" s="297"/>
      <c r="R1247" s="227"/>
      <c r="S1247" s="228" t="e">
        <f>IF(C1247="",NA(),MATCH($B1247&amp;$C1247,'Smelter Reference List'!$J:$J,0))</f>
        <v>#N/A</v>
      </c>
      <c r="T1247" s="229"/>
      <c r="U1247" s="229">
        <f t="shared" ca="1" si="40"/>
        <v>0</v>
      </c>
      <c r="V1247" s="229"/>
      <c r="W1247" s="229"/>
      <c r="Y1247" s="223" t="str">
        <f t="shared" si="41"/>
        <v/>
      </c>
    </row>
    <row r="1248" spans="1:25" s="223" customFormat="1" ht="20.25">
      <c r="A1248" s="292"/>
      <c r="B1248" s="293" t="str">
        <f>IF(LEN(A1248)=0,"",INDEX('Smelter Reference List'!$A:$A,MATCH($A1248,'Smelter Reference List'!$E:$E,0)))</f>
        <v/>
      </c>
      <c r="C1248" s="299" t="str">
        <f>IF(LEN(A1248)=0,"",INDEX('Smelter Reference List'!$C:$C,MATCH($A1248,'Smelter Reference List'!$E:$E,0)))</f>
        <v/>
      </c>
      <c r="D1248" s="293" t="str">
        <f ca="1">IF(ISERROR($S1248),"",OFFSET('Smelter Reference List'!$C$4,$S1248-4,0)&amp;"")</f>
        <v/>
      </c>
      <c r="E1248" s="293" t="str">
        <f ca="1">IF(ISERROR($S1248),"",OFFSET('Smelter Reference List'!$D$4,$S1248-4,0)&amp;"")</f>
        <v/>
      </c>
      <c r="F1248" s="293" t="str">
        <f ca="1">IF(ISERROR($S1248),"",OFFSET('Smelter Reference List'!$E$4,$S1248-4,0))</f>
        <v/>
      </c>
      <c r="G1248" s="293" t="str">
        <f ca="1">IF(C1248=$U$4,"Enter smelter details", IF(ISERROR($S1248),"",OFFSET('Smelter Reference List'!$F$4,$S1248-4,0)))</f>
        <v/>
      </c>
      <c r="H1248" s="294" t="str">
        <f ca="1">IF(ISERROR($S1248),"",OFFSET('Smelter Reference List'!$G$4,$S1248-4,0))</f>
        <v/>
      </c>
      <c r="I1248" s="295" t="str">
        <f ca="1">IF(ISERROR($S1248),"",OFFSET('Smelter Reference List'!$H$4,$S1248-4,0))</f>
        <v/>
      </c>
      <c r="J1248" s="295" t="str">
        <f ca="1">IF(ISERROR($S1248),"",OFFSET('Smelter Reference List'!$I$4,$S1248-4,0))</f>
        <v/>
      </c>
      <c r="K1248" s="296"/>
      <c r="L1248" s="296"/>
      <c r="M1248" s="296"/>
      <c r="N1248" s="296"/>
      <c r="O1248" s="296"/>
      <c r="P1248" s="296"/>
      <c r="Q1248" s="297"/>
      <c r="R1248" s="227"/>
      <c r="S1248" s="228" t="e">
        <f>IF(C1248="",NA(),MATCH($B1248&amp;$C1248,'Smelter Reference List'!$J:$J,0))</f>
        <v>#N/A</v>
      </c>
      <c r="T1248" s="229"/>
      <c r="U1248" s="229">
        <f t="shared" ca="1" si="40"/>
        <v>0</v>
      </c>
      <c r="V1248" s="229"/>
      <c r="W1248" s="229"/>
      <c r="Y1248" s="223" t="str">
        <f t="shared" si="41"/>
        <v/>
      </c>
    </row>
    <row r="1249" spans="1:25" s="223" customFormat="1" ht="20.25">
      <c r="A1249" s="292"/>
      <c r="B1249" s="293" t="str">
        <f>IF(LEN(A1249)=0,"",INDEX('Smelter Reference List'!$A:$A,MATCH($A1249,'Smelter Reference List'!$E:$E,0)))</f>
        <v/>
      </c>
      <c r="C1249" s="299" t="str">
        <f>IF(LEN(A1249)=0,"",INDEX('Smelter Reference List'!$C:$C,MATCH($A1249,'Smelter Reference List'!$E:$E,0)))</f>
        <v/>
      </c>
      <c r="D1249" s="293" t="str">
        <f ca="1">IF(ISERROR($S1249),"",OFFSET('Smelter Reference List'!$C$4,$S1249-4,0)&amp;"")</f>
        <v/>
      </c>
      <c r="E1249" s="293" t="str">
        <f ca="1">IF(ISERROR($S1249),"",OFFSET('Smelter Reference List'!$D$4,$S1249-4,0)&amp;"")</f>
        <v/>
      </c>
      <c r="F1249" s="293" t="str">
        <f ca="1">IF(ISERROR($S1249),"",OFFSET('Smelter Reference List'!$E$4,$S1249-4,0))</f>
        <v/>
      </c>
      <c r="G1249" s="293" t="str">
        <f ca="1">IF(C1249=$U$4,"Enter smelter details", IF(ISERROR($S1249),"",OFFSET('Smelter Reference List'!$F$4,$S1249-4,0)))</f>
        <v/>
      </c>
      <c r="H1249" s="294" t="str">
        <f ca="1">IF(ISERROR($S1249),"",OFFSET('Smelter Reference List'!$G$4,$S1249-4,0))</f>
        <v/>
      </c>
      <c r="I1249" s="295" t="str">
        <f ca="1">IF(ISERROR($S1249),"",OFFSET('Smelter Reference List'!$H$4,$S1249-4,0))</f>
        <v/>
      </c>
      <c r="J1249" s="295" t="str">
        <f ca="1">IF(ISERROR($S1249),"",OFFSET('Smelter Reference List'!$I$4,$S1249-4,0))</f>
        <v/>
      </c>
      <c r="K1249" s="296"/>
      <c r="L1249" s="296"/>
      <c r="M1249" s="296"/>
      <c r="N1249" s="296"/>
      <c r="O1249" s="296"/>
      <c r="P1249" s="296"/>
      <c r="Q1249" s="297"/>
      <c r="R1249" s="227"/>
      <c r="S1249" s="228" t="e">
        <f>IF(C1249="",NA(),MATCH($B1249&amp;$C1249,'Smelter Reference List'!$J:$J,0))</f>
        <v>#N/A</v>
      </c>
      <c r="T1249" s="229"/>
      <c r="U1249" s="229">
        <f t="shared" ca="1" si="40"/>
        <v>0</v>
      </c>
      <c r="V1249" s="229"/>
      <c r="W1249" s="229"/>
      <c r="Y1249" s="223" t="str">
        <f t="shared" si="41"/>
        <v/>
      </c>
    </row>
    <row r="1250" spans="1:25" s="223" customFormat="1" ht="20.25">
      <c r="A1250" s="292"/>
      <c r="B1250" s="293" t="str">
        <f>IF(LEN(A1250)=0,"",INDEX('Smelter Reference List'!$A:$A,MATCH($A1250,'Smelter Reference List'!$E:$E,0)))</f>
        <v/>
      </c>
      <c r="C1250" s="299" t="str">
        <f>IF(LEN(A1250)=0,"",INDEX('Smelter Reference List'!$C:$C,MATCH($A1250,'Smelter Reference List'!$E:$E,0)))</f>
        <v/>
      </c>
      <c r="D1250" s="293" t="str">
        <f ca="1">IF(ISERROR($S1250),"",OFFSET('Smelter Reference List'!$C$4,$S1250-4,0)&amp;"")</f>
        <v/>
      </c>
      <c r="E1250" s="293" t="str">
        <f ca="1">IF(ISERROR($S1250),"",OFFSET('Smelter Reference List'!$D$4,$S1250-4,0)&amp;"")</f>
        <v/>
      </c>
      <c r="F1250" s="293" t="str">
        <f ca="1">IF(ISERROR($S1250),"",OFFSET('Smelter Reference List'!$E$4,$S1250-4,0))</f>
        <v/>
      </c>
      <c r="G1250" s="293" t="str">
        <f ca="1">IF(C1250=$U$4,"Enter smelter details", IF(ISERROR($S1250),"",OFFSET('Smelter Reference List'!$F$4,$S1250-4,0)))</f>
        <v/>
      </c>
      <c r="H1250" s="294" t="str">
        <f ca="1">IF(ISERROR($S1250),"",OFFSET('Smelter Reference List'!$G$4,$S1250-4,0))</f>
        <v/>
      </c>
      <c r="I1250" s="295" t="str">
        <f ca="1">IF(ISERROR($S1250),"",OFFSET('Smelter Reference List'!$H$4,$S1250-4,0))</f>
        <v/>
      </c>
      <c r="J1250" s="295" t="str">
        <f ca="1">IF(ISERROR($S1250),"",OFFSET('Smelter Reference List'!$I$4,$S1250-4,0))</f>
        <v/>
      </c>
      <c r="K1250" s="296"/>
      <c r="L1250" s="296"/>
      <c r="M1250" s="296"/>
      <c r="N1250" s="296"/>
      <c r="O1250" s="296"/>
      <c r="P1250" s="296"/>
      <c r="Q1250" s="297"/>
      <c r="R1250" s="227"/>
      <c r="S1250" s="228" t="e">
        <f>IF(C1250="",NA(),MATCH($B1250&amp;$C1250,'Smelter Reference List'!$J:$J,0))</f>
        <v>#N/A</v>
      </c>
      <c r="T1250" s="229"/>
      <c r="U1250" s="229">
        <f t="shared" ca="1" si="40"/>
        <v>0</v>
      </c>
      <c r="V1250" s="229"/>
      <c r="W1250" s="229"/>
      <c r="Y1250" s="223" t="str">
        <f t="shared" si="41"/>
        <v/>
      </c>
    </row>
    <row r="1251" spans="1:25" s="223" customFormat="1" ht="20.25">
      <c r="A1251" s="292"/>
      <c r="B1251" s="293" t="str">
        <f>IF(LEN(A1251)=0,"",INDEX('Smelter Reference List'!$A:$A,MATCH($A1251,'Smelter Reference List'!$E:$E,0)))</f>
        <v/>
      </c>
      <c r="C1251" s="299" t="str">
        <f>IF(LEN(A1251)=0,"",INDEX('Smelter Reference List'!$C:$C,MATCH($A1251,'Smelter Reference List'!$E:$E,0)))</f>
        <v/>
      </c>
      <c r="D1251" s="293" t="str">
        <f ca="1">IF(ISERROR($S1251),"",OFFSET('Smelter Reference List'!$C$4,$S1251-4,0)&amp;"")</f>
        <v/>
      </c>
      <c r="E1251" s="293" t="str">
        <f ca="1">IF(ISERROR($S1251),"",OFFSET('Smelter Reference List'!$D$4,$S1251-4,0)&amp;"")</f>
        <v/>
      </c>
      <c r="F1251" s="293" t="str">
        <f ca="1">IF(ISERROR($S1251),"",OFFSET('Smelter Reference List'!$E$4,$S1251-4,0))</f>
        <v/>
      </c>
      <c r="G1251" s="293" t="str">
        <f ca="1">IF(C1251=$U$4,"Enter smelter details", IF(ISERROR($S1251),"",OFFSET('Smelter Reference List'!$F$4,$S1251-4,0)))</f>
        <v/>
      </c>
      <c r="H1251" s="294" t="str">
        <f ca="1">IF(ISERROR($S1251),"",OFFSET('Smelter Reference List'!$G$4,$S1251-4,0))</f>
        <v/>
      </c>
      <c r="I1251" s="295" t="str">
        <f ca="1">IF(ISERROR($S1251),"",OFFSET('Smelter Reference List'!$H$4,$S1251-4,0))</f>
        <v/>
      </c>
      <c r="J1251" s="295" t="str">
        <f ca="1">IF(ISERROR($S1251),"",OFFSET('Smelter Reference List'!$I$4,$S1251-4,0))</f>
        <v/>
      </c>
      <c r="K1251" s="296"/>
      <c r="L1251" s="296"/>
      <c r="M1251" s="296"/>
      <c r="N1251" s="296"/>
      <c r="O1251" s="296"/>
      <c r="P1251" s="296"/>
      <c r="Q1251" s="297"/>
      <c r="R1251" s="227"/>
      <c r="S1251" s="228" t="e">
        <f>IF(C1251="",NA(),MATCH($B1251&amp;$C1251,'Smelter Reference List'!$J:$J,0))</f>
        <v>#N/A</v>
      </c>
      <c r="T1251" s="229"/>
      <c r="U1251" s="229">
        <f t="shared" ca="1" si="40"/>
        <v>0</v>
      </c>
      <c r="V1251" s="229"/>
      <c r="W1251" s="229"/>
      <c r="Y1251" s="223" t="str">
        <f t="shared" si="41"/>
        <v/>
      </c>
    </row>
    <row r="1252" spans="1:25" s="223" customFormat="1" ht="20.25">
      <c r="A1252" s="292"/>
      <c r="B1252" s="293" t="str">
        <f>IF(LEN(A1252)=0,"",INDEX('Smelter Reference List'!$A:$A,MATCH($A1252,'Smelter Reference List'!$E:$E,0)))</f>
        <v/>
      </c>
      <c r="C1252" s="299" t="str">
        <f>IF(LEN(A1252)=0,"",INDEX('Smelter Reference List'!$C:$C,MATCH($A1252,'Smelter Reference List'!$E:$E,0)))</f>
        <v/>
      </c>
      <c r="D1252" s="293" t="str">
        <f ca="1">IF(ISERROR($S1252),"",OFFSET('Smelter Reference List'!$C$4,$S1252-4,0)&amp;"")</f>
        <v/>
      </c>
      <c r="E1252" s="293" t="str">
        <f ca="1">IF(ISERROR($S1252),"",OFFSET('Smelter Reference List'!$D$4,$S1252-4,0)&amp;"")</f>
        <v/>
      </c>
      <c r="F1252" s="293" t="str">
        <f ca="1">IF(ISERROR($S1252),"",OFFSET('Smelter Reference List'!$E$4,$S1252-4,0))</f>
        <v/>
      </c>
      <c r="G1252" s="293" t="str">
        <f ca="1">IF(C1252=$U$4,"Enter smelter details", IF(ISERROR($S1252),"",OFFSET('Smelter Reference List'!$F$4,$S1252-4,0)))</f>
        <v/>
      </c>
      <c r="H1252" s="294" t="str">
        <f ca="1">IF(ISERROR($S1252),"",OFFSET('Smelter Reference List'!$G$4,$S1252-4,0))</f>
        <v/>
      </c>
      <c r="I1252" s="295" t="str">
        <f ca="1">IF(ISERROR($S1252),"",OFFSET('Smelter Reference List'!$H$4,$S1252-4,0))</f>
        <v/>
      </c>
      <c r="J1252" s="295" t="str">
        <f ca="1">IF(ISERROR($S1252),"",OFFSET('Smelter Reference List'!$I$4,$S1252-4,0))</f>
        <v/>
      </c>
      <c r="K1252" s="296"/>
      <c r="L1252" s="296"/>
      <c r="M1252" s="296"/>
      <c r="N1252" s="296"/>
      <c r="O1252" s="296"/>
      <c r="P1252" s="296"/>
      <c r="Q1252" s="297"/>
      <c r="R1252" s="227"/>
      <c r="S1252" s="228" t="e">
        <f>IF(C1252="",NA(),MATCH($B1252&amp;$C1252,'Smelter Reference List'!$J:$J,0))</f>
        <v>#N/A</v>
      </c>
      <c r="T1252" s="229"/>
      <c r="U1252" s="229">
        <f t="shared" ca="1" si="40"/>
        <v>0</v>
      </c>
      <c r="V1252" s="229"/>
      <c r="W1252" s="229"/>
      <c r="Y1252" s="223" t="str">
        <f t="shared" si="41"/>
        <v/>
      </c>
    </row>
    <row r="1253" spans="1:25" s="223" customFormat="1" ht="20.25">
      <c r="A1253" s="292"/>
      <c r="B1253" s="293" t="str">
        <f>IF(LEN(A1253)=0,"",INDEX('Smelter Reference List'!$A:$A,MATCH($A1253,'Smelter Reference List'!$E:$E,0)))</f>
        <v/>
      </c>
      <c r="C1253" s="299" t="str">
        <f>IF(LEN(A1253)=0,"",INDEX('Smelter Reference List'!$C:$C,MATCH($A1253,'Smelter Reference List'!$E:$E,0)))</f>
        <v/>
      </c>
      <c r="D1253" s="293" t="str">
        <f ca="1">IF(ISERROR($S1253),"",OFFSET('Smelter Reference List'!$C$4,$S1253-4,0)&amp;"")</f>
        <v/>
      </c>
      <c r="E1253" s="293" t="str">
        <f ca="1">IF(ISERROR($S1253),"",OFFSET('Smelter Reference List'!$D$4,$S1253-4,0)&amp;"")</f>
        <v/>
      </c>
      <c r="F1253" s="293" t="str">
        <f ca="1">IF(ISERROR($S1253),"",OFFSET('Smelter Reference List'!$E$4,$S1253-4,0))</f>
        <v/>
      </c>
      <c r="G1253" s="293" t="str">
        <f ca="1">IF(C1253=$U$4,"Enter smelter details", IF(ISERROR($S1253),"",OFFSET('Smelter Reference List'!$F$4,$S1253-4,0)))</f>
        <v/>
      </c>
      <c r="H1253" s="294" t="str">
        <f ca="1">IF(ISERROR($S1253),"",OFFSET('Smelter Reference List'!$G$4,$S1253-4,0))</f>
        <v/>
      </c>
      <c r="I1253" s="295" t="str">
        <f ca="1">IF(ISERROR($S1253),"",OFFSET('Smelter Reference List'!$H$4,$S1253-4,0))</f>
        <v/>
      </c>
      <c r="J1253" s="295" t="str">
        <f ca="1">IF(ISERROR($S1253),"",OFFSET('Smelter Reference List'!$I$4,$S1253-4,0))</f>
        <v/>
      </c>
      <c r="K1253" s="296"/>
      <c r="L1253" s="296"/>
      <c r="M1253" s="296"/>
      <c r="N1253" s="296"/>
      <c r="O1253" s="296"/>
      <c r="P1253" s="296"/>
      <c r="Q1253" s="297"/>
      <c r="R1253" s="227"/>
      <c r="S1253" s="228" t="e">
        <f>IF(C1253="",NA(),MATCH($B1253&amp;$C1253,'Smelter Reference List'!$J:$J,0))</f>
        <v>#N/A</v>
      </c>
      <c r="T1253" s="229"/>
      <c r="U1253" s="229">
        <f t="shared" ca="1" si="40"/>
        <v>0</v>
      </c>
      <c r="V1253" s="229"/>
      <c r="W1253" s="229"/>
      <c r="Y1253" s="223" t="str">
        <f t="shared" si="41"/>
        <v/>
      </c>
    </row>
    <row r="1254" spans="1:25" s="223" customFormat="1" ht="20.25">
      <c r="A1254" s="292"/>
      <c r="B1254" s="293" t="str">
        <f>IF(LEN(A1254)=0,"",INDEX('Smelter Reference List'!$A:$A,MATCH($A1254,'Smelter Reference List'!$E:$E,0)))</f>
        <v/>
      </c>
      <c r="C1254" s="299" t="str">
        <f>IF(LEN(A1254)=0,"",INDEX('Smelter Reference List'!$C:$C,MATCH($A1254,'Smelter Reference List'!$E:$E,0)))</f>
        <v/>
      </c>
      <c r="D1254" s="293" t="str">
        <f ca="1">IF(ISERROR($S1254),"",OFFSET('Smelter Reference List'!$C$4,$S1254-4,0)&amp;"")</f>
        <v/>
      </c>
      <c r="E1254" s="293" t="str">
        <f ca="1">IF(ISERROR($S1254),"",OFFSET('Smelter Reference List'!$D$4,$S1254-4,0)&amp;"")</f>
        <v/>
      </c>
      <c r="F1254" s="293" t="str">
        <f ca="1">IF(ISERROR($S1254),"",OFFSET('Smelter Reference List'!$E$4,$S1254-4,0))</f>
        <v/>
      </c>
      <c r="G1254" s="293" t="str">
        <f ca="1">IF(C1254=$U$4,"Enter smelter details", IF(ISERROR($S1254),"",OFFSET('Smelter Reference List'!$F$4,$S1254-4,0)))</f>
        <v/>
      </c>
      <c r="H1254" s="294" t="str">
        <f ca="1">IF(ISERROR($S1254),"",OFFSET('Smelter Reference List'!$G$4,$S1254-4,0))</f>
        <v/>
      </c>
      <c r="I1254" s="295" t="str">
        <f ca="1">IF(ISERROR($S1254),"",OFFSET('Smelter Reference List'!$H$4,$S1254-4,0))</f>
        <v/>
      </c>
      <c r="J1254" s="295" t="str">
        <f ca="1">IF(ISERROR($S1254),"",OFFSET('Smelter Reference List'!$I$4,$S1254-4,0))</f>
        <v/>
      </c>
      <c r="K1254" s="296"/>
      <c r="L1254" s="296"/>
      <c r="M1254" s="296"/>
      <c r="N1254" s="296"/>
      <c r="O1254" s="296"/>
      <c r="P1254" s="296"/>
      <c r="Q1254" s="297"/>
      <c r="R1254" s="227"/>
      <c r="S1254" s="228" t="e">
        <f>IF(C1254="",NA(),MATCH($B1254&amp;$C1254,'Smelter Reference List'!$J:$J,0))</f>
        <v>#N/A</v>
      </c>
      <c r="T1254" s="229"/>
      <c r="U1254" s="229">
        <f t="shared" ca="1" si="40"/>
        <v>0</v>
      </c>
      <c r="V1254" s="229"/>
      <c r="W1254" s="229"/>
      <c r="Y1254" s="223" t="str">
        <f t="shared" si="41"/>
        <v/>
      </c>
    </row>
    <row r="1255" spans="1:25" s="223" customFormat="1" ht="20.25">
      <c r="A1255" s="292"/>
      <c r="B1255" s="293" t="str">
        <f>IF(LEN(A1255)=0,"",INDEX('Smelter Reference List'!$A:$A,MATCH($A1255,'Smelter Reference List'!$E:$E,0)))</f>
        <v/>
      </c>
      <c r="C1255" s="299" t="str">
        <f>IF(LEN(A1255)=0,"",INDEX('Smelter Reference List'!$C:$C,MATCH($A1255,'Smelter Reference List'!$E:$E,0)))</f>
        <v/>
      </c>
      <c r="D1255" s="293" t="str">
        <f ca="1">IF(ISERROR($S1255),"",OFFSET('Smelter Reference List'!$C$4,$S1255-4,0)&amp;"")</f>
        <v/>
      </c>
      <c r="E1255" s="293" t="str">
        <f ca="1">IF(ISERROR($S1255),"",OFFSET('Smelter Reference List'!$D$4,$S1255-4,0)&amp;"")</f>
        <v/>
      </c>
      <c r="F1255" s="293" t="str">
        <f ca="1">IF(ISERROR($S1255),"",OFFSET('Smelter Reference List'!$E$4,$S1255-4,0))</f>
        <v/>
      </c>
      <c r="G1255" s="293" t="str">
        <f ca="1">IF(C1255=$U$4,"Enter smelter details", IF(ISERROR($S1255),"",OFFSET('Smelter Reference List'!$F$4,$S1255-4,0)))</f>
        <v/>
      </c>
      <c r="H1255" s="294" t="str">
        <f ca="1">IF(ISERROR($S1255),"",OFFSET('Smelter Reference List'!$G$4,$S1255-4,0))</f>
        <v/>
      </c>
      <c r="I1255" s="295" t="str">
        <f ca="1">IF(ISERROR($S1255),"",OFFSET('Smelter Reference List'!$H$4,$S1255-4,0))</f>
        <v/>
      </c>
      <c r="J1255" s="295" t="str">
        <f ca="1">IF(ISERROR($S1255),"",OFFSET('Smelter Reference List'!$I$4,$S1255-4,0))</f>
        <v/>
      </c>
      <c r="K1255" s="296"/>
      <c r="L1255" s="296"/>
      <c r="M1255" s="296"/>
      <c r="N1255" s="296"/>
      <c r="O1255" s="296"/>
      <c r="P1255" s="296"/>
      <c r="Q1255" s="297"/>
      <c r="R1255" s="227"/>
      <c r="S1255" s="228" t="e">
        <f>IF(C1255="",NA(),MATCH($B1255&amp;$C1255,'Smelter Reference List'!$J:$J,0))</f>
        <v>#N/A</v>
      </c>
      <c r="T1255" s="229"/>
      <c r="U1255" s="229">
        <f t="shared" ca="1" si="40"/>
        <v>0</v>
      </c>
      <c r="V1255" s="229"/>
      <c r="W1255" s="229"/>
      <c r="Y1255" s="223" t="str">
        <f t="shared" si="41"/>
        <v/>
      </c>
    </row>
    <row r="1256" spans="1:25" s="223" customFormat="1" ht="20.25">
      <c r="A1256" s="292"/>
      <c r="B1256" s="293" t="str">
        <f>IF(LEN(A1256)=0,"",INDEX('Smelter Reference List'!$A:$A,MATCH($A1256,'Smelter Reference List'!$E:$E,0)))</f>
        <v/>
      </c>
      <c r="C1256" s="299" t="str">
        <f>IF(LEN(A1256)=0,"",INDEX('Smelter Reference List'!$C:$C,MATCH($A1256,'Smelter Reference List'!$E:$E,0)))</f>
        <v/>
      </c>
      <c r="D1256" s="293" t="str">
        <f ca="1">IF(ISERROR($S1256),"",OFFSET('Smelter Reference List'!$C$4,$S1256-4,0)&amp;"")</f>
        <v/>
      </c>
      <c r="E1256" s="293" t="str">
        <f ca="1">IF(ISERROR($S1256),"",OFFSET('Smelter Reference List'!$D$4,$S1256-4,0)&amp;"")</f>
        <v/>
      </c>
      <c r="F1256" s="293" t="str">
        <f ca="1">IF(ISERROR($S1256),"",OFFSET('Smelter Reference List'!$E$4,$S1256-4,0))</f>
        <v/>
      </c>
      <c r="G1256" s="293" t="str">
        <f ca="1">IF(C1256=$U$4,"Enter smelter details", IF(ISERROR($S1256),"",OFFSET('Smelter Reference List'!$F$4,$S1256-4,0)))</f>
        <v/>
      </c>
      <c r="H1256" s="294" t="str">
        <f ca="1">IF(ISERROR($S1256),"",OFFSET('Smelter Reference List'!$G$4,$S1256-4,0))</f>
        <v/>
      </c>
      <c r="I1256" s="295" t="str">
        <f ca="1">IF(ISERROR($S1256),"",OFFSET('Smelter Reference List'!$H$4,$S1256-4,0))</f>
        <v/>
      </c>
      <c r="J1256" s="295" t="str">
        <f ca="1">IF(ISERROR($S1256),"",OFFSET('Smelter Reference List'!$I$4,$S1256-4,0))</f>
        <v/>
      </c>
      <c r="K1256" s="296"/>
      <c r="L1256" s="296"/>
      <c r="M1256" s="296"/>
      <c r="N1256" s="296"/>
      <c r="O1256" s="296"/>
      <c r="P1256" s="296"/>
      <c r="Q1256" s="297"/>
      <c r="R1256" s="227"/>
      <c r="S1256" s="228" t="e">
        <f>IF(C1256="",NA(),MATCH($B1256&amp;$C1256,'Smelter Reference List'!$J:$J,0))</f>
        <v>#N/A</v>
      </c>
      <c r="T1256" s="229"/>
      <c r="U1256" s="229">
        <f t="shared" ca="1" si="40"/>
        <v>0</v>
      </c>
      <c r="V1256" s="229"/>
      <c r="W1256" s="229"/>
      <c r="Y1256" s="223" t="str">
        <f t="shared" si="41"/>
        <v/>
      </c>
    </row>
    <row r="1257" spans="1:25" s="223" customFormat="1" ht="20.25">
      <c r="A1257" s="292"/>
      <c r="B1257" s="293" t="str">
        <f>IF(LEN(A1257)=0,"",INDEX('Smelter Reference List'!$A:$A,MATCH($A1257,'Smelter Reference List'!$E:$E,0)))</f>
        <v/>
      </c>
      <c r="C1257" s="299" t="str">
        <f>IF(LEN(A1257)=0,"",INDEX('Smelter Reference List'!$C:$C,MATCH($A1257,'Smelter Reference List'!$E:$E,0)))</f>
        <v/>
      </c>
      <c r="D1257" s="293" t="str">
        <f ca="1">IF(ISERROR($S1257),"",OFFSET('Smelter Reference List'!$C$4,$S1257-4,0)&amp;"")</f>
        <v/>
      </c>
      <c r="E1257" s="293" t="str">
        <f ca="1">IF(ISERROR($S1257),"",OFFSET('Smelter Reference List'!$D$4,$S1257-4,0)&amp;"")</f>
        <v/>
      </c>
      <c r="F1257" s="293" t="str">
        <f ca="1">IF(ISERROR($S1257),"",OFFSET('Smelter Reference List'!$E$4,$S1257-4,0))</f>
        <v/>
      </c>
      <c r="G1257" s="293" t="str">
        <f ca="1">IF(C1257=$U$4,"Enter smelter details", IF(ISERROR($S1257),"",OFFSET('Smelter Reference List'!$F$4,$S1257-4,0)))</f>
        <v/>
      </c>
      <c r="H1257" s="294" t="str">
        <f ca="1">IF(ISERROR($S1257),"",OFFSET('Smelter Reference List'!$G$4,$S1257-4,0))</f>
        <v/>
      </c>
      <c r="I1257" s="295" t="str">
        <f ca="1">IF(ISERROR($S1257),"",OFFSET('Smelter Reference List'!$H$4,$S1257-4,0))</f>
        <v/>
      </c>
      <c r="J1257" s="295" t="str">
        <f ca="1">IF(ISERROR($S1257),"",OFFSET('Smelter Reference List'!$I$4,$S1257-4,0))</f>
        <v/>
      </c>
      <c r="K1257" s="296"/>
      <c r="L1257" s="296"/>
      <c r="M1257" s="296"/>
      <c r="N1257" s="296"/>
      <c r="O1257" s="296"/>
      <c r="P1257" s="296"/>
      <c r="Q1257" s="297"/>
      <c r="R1257" s="227"/>
      <c r="S1257" s="228" t="e">
        <f>IF(C1257="",NA(),MATCH($B1257&amp;$C1257,'Smelter Reference List'!$J:$J,0))</f>
        <v>#N/A</v>
      </c>
      <c r="T1257" s="229"/>
      <c r="U1257" s="229">
        <f t="shared" ca="1" si="40"/>
        <v>0</v>
      </c>
      <c r="V1257" s="229"/>
      <c r="W1257" s="229"/>
      <c r="Y1257" s="223" t="str">
        <f t="shared" si="41"/>
        <v/>
      </c>
    </row>
    <row r="1258" spans="1:25" s="223" customFormat="1" ht="20.25">
      <c r="A1258" s="292"/>
      <c r="B1258" s="293" t="str">
        <f>IF(LEN(A1258)=0,"",INDEX('Smelter Reference List'!$A:$A,MATCH($A1258,'Smelter Reference List'!$E:$E,0)))</f>
        <v/>
      </c>
      <c r="C1258" s="299" t="str">
        <f>IF(LEN(A1258)=0,"",INDEX('Smelter Reference List'!$C:$C,MATCH($A1258,'Smelter Reference List'!$E:$E,0)))</f>
        <v/>
      </c>
      <c r="D1258" s="293" t="str">
        <f ca="1">IF(ISERROR($S1258),"",OFFSET('Smelter Reference List'!$C$4,$S1258-4,0)&amp;"")</f>
        <v/>
      </c>
      <c r="E1258" s="293" t="str">
        <f ca="1">IF(ISERROR($S1258),"",OFFSET('Smelter Reference List'!$D$4,$S1258-4,0)&amp;"")</f>
        <v/>
      </c>
      <c r="F1258" s="293" t="str">
        <f ca="1">IF(ISERROR($S1258),"",OFFSET('Smelter Reference List'!$E$4,$S1258-4,0))</f>
        <v/>
      </c>
      <c r="G1258" s="293" t="str">
        <f ca="1">IF(C1258=$U$4,"Enter smelter details", IF(ISERROR($S1258),"",OFFSET('Smelter Reference List'!$F$4,$S1258-4,0)))</f>
        <v/>
      </c>
      <c r="H1258" s="294" t="str">
        <f ca="1">IF(ISERROR($S1258),"",OFFSET('Smelter Reference List'!$G$4,$S1258-4,0))</f>
        <v/>
      </c>
      <c r="I1258" s="295" t="str">
        <f ca="1">IF(ISERROR($S1258),"",OFFSET('Smelter Reference List'!$H$4,$S1258-4,0))</f>
        <v/>
      </c>
      <c r="J1258" s="295" t="str">
        <f ca="1">IF(ISERROR($S1258),"",OFFSET('Smelter Reference List'!$I$4,$S1258-4,0))</f>
        <v/>
      </c>
      <c r="K1258" s="296"/>
      <c r="L1258" s="296"/>
      <c r="M1258" s="296"/>
      <c r="N1258" s="296"/>
      <c r="O1258" s="296"/>
      <c r="P1258" s="296"/>
      <c r="Q1258" s="297"/>
      <c r="R1258" s="227"/>
      <c r="S1258" s="228" t="e">
        <f>IF(C1258="",NA(),MATCH($B1258&amp;$C1258,'Smelter Reference List'!$J:$J,0))</f>
        <v>#N/A</v>
      </c>
      <c r="T1258" s="229"/>
      <c r="U1258" s="229">
        <f t="shared" ca="1" si="40"/>
        <v>0</v>
      </c>
      <c r="V1258" s="229"/>
      <c r="W1258" s="229"/>
      <c r="Y1258" s="223" t="str">
        <f t="shared" si="41"/>
        <v/>
      </c>
    </row>
    <row r="1259" spans="1:25" s="223" customFormat="1" ht="20.25">
      <c r="A1259" s="292"/>
      <c r="B1259" s="293" t="str">
        <f>IF(LEN(A1259)=0,"",INDEX('Smelter Reference List'!$A:$A,MATCH($A1259,'Smelter Reference List'!$E:$E,0)))</f>
        <v/>
      </c>
      <c r="C1259" s="299" t="str">
        <f>IF(LEN(A1259)=0,"",INDEX('Smelter Reference List'!$C:$C,MATCH($A1259,'Smelter Reference List'!$E:$E,0)))</f>
        <v/>
      </c>
      <c r="D1259" s="293" t="str">
        <f ca="1">IF(ISERROR($S1259),"",OFFSET('Smelter Reference List'!$C$4,$S1259-4,0)&amp;"")</f>
        <v/>
      </c>
      <c r="E1259" s="293" t="str">
        <f ca="1">IF(ISERROR($S1259),"",OFFSET('Smelter Reference List'!$D$4,$S1259-4,0)&amp;"")</f>
        <v/>
      </c>
      <c r="F1259" s="293" t="str">
        <f ca="1">IF(ISERROR($S1259),"",OFFSET('Smelter Reference List'!$E$4,$S1259-4,0))</f>
        <v/>
      </c>
      <c r="G1259" s="293" t="str">
        <f ca="1">IF(C1259=$U$4,"Enter smelter details", IF(ISERROR($S1259),"",OFFSET('Smelter Reference List'!$F$4,$S1259-4,0)))</f>
        <v/>
      </c>
      <c r="H1259" s="294" t="str">
        <f ca="1">IF(ISERROR($S1259),"",OFFSET('Smelter Reference List'!$G$4,$S1259-4,0))</f>
        <v/>
      </c>
      <c r="I1259" s="295" t="str">
        <f ca="1">IF(ISERROR($S1259),"",OFFSET('Smelter Reference List'!$H$4,$S1259-4,0))</f>
        <v/>
      </c>
      <c r="J1259" s="295" t="str">
        <f ca="1">IF(ISERROR($S1259),"",OFFSET('Smelter Reference List'!$I$4,$S1259-4,0))</f>
        <v/>
      </c>
      <c r="K1259" s="296"/>
      <c r="L1259" s="296"/>
      <c r="M1259" s="296"/>
      <c r="N1259" s="296"/>
      <c r="O1259" s="296"/>
      <c r="P1259" s="296"/>
      <c r="Q1259" s="297"/>
      <c r="R1259" s="227"/>
      <c r="S1259" s="228" t="e">
        <f>IF(C1259="",NA(),MATCH($B1259&amp;$C1259,'Smelter Reference List'!$J:$J,0))</f>
        <v>#N/A</v>
      </c>
      <c r="T1259" s="229"/>
      <c r="U1259" s="229">
        <f t="shared" ca="1" si="40"/>
        <v>0</v>
      </c>
      <c r="V1259" s="229"/>
      <c r="W1259" s="229"/>
      <c r="Y1259" s="223" t="str">
        <f t="shared" si="41"/>
        <v/>
      </c>
    </row>
    <row r="1260" spans="1:25" s="223" customFormat="1" ht="20.25">
      <c r="A1260" s="292"/>
      <c r="B1260" s="293" t="str">
        <f>IF(LEN(A1260)=0,"",INDEX('Smelter Reference List'!$A:$A,MATCH($A1260,'Smelter Reference List'!$E:$E,0)))</f>
        <v/>
      </c>
      <c r="C1260" s="299" t="str">
        <f>IF(LEN(A1260)=0,"",INDEX('Smelter Reference List'!$C:$C,MATCH($A1260,'Smelter Reference List'!$E:$E,0)))</f>
        <v/>
      </c>
      <c r="D1260" s="293" t="str">
        <f ca="1">IF(ISERROR($S1260),"",OFFSET('Smelter Reference List'!$C$4,$S1260-4,0)&amp;"")</f>
        <v/>
      </c>
      <c r="E1260" s="293" t="str">
        <f ca="1">IF(ISERROR($S1260),"",OFFSET('Smelter Reference List'!$D$4,$S1260-4,0)&amp;"")</f>
        <v/>
      </c>
      <c r="F1260" s="293" t="str">
        <f ca="1">IF(ISERROR($S1260),"",OFFSET('Smelter Reference List'!$E$4,$S1260-4,0))</f>
        <v/>
      </c>
      <c r="G1260" s="293" t="str">
        <f ca="1">IF(C1260=$U$4,"Enter smelter details", IF(ISERROR($S1260),"",OFFSET('Smelter Reference List'!$F$4,$S1260-4,0)))</f>
        <v/>
      </c>
      <c r="H1260" s="294" t="str">
        <f ca="1">IF(ISERROR($S1260),"",OFFSET('Smelter Reference List'!$G$4,$S1260-4,0))</f>
        <v/>
      </c>
      <c r="I1260" s="295" t="str">
        <f ca="1">IF(ISERROR($S1260),"",OFFSET('Smelter Reference List'!$H$4,$S1260-4,0))</f>
        <v/>
      </c>
      <c r="J1260" s="295" t="str">
        <f ca="1">IF(ISERROR($S1260),"",OFFSET('Smelter Reference List'!$I$4,$S1260-4,0))</f>
        <v/>
      </c>
      <c r="K1260" s="296"/>
      <c r="L1260" s="296"/>
      <c r="M1260" s="296"/>
      <c r="N1260" s="296"/>
      <c r="O1260" s="296"/>
      <c r="P1260" s="296"/>
      <c r="Q1260" s="297"/>
      <c r="R1260" s="227"/>
      <c r="S1260" s="228" t="e">
        <f>IF(C1260="",NA(),MATCH($B1260&amp;$C1260,'Smelter Reference List'!$J:$J,0))</f>
        <v>#N/A</v>
      </c>
      <c r="T1260" s="229"/>
      <c r="U1260" s="229">
        <f t="shared" ca="1" si="40"/>
        <v>0</v>
      </c>
      <c r="V1260" s="229"/>
      <c r="W1260" s="229"/>
      <c r="Y1260" s="223" t="str">
        <f t="shared" si="41"/>
        <v/>
      </c>
    </row>
    <row r="1261" spans="1:25" s="223" customFormat="1" ht="20.25">
      <c r="A1261" s="292"/>
      <c r="B1261" s="293" t="str">
        <f>IF(LEN(A1261)=0,"",INDEX('Smelter Reference List'!$A:$A,MATCH($A1261,'Smelter Reference List'!$E:$E,0)))</f>
        <v/>
      </c>
      <c r="C1261" s="299" t="str">
        <f>IF(LEN(A1261)=0,"",INDEX('Smelter Reference List'!$C:$C,MATCH($A1261,'Smelter Reference List'!$E:$E,0)))</f>
        <v/>
      </c>
      <c r="D1261" s="293" t="str">
        <f ca="1">IF(ISERROR($S1261),"",OFFSET('Smelter Reference List'!$C$4,$S1261-4,0)&amp;"")</f>
        <v/>
      </c>
      <c r="E1261" s="293" t="str">
        <f ca="1">IF(ISERROR($S1261),"",OFFSET('Smelter Reference List'!$D$4,$S1261-4,0)&amp;"")</f>
        <v/>
      </c>
      <c r="F1261" s="293" t="str">
        <f ca="1">IF(ISERROR($S1261),"",OFFSET('Smelter Reference List'!$E$4,$S1261-4,0))</f>
        <v/>
      </c>
      <c r="G1261" s="293" t="str">
        <f ca="1">IF(C1261=$U$4,"Enter smelter details", IF(ISERROR($S1261),"",OFFSET('Smelter Reference List'!$F$4,$S1261-4,0)))</f>
        <v/>
      </c>
      <c r="H1261" s="294" t="str">
        <f ca="1">IF(ISERROR($S1261),"",OFFSET('Smelter Reference List'!$G$4,$S1261-4,0))</f>
        <v/>
      </c>
      <c r="I1261" s="295" t="str">
        <f ca="1">IF(ISERROR($S1261),"",OFFSET('Smelter Reference List'!$H$4,$S1261-4,0))</f>
        <v/>
      </c>
      <c r="J1261" s="295" t="str">
        <f ca="1">IF(ISERROR($S1261),"",OFFSET('Smelter Reference List'!$I$4,$S1261-4,0))</f>
        <v/>
      </c>
      <c r="K1261" s="296"/>
      <c r="L1261" s="296"/>
      <c r="M1261" s="296"/>
      <c r="N1261" s="296"/>
      <c r="O1261" s="296"/>
      <c r="P1261" s="296"/>
      <c r="Q1261" s="297"/>
      <c r="R1261" s="227"/>
      <c r="S1261" s="228" t="e">
        <f>IF(C1261="",NA(),MATCH($B1261&amp;$C1261,'Smelter Reference List'!$J:$J,0))</f>
        <v>#N/A</v>
      </c>
      <c r="T1261" s="229"/>
      <c r="U1261" s="229">
        <f t="shared" ca="1" si="40"/>
        <v>0</v>
      </c>
      <c r="V1261" s="229"/>
      <c r="W1261" s="229"/>
      <c r="Y1261" s="223" t="str">
        <f t="shared" si="41"/>
        <v/>
      </c>
    </row>
    <row r="1262" spans="1:25" s="223" customFormat="1" ht="20.25">
      <c r="A1262" s="292"/>
      <c r="B1262" s="293" t="str">
        <f>IF(LEN(A1262)=0,"",INDEX('Smelter Reference List'!$A:$A,MATCH($A1262,'Smelter Reference List'!$E:$E,0)))</f>
        <v/>
      </c>
      <c r="C1262" s="299" t="str">
        <f>IF(LEN(A1262)=0,"",INDEX('Smelter Reference List'!$C:$C,MATCH($A1262,'Smelter Reference List'!$E:$E,0)))</f>
        <v/>
      </c>
      <c r="D1262" s="293" t="str">
        <f ca="1">IF(ISERROR($S1262),"",OFFSET('Smelter Reference List'!$C$4,$S1262-4,0)&amp;"")</f>
        <v/>
      </c>
      <c r="E1262" s="293" t="str">
        <f ca="1">IF(ISERROR($S1262),"",OFFSET('Smelter Reference List'!$D$4,$S1262-4,0)&amp;"")</f>
        <v/>
      </c>
      <c r="F1262" s="293" t="str">
        <f ca="1">IF(ISERROR($S1262),"",OFFSET('Smelter Reference List'!$E$4,$S1262-4,0))</f>
        <v/>
      </c>
      <c r="G1262" s="293" t="str">
        <f ca="1">IF(C1262=$U$4,"Enter smelter details", IF(ISERROR($S1262),"",OFFSET('Smelter Reference List'!$F$4,$S1262-4,0)))</f>
        <v/>
      </c>
      <c r="H1262" s="294" t="str">
        <f ca="1">IF(ISERROR($S1262),"",OFFSET('Smelter Reference List'!$G$4,$S1262-4,0))</f>
        <v/>
      </c>
      <c r="I1262" s="295" t="str">
        <f ca="1">IF(ISERROR($S1262),"",OFFSET('Smelter Reference List'!$H$4,$S1262-4,0))</f>
        <v/>
      </c>
      <c r="J1262" s="295" t="str">
        <f ca="1">IF(ISERROR($S1262),"",OFFSET('Smelter Reference List'!$I$4,$S1262-4,0))</f>
        <v/>
      </c>
      <c r="K1262" s="296"/>
      <c r="L1262" s="296"/>
      <c r="M1262" s="296"/>
      <c r="N1262" s="296"/>
      <c r="O1262" s="296"/>
      <c r="P1262" s="296"/>
      <c r="Q1262" s="297"/>
      <c r="R1262" s="227"/>
      <c r="S1262" s="228" t="e">
        <f>IF(C1262="",NA(),MATCH($B1262&amp;$C1262,'Smelter Reference List'!$J:$J,0))</f>
        <v>#N/A</v>
      </c>
      <c r="T1262" s="229"/>
      <c r="U1262" s="229">
        <f t="shared" ca="1" si="40"/>
        <v>0</v>
      </c>
      <c r="V1262" s="229"/>
      <c r="W1262" s="229"/>
      <c r="Y1262" s="223" t="str">
        <f t="shared" si="41"/>
        <v/>
      </c>
    </row>
    <row r="1263" spans="1:25" s="223" customFormat="1" ht="20.25">
      <c r="A1263" s="292"/>
      <c r="B1263" s="293" t="str">
        <f>IF(LEN(A1263)=0,"",INDEX('Smelter Reference List'!$A:$A,MATCH($A1263,'Smelter Reference List'!$E:$E,0)))</f>
        <v/>
      </c>
      <c r="C1263" s="299" t="str">
        <f>IF(LEN(A1263)=0,"",INDEX('Smelter Reference List'!$C:$C,MATCH($A1263,'Smelter Reference List'!$E:$E,0)))</f>
        <v/>
      </c>
      <c r="D1263" s="293" t="str">
        <f ca="1">IF(ISERROR($S1263),"",OFFSET('Smelter Reference List'!$C$4,$S1263-4,0)&amp;"")</f>
        <v/>
      </c>
      <c r="E1263" s="293" t="str">
        <f ca="1">IF(ISERROR($S1263),"",OFFSET('Smelter Reference List'!$D$4,$S1263-4,0)&amp;"")</f>
        <v/>
      </c>
      <c r="F1263" s="293" t="str">
        <f ca="1">IF(ISERROR($S1263),"",OFFSET('Smelter Reference List'!$E$4,$S1263-4,0))</f>
        <v/>
      </c>
      <c r="G1263" s="293" t="str">
        <f ca="1">IF(C1263=$U$4,"Enter smelter details", IF(ISERROR($S1263),"",OFFSET('Smelter Reference List'!$F$4,$S1263-4,0)))</f>
        <v/>
      </c>
      <c r="H1263" s="294" t="str">
        <f ca="1">IF(ISERROR($S1263),"",OFFSET('Smelter Reference List'!$G$4,$S1263-4,0))</f>
        <v/>
      </c>
      <c r="I1263" s="295" t="str">
        <f ca="1">IF(ISERROR($S1263),"",OFFSET('Smelter Reference List'!$H$4,$S1263-4,0))</f>
        <v/>
      </c>
      <c r="J1263" s="295" t="str">
        <f ca="1">IF(ISERROR($S1263),"",OFFSET('Smelter Reference List'!$I$4,$S1263-4,0))</f>
        <v/>
      </c>
      <c r="K1263" s="296"/>
      <c r="L1263" s="296"/>
      <c r="M1263" s="296"/>
      <c r="N1263" s="296"/>
      <c r="O1263" s="296"/>
      <c r="P1263" s="296"/>
      <c r="Q1263" s="297"/>
      <c r="R1263" s="227"/>
      <c r="S1263" s="228" t="e">
        <f>IF(C1263="",NA(),MATCH($B1263&amp;$C1263,'Smelter Reference List'!$J:$J,0))</f>
        <v>#N/A</v>
      </c>
      <c r="T1263" s="229"/>
      <c r="U1263" s="229">
        <f t="shared" ca="1" si="40"/>
        <v>0</v>
      </c>
      <c r="V1263" s="229"/>
      <c r="W1263" s="229"/>
      <c r="Y1263" s="223" t="str">
        <f t="shared" si="41"/>
        <v/>
      </c>
    </row>
    <row r="1264" spans="1:25" s="223" customFormat="1" ht="20.25">
      <c r="A1264" s="292"/>
      <c r="B1264" s="293" t="str">
        <f>IF(LEN(A1264)=0,"",INDEX('Smelter Reference List'!$A:$A,MATCH($A1264,'Smelter Reference List'!$E:$E,0)))</f>
        <v/>
      </c>
      <c r="C1264" s="299" t="str">
        <f>IF(LEN(A1264)=0,"",INDEX('Smelter Reference List'!$C:$C,MATCH($A1264,'Smelter Reference List'!$E:$E,0)))</f>
        <v/>
      </c>
      <c r="D1264" s="293" t="str">
        <f ca="1">IF(ISERROR($S1264),"",OFFSET('Smelter Reference List'!$C$4,$S1264-4,0)&amp;"")</f>
        <v/>
      </c>
      <c r="E1264" s="293" t="str">
        <f ca="1">IF(ISERROR($S1264),"",OFFSET('Smelter Reference List'!$D$4,$S1264-4,0)&amp;"")</f>
        <v/>
      </c>
      <c r="F1264" s="293" t="str">
        <f ca="1">IF(ISERROR($S1264),"",OFFSET('Smelter Reference List'!$E$4,$S1264-4,0))</f>
        <v/>
      </c>
      <c r="G1264" s="293" t="str">
        <f ca="1">IF(C1264=$U$4,"Enter smelter details", IF(ISERROR($S1264),"",OFFSET('Smelter Reference List'!$F$4,$S1264-4,0)))</f>
        <v/>
      </c>
      <c r="H1264" s="294" t="str">
        <f ca="1">IF(ISERROR($S1264),"",OFFSET('Smelter Reference List'!$G$4,$S1264-4,0))</f>
        <v/>
      </c>
      <c r="I1264" s="295" t="str">
        <f ca="1">IF(ISERROR($S1264),"",OFFSET('Smelter Reference List'!$H$4,$S1264-4,0))</f>
        <v/>
      </c>
      <c r="J1264" s="295" t="str">
        <f ca="1">IF(ISERROR($S1264),"",OFFSET('Smelter Reference List'!$I$4,$S1264-4,0))</f>
        <v/>
      </c>
      <c r="K1264" s="296"/>
      <c r="L1264" s="296"/>
      <c r="M1264" s="296"/>
      <c r="N1264" s="296"/>
      <c r="O1264" s="296"/>
      <c r="P1264" s="296"/>
      <c r="Q1264" s="297"/>
      <c r="R1264" s="227"/>
      <c r="S1264" s="228" t="e">
        <f>IF(C1264="",NA(),MATCH($B1264&amp;$C1264,'Smelter Reference List'!$J:$J,0))</f>
        <v>#N/A</v>
      </c>
      <c r="T1264" s="229"/>
      <c r="U1264" s="229">
        <f t="shared" ca="1" si="40"/>
        <v>0</v>
      </c>
      <c r="V1264" s="229"/>
      <c r="W1264" s="229"/>
      <c r="Y1264" s="223" t="str">
        <f t="shared" si="41"/>
        <v/>
      </c>
    </row>
    <row r="1265" spans="1:25" s="223" customFormat="1" ht="20.25">
      <c r="A1265" s="292"/>
      <c r="B1265" s="293" t="str">
        <f>IF(LEN(A1265)=0,"",INDEX('Smelter Reference List'!$A:$A,MATCH($A1265,'Smelter Reference List'!$E:$E,0)))</f>
        <v/>
      </c>
      <c r="C1265" s="299" t="str">
        <f>IF(LEN(A1265)=0,"",INDEX('Smelter Reference List'!$C:$C,MATCH($A1265,'Smelter Reference List'!$E:$E,0)))</f>
        <v/>
      </c>
      <c r="D1265" s="293" t="str">
        <f ca="1">IF(ISERROR($S1265),"",OFFSET('Smelter Reference List'!$C$4,$S1265-4,0)&amp;"")</f>
        <v/>
      </c>
      <c r="E1265" s="293" t="str">
        <f ca="1">IF(ISERROR($S1265),"",OFFSET('Smelter Reference List'!$D$4,$S1265-4,0)&amp;"")</f>
        <v/>
      </c>
      <c r="F1265" s="293" t="str">
        <f ca="1">IF(ISERROR($S1265),"",OFFSET('Smelter Reference List'!$E$4,$S1265-4,0))</f>
        <v/>
      </c>
      <c r="G1265" s="293" t="str">
        <f ca="1">IF(C1265=$U$4,"Enter smelter details", IF(ISERROR($S1265),"",OFFSET('Smelter Reference List'!$F$4,$S1265-4,0)))</f>
        <v/>
      </c>
      <c r="H1265" s="294" t="str">
        <f ca="1">IF(ISERROR($S1265),"",OFFSET('Smelter Reference List'!$G$4,$S1265-4,0))</f>
        <v/>
      </c>
      <c r="I1265" s="295" t="str">
        <f ca="1">IF(ISERROR($S1265),"",OFFSET('Smelter Reference List'!$H$4,$S1265-4,0))</f>
        <v/>
      </c>
      <c r="J1265" s="295" t="str">
        <f ca="1">IF(ISERROR($S1265),"",OFFSET('Smelter Reference List'!$I$4,$S1265-4,0))</f>
        <v/>
      </c>
      <c r="K1265" s="296"/>
      <c r="L1265" s="296"/>
      <c r="M1265" s="296"/>
      <c r="N1265" s="296"/>
      <c r="O1265" s="296"/>
      <c r="P1265" s="296"/>
      <c r="Q1265" s="297"/>
      <c r="R1265" s="227"/>
      <c r="S1265" s="228" t="e">
        <f>IF(C1265="",NA(),MATCH($B1265&amp;$C1265,'Smelter Reference List'!$J:$J,0))</f>
        <v>#N/A</v>
      </c>
      <c r="T1265" s="229"/>
      <c r="U1265" s="229">
        <f t="shared" ca="1" si="40"/>
        <v>0</v>
      </c>
      <c r="V1265" s="229"/>
      <c r="W1265" s="229"/>
      <c r="Y1265" s="223" t="str">
        <f t="shared" si="41"/>
        <v/>
      </c>
    </row>
    <row r="1266" spans="1:25" s="223" customFormat="1" ht="20.25">
      <c r="A1266" s="292"/>
      <c r="B1266" s="293" t="str">
        <f>IF(LEN(A1266)=0,"",INDEX('Smelter Reference List'!$A:$A,MATCH($A1266,'Smelter Reference List'!$E:$E,0)))</f>
        <v/>
      </c>
      <c r="C1266" s="299" t="str">
        <f>IF(LEN(A1266)=0,"",INDEX('Smelter Reference List'!$C:$C,MATCH($A1266,'Smelter Reference List'!$E:$E,0)))</f>
        <v/>
      </c>
      <c r="D1266" s="293" t="str">
        <f ca="1">IF(ISERROR($S1266),"",OFFSET('Smelter Reference List'!$C$4,$S1266-4,0)&amp;"")</f>
        <v/>
      </c>
      <c r="E1266" s="293" t="str">
        <f ca="1">IF(ISERROR($S1266),"",OFFSET('Smelter Reference List'!$D$4,$S1266-4,0)&amp;"")</f>
        <v/>
      </c>
      <c r="F1266" s="293" t="str">
        <f ca="1">IF(ISERROR($S1266),"",OFFSET('Smelter Reference List'!$E$4,$S1266-4,0))</f>
        <v/>
      </c>
      <c r="G1266" s="293" t="str">
        <f ca="1">IF(C1266=$U$4,"Enter smelter details", IF(ISERROR($S1266),"",OFFSET('Smelter Reference List'!$F$4,$S1266-4,0)))</f>
        <v/>
      </c>
      <c r="H1266" s="294" t="str">
        <f ca="1">IF(ISERROR($S1266),"",OFFSET('Smelter Reference List'!$G$4,$S1266-4,0))</f>
        <v/>
      </c>
      <c r="I1266" s="295" t="str">
        <f ca="1">IF(ISERROR($S1266),"",OFFSET('Smelter Reference List'!$H$4,$S1266-4,0))</f>
        <v/>
      </c>
      <c r="J1266" s="295" t="str">
        <f ca="1">IF(ISERROR($S1266),"",OFFSET('Smelter Reference List'!$I$4,$S1266-4,0))</f>
        <v/>
      </c>
      <c r="K1266" s="296"/>
      <c r="L1266" s="296"/>
      <c r="M1266" s="296"/>
      <c r="N1266" s="296"/>
      <c r="O1266" s="296"/>
      <c r="P1266" s="296"/>
      <c r="Q1266" s="297"/>
      <c r="R1266" s="227"/>
      <c r="S1266" s="228" t="e">
        <f>IF(C1266="",NA(),MATCH($B1266&amp;$C1266,'Smelter Reference List'!$J:$J,0))</f>
        <v>#N/A</v>
      </c>
      <c r="T1266" s="229"/>
      <c r="U1266" s="229">
        <f t="shared" ca="1" si="40"/>
        <v>0</v>
      </c>
      <c r="V1266" s="229"/>
      <c r="W1266" s="229"/>
      <c r="Y1266" s="223" t="str">
        <f t="shared" si="41"/>
        <v/>
      </c>
    </row>
    <row r="1267" spans="1:25" s="223" customFormat="1" ht="20.25">
      <c r="A1267" s="292"/>
      <c r="B1267" s="293" t="str">
        <f>IF(LEN(A1267)=0,"",INDEX('Smelter Reference List'!$A:$A,MATCH($A1267,'Smelter Reference List'!$E:$E,0)))</f>
        <v/>
      </c>
      <c r="C1267" s="299" t="str">
        <f>IF(LEN(A1267)=0,"",INDEX('Smelter Reference List'!$C:$C,MATCH($A1267,'Smelter Reference List'!$E:$E,0)))</f>
        <v/>
      </c>
      <c r="D1267" s="293" t="str">
        <f ca="1">IF(ISERROR($S1267),"",OFFSET('Smelter Reference List'!$C$4,$S1267-4,0)&amp;"")</f>
        <v/>
      </c>
      <c r="E1267" s="293" t="str">
        <f ca="1">IF(ISERROR($S1267),"",OFFSET('Smelter Reference List'!$D$4,$S1267-4,0)&amp;"")</f>
        <v/>
      </c>
      <c r="F1267" s="293" t="str">
        <f ca="1">IF(ISERROR($S1267),"",OFFSET('Smelter Reference List'!$E$4,$S1267-4,0))</f>
        <v/>
      </c>
      <c r="G1267" s="293" t="str">
        <f ca="1">IF(C1267=$U$4,"Enter smelter details", IF(ISERROR($S1267),"",OFFSET('Smelter Reference List'!$F$4,$S1267-4,0)))</f>
        <v/>
      </c>
      <c r="H1267" s="294" t="str">
        <f ca="1">IF(ISERROR($S1267),"",OFFSET('Smelter Reference List'!$G$4,$S1267-4,0))</f>
        <v/>
      </c>
      <c r="I1267" s="295" t="str">
        <f ca="1">IF(ISERROR($S1267),"",OFFSET('Smelter Reference List'!$H$4,$S1267-4,0))</f>
        <v/>
      </c>
      <c r="J1267" s="295" t="str">
        <f ca="1">IF(ISERROR($S1267),"",OFFSET('Smelter Reference List'!$I$4,$S1267-4,0))</f>
        <v/>
      </c>
      <c r="K1267" s="296"/>
      <c r="L1267" s="296"/>
      <c r="M1267" s="296"/>
      <c r="N1267" s="296"/>
      <c r="O1267" s="296"/>
      <c r="P1267" s="296"/>
      <c r="Q1267" s="297"/>
      <c r="R1267" s="227"/>
      <c r="S1267" s="228" t="e">
        <f>IF(C1267="",NA(),MATCH($B1267&amp;$C1267,'Smelter Reference List'!$J:$J,0))</f>
        <v>#N/A</v>
      </c>
      <c r="T1267" s="229"/>
      <c r="U1267" s="229">
        <f t="shared" ca="1" si="40"/>
        <v>0</v>
      </c>
      <c r="V1267" s="229"/>
      <c r="W1267" s="229"/>
      <c r="Y1267" s="223" t="str">
        <f t="shared" si="41"/>
        <v/>
      </c>
    </row>
    <row r="1268" spans="1:25" s="223" customFormat="1" ht="20.25">
      <c r="A1268" s="292"/>
      <c r="B1268" s="293" t="str">
        <f>IF(LEN(A1268)=0,"",INDEX('Smelter Reference List'!$A:$A,MATCH($A1268,'Smelter Reference List'!$E:$E,0)))</f>
        <v/>
      </c>
      <c r="C1268" s="299" t="str">
        <f>IF(LEN(A1268)=0,"",INDEX('Smelter Reference List'!$C:$C,MATCH($A1268,'Smelter Reference List'!$E:$E,0)))</f>
        <v/>
      </c>
      <c r="D1268" s="293" t="str">
        <f ca="1">IF(ISERROR($S1268),"",OFFSET('Smelter Reference List'!$C$4,$S1268-4,0)&amp;"")</f>
        <v/>
      </c>
      <c r="E1268" s="293" t="str">
        <f ca="1">IF(ISERROR($S1268),"",OFFSET('Smelter Reference List'!$D$4,$S1268-4,0)&amp;"")</f>
        <v/>
      </c>
      <c r="F1268" s="293" t="str">
        <f ca="1">IF(ISERROR($S1268),"",OFFSET('Smelter Reference List'!$E$4,$S1268-4,0))</f>
        <v/>
      </c>
      <c r="G1268" s="293" t="str">
        <f ca="1">IF(C1268=$U$4,"Enter smelter details", IF(ISERROR($S1268),"",OFFSET('Smelter Reference List'!$F$4,$S1268-4,0)))</f>
        <v/>
      </c>
      <c r="H1268" s="294" t="str">
        <f ca="1">IF(ISERROR($S1268),"",OFFSET('Smelter Reference List'!$G$4,$S1268-4,0))</f>
        <v/>
      </c>
      <c r="I1268" s="295" t="str">
        <f ca="1">IF(ISERROR($S1268),"",OFFSET('Smelter Reference List'!$H$4,$S1268-4,0))</f>
        <v/>
      </c>
      <c r="J1268" s="295" t="str">
        <f ca="1">IF(ISERROR($S1268),"",OFFSET('Smelter Reference List'!$I$4,$S1268-4,0))</f>
        <v/>
      </c>
      <c r="K1268" s="296"/>
      <c r="L1268" s="296"/>
      <c r="M1268" s="296"/>
      <c r="N1268" s="296"/>
      <c r="O1268" s="296"/>
      <c r="P1268" s="296"/>
      <c r="Q1268" s="297"/>
      <c r="R1268" s="227"/>
      <c r="S1268" s="228" t="e">
        <f>IF(C1268="",NA(),MATCH($B1268&amp;$C1268,'Smelter Reference List'!$J:$J,0))</f>
        <v>#N/A</v>
      </c>
      <c r="T1268" s="229"/>
      <c r="U1268" s="229">
        <f t="shared" ca="1" si="40"/>
        <v>0</v>
      </c>
      <c r="V1268" s="229"/>
      <c r="W1268" s="229"/>
      <c r="Y1268" s="223" t="str">
        <f t="shared" si="41"/>
        <v/>
      </c>
    </row>
    <row r="1269" spans="1:25" s="223" customFormat="1" ht="20.25">
      <c r="A1269" s="292"/>
      <c r="B1269" s="293" t="str">
        <f>IF(LEN(A1269)=0,"",INDEX('Smelter Reference List'!$A:$A,MATCH($A1269,'Smelter Reference List'!$E:$E,0)))</f>
        <v/>
      </c>
      <c r="C1269" s="299" t="str">
        <f>IF(LEN(A1269)=0,"",INDEX('Smelter Reference List'!$C:$C,MATCH($A1269,'Smelter Reference List'!$E:$E,0)))</f>
        <v/>
      </c>
      <c r="D1269" s="293" t="str">
        <f ca="1">IF(ISERROR($S1269),"",OFFSET('Smelter Reference List'!$C$4,$S1269-4,0)&amp;"")</f>
        <v/>
      </c>
      <c r="E1269" s="293" t="str">
        <f ca="1">IF(ISERROR($S1269),"",OFFSET('Smelter Reference List'!$D$4,$S1269-4,0)&amp;"")</f>
        <v/>
      </c>
      <c r="F1269" s="293" t="str">
        <f ca="1">IF(ISERROR($S1269),"",OFFSET('Smelter Reference List'!$E$4,$S1269-4,0))</f>
        <v/>
      </c>
      <c r="G1269" s="293" t="str">
        <f ca="1">IF(C1269=$U$4,"Enter smelter details", IF(ISERROR($S1269),"",OFFSET('Smelter Reference List'!$F$4,$S1269-4,0)))</f>
        <v/>
      </c>
      <c r="H1269" s="294" t="str">
        <f ca="1">IF(ISERROR($S1269),"",OFFSET('Smelter Reference List'!$G$4,$S1269-4,0))</f>
        <v/>
      </c>
      <c r="I1269" s="295" t="str">
        <f ca="1">IF(ISERROR($S1269),"",OFFSET('Smelter Reference List'!$H$4,$S1269-4,0))</f>
        <v/>
      </c>
      <c r="J1269" s="295" t="str">
        <f ca="1">IF(ISERROR($S1269),"",OFFSET('Smelter Reference List'!$I$4,$S1269-4,0))</f>
        <v/>
      </c>
      <c r="K1269" s="296"/>
      <c r="L1269" s="296"/>
      <c r="M1269" s="296"/>
      <c r="N1269" s="296"/>
      <c r="O1269" s="296"/>
      <c r="P1269" s="296"/>
      <c r="Q1269" s="297"/>
      <c r="R1269" s="227"/>
      <c r="S1269" s="228" t="e">
        <f>IF(C1269="",NA(),MATCH($B1269&amp;$C1269,'Smelter Reference List'!$J:$J,0))</f>
        <v>#N/A</v>
      </c>
      <c r="T1269" s="229"/>
      <c r="U1269" s="229">
        <f t="shared" ca="1" si="40"/>
        <v>0</v>
      </c>
      <c r="V1269" s="229"/>
      <c r="W1269" s="229"/>
      <c r="Y1269" s="223" t="str">
        <f t="shared" si="41"/>
        <v/>
      </c>
    </row>
    <row r="1270" spans="1:25" s="223" customFormat="1" ht="20.25">
      <c r="A1270" s="292"/>
      <c r="B1270" s="293" t="str">
        <f>IF(LEN(A1270)=0,"",INDEX('Smelter Reference List'!$A:$A,MATCH($A1270,'Smelter Reference List'!$E:$E,0)))</f>
        <v/>
      </c>
      <c r="C1270" s="299" t="str">
        <f>IF(LEN(A1270)=0,"",INDEX('Smelter Reference List'!$C:$C,MATCH($A1270,'Smelter Reference List'!$E:$E,0)))</f>
        <v/>
      </c>
      <c r="D1270" s="293" t="str">
        <f ca="1">IF(ISERROR($S1270),"",OFFSET('Smelter Reference List'!$C$4,$S1270-4,0)&amp;"")</f>
        <v/>
      </c>
      <c r="E1270" s="293" t="str">
        <f ca="1">IF(ISERROR($S1270),"",OFFSET('Smelter Reference List'!$D$4,$S1270-4,0)&amp;"")</f>
        <v/>
      </c>
      <c r="F1270" s="293" t="str">
        <f ca="1">IF(ISERROR($S1270),"",OFFSET('Smelter Reference List'!$E$4,$S1270-4,0))</f>
        <v/>
      </c>
      <c r="G1270" s="293" t="str">
        <f ca="1">IF(C1270=$U$4,"Enter smelter details", IF(ISERROR($S1270),"",OFFSET('Smelter Reference List'!$F$4,$S1270-4,0)))</f>
        <v/>
      </c>
      <c r="H1270" s="294" t="str">
        <f ca="1">IF(ISERROR($S1270),"",OFFSET('Smelter Reference List'!$G$4,$S1270-4,0))</f>
        <v/>
      </c>
      <c r="I1270" s="295" t="str">
        <f ca="1">IF(ISERROR($S1270),"",OFFSET('Smelter Reference List'!$H$4,$S1270-4,0))</f>
        <v/>
      </c>
      <c r="J1270" s="295" t="str">
        <f ca="1">IF(ISERROR($S1270),"",OFFSET('Smelter Reference List'!$I$4,$S1270-4,0))</f>
        <v/>
      </c>
      <c r="K1270" s="296"/>
      <c r="L1270" s="296"/>
      <c r="M1270" s="296"/>
      <c r="N1270" s="296"/>
      <c r="O1270" s="296"/>
      <c r="P1270" s="296"/>
      <c r="Q1270" s="297"/>
      <c r="R1270" s="227"/>
      <c r="S1270" s="228" t="e">
        <f>IF(C1270="",NA(),MATCH($B1270&amp;$C1270,'Smelter Reference List'!$J:$J,0))</f>
        <v>#N/A</v>
      </c>
      <c r="T1270" s="229"/>
      <c r="U1270" s="229">
        <f t="shared" ca="1" si="40"/>
        <v>0</v>
      </c>
      <c r="V1270" s="229"/>
      <c r="W1270" s="229"/>
      <c r="Y1270" s="223" t="str">
        <f t="shared" si="41"/>
        <v/>
      </c>
    </row>
    <row r="1271" spans="1:25" s="223" customFormat="1" ht="20.25">
      <c r="A1271" s="292"/>
      <c r="B1271" s="293" t="str">
        <f>IF(LEN(A1271)=0,"",INDEX('Smelter Reference List'!$A:$A,MATCH($A1271,'Smelter Reference List'!$E:$E,0)))</f>
        <v/>
      </c>
      <c r="C1271" s="299" t="str">
        <f>IF(LEN(A1271)=0,"",INDEX('Smelter Reference List'!$C:$C,MATCH($A1271,'Smelter Reference List'!$E:$E,0)))</f>
        <v/>
      </c>
      <c r="D1271" s="293" t="str">
        <f ca="1">IF(ISERROR($S1271),"",OFFSET('Smelter Reference List'!$C$4,$S1271-4,0)&amp;"")</f>
        <v/>
      </c>
      <c r="E1271" s="293" t="str">
        <f ca="1">IF(ISERROR($S1271),"",OFFSET('Smelter Reference List'!$D$4,$S1271-4,0)&amp;"")</f>
        <v/>
      </c>
      <c r="F1271" s="293" t="str">
        <f ca="1">IF(ISERROR($S1271),"",OFFSET('Smelter Reference List'!$E$4,$S1271-4,0))</f>
        <v/>
      </c>
      <c r="G1271" s="293" t="str">
        <f ca="1">IF(C1271=$U$4,"Enter smelter details", IF(ISERROR($S1271),"",OFFSET('Smelter Reference List'!$F$4,$S1271-4,0)))</f>
        <v/>
      </c>
      <c r="H1271" s="294" t="str">
        <f ca="1">IF(ISERROR($S1271),"",OFFSET('Smelter Reference List'!$G$4,$S1271-4,0))</f>
        <v/>
      </c>
      <c r="I1271" s="295" t="str">
        <f ca="1">IF(ISERROR($S1271),"",OFFSET('Smelter Reference List'!$H$4,$S1271-4,0))</f>
        <v/>
      </c>
      <c r="J1271" s="295" t="str">
        <f ca="1">IF(ISERROR($S1271),"",OFFSET('Smelter Reference List'!$I$4,$S1271-4,0))</f>
        <v/>
      </c>
      <c r="K1271" s="296"/>
      <c r="L1271" s="296"/>
      <c r="M1271" s="296"/>
      <c r="N1271" s="296"/>
      <c r="O1271" s="296"/>
      <c r="P1271" s="296"/>
      <c r="Q1271" s="297"/>
      <c r="R1271" s="227"/>
      <c r="S1271" s="228" t="e">
        <f>IF(C1271="",NA(),MATCH($B1271&amp;$C1271,'Smelter Reference List'!$J:$J,0))</f>
        <v>#N/A</v>
      </c>
      <c r="T1271" s="229"/>
      <c r="U1271" s="229">
        <f t="shared" ca="1" si="40"/>
        <v>0</v>
      </c>
      <c r="V1271" s="229"/>
      <c r="W1271" s="229"/>
      <c r="Y1271" s="223" t="str">
        <f t="shared" si="41"/>
        <v/>
      </c>
    </row>
    <row r="1272" spans="1:25" s="223" customFormat="1" ht="20.25">
      <c r="A1272" s="292"/>
      <c r="B1272" s="293" t="str">
        <f>IF(LEN(A1272)=0,"",INDEX('Smelter Reference List'!$A:$A,MATCH($A1272,'Smelter Reference List'!$E:$E,0)))</f>
        <v/>
      </c>
      <c r="C1272" s="299" t="str">
        <f>IF(LEN(A1272)=0,"",INDEX('Smelter Reference List'!$C:$C,MATCH($A1272,'Smelter Reference List'!$E:$E,0)))</f>
        <v/>
      </c>
      <c r="D1272" s="293" t="str">
        <f ca="1">IF(ISERROR($S1272),"",OFFSET('Smelter Reference List'!$C$4,$S1272-4,0)&amp;"")</f>
        <v/>
      </c>
      <c r="E1272" s="293" t="str">
        <f ca="1">IF(ISERROR($S1272),"",OFFSET('Smelter Reference List'!$D$4,$S1272-4,0)&amp;"")</f>
        <v/>
      </c>
      <c r="F1272" s="293" t="str">
        <f ca="1">IF(ISERROR($S1272),"",OFFSET('Smelter Reference List'!$E$4,$S1272-4,0))</f>
        <v/>
      </c>
      <c r="G1272" s="293" t="str">
        <f ca="1">IF(C1272=$U$4,"Enter smelter details", IF(ISERROR($S1272),"",OFFSET('Smelter Reference List'!$F$4,$S1272-4,0)))</f>
        <v/>
      </c>
      <c r="H1272" s="294" t="str">
        <f ca="1">IF(ISERROR($S1272),"",OFFSET('Smelter Reference List'!$G$4,$S1272-4,0))</f>
        <v/>
      </c>
      <c r="I1272" s="295" t="str">
        <f ca="1">IF(ISERROR($S1272),"",OFFSET('Smelter Reference List'!$H$4,$S1272-4,0))</f>
        <v/>
      </c>
      <c r="J1272" s="295" t="str">
        <f ca="1">IF(ISERROR($S1272),"",OFFSET('Smelter Reference List'!$I$4,$S1272-4,0))</f>
        <v/>
      </c>
      <c r="K1272" s="296"/>
      <c r="L1272" s="296"/>
      <c r="M1272" s="296"/>
      <c r="N1272" s="296"/>
      <c r="O1272" s="296"/>
      <c r="P1272" s="296"/>
      <c r="Q1272" s="297"/>
      <c r="R1272" s="227"/>
      <c r="S1272" s="228" t="e">
        <f>IF(C1272="",NA(),MATCH($B1272&amp;$C1272,'Smelter Reference List'!$J:$J,0))</f>
        <v>#N/A</v>
      </c>
      <c r="T1272" s="229"/>
      <c r="U1272" s="229">
        <f t="shared" ca="1" si="40"/>
        <v>0</v>
      </c>
      <c r="V1272" s="229"/>
      <c r="W1272" s="229"/>
      <c r="Y1272" s="223" t="str">
        <f t="shared" si="41"/>
        <v/>
      </c>
    </row>
    <row r="1273" spans="1:25" s="223" customFormat="1" ht="20.25">
      <c r="A1273" s="292"/>
      <c r="B1273" s="293" t="str">
        <f>IF(LEN(A1273)=0,"",INDEX('Smelter Reference List'!$A:$A,MATCH($A1273,'Smelter Reference List'!$E:$E,0)))</f>
        <v/>
      </c>
      <c r="C1273" s="299" t="str">
        <f>IF(LEN(A1273)=0,"",INDEX('Smelter Reference List'!$C:$C,MATCH($A1273,'Smelter Reference List'!$E:$E,0)))</f>
        <v/>
      </c>
      <c r="D1273" s="293" t="str">
        <f ca="1">IF(ISERROR($S1273),"",OFFSET('Smelter Reference List'!$C$4,$S1273-4,0)&amp;"")</f>
        <v/>
      </c>
      <c r="E1273" s="293" t="str">
        <f ca="1">IF(ISERROR($S1273),"",OFFSET('Smelter Reference List'!$D$4,$S1273-4,0)&amp;"")</f>
        <v/>
      </c>
      <c r="F1273" s="293" t="str">
        <f ca="1">IF(ISERROR($S1273),"",OFFSET('Smelter Reference List'!$E$4,$S1273-4,0))</f>
        <v/>
      </c>
      <c r="G1273" s="293" t="str">
        <f ca="1">IF(C1273=$U$4,"Enter smelter details", IF(ISERROR($S1273),"",OFFSET('Smelter Reference List'!$F$4,$S1273-4,0)))</f>
        <v/>
      </c>
      <c r="H1273" s="294" t="str">
        <f ca="1">IF(ISERROR($S1273),"",OFFSET('Smelter Reference List'!$G$4,$S1273-4,0))</f>
        <v/>
      </c>
      <c r="I1273" s="295" t="str">
        <f ca="1">IF(ISERROR($S1273),"",OFFSET('Smelter Reference List'!$H$4,$S1273-4,0))</f>
        <v/>
      </c>
      <c r="J1273" s="295" t="str">
        <f ca="1">IF(ISERROR($S1273),"",OFFSET('Smelter Reference List'!$I$4,$S1273-4,0))</f>
        <v/>
      </c>
      <c r="K1273" s="296"/>
      <c r="L1273" s="296"/>
      <c r="M1273" s="296"/>
      <c r="N1273" s="296"/>
      <c r="O1273" s="296"/>
      <c r="P1273" s="296"/>
      <c r="Q1273" s="297"/>
      <c r="R1273" s="227"/>
      <c r="S1273" s="228" t="e">
        <f>IF(C1273="",NA(),MATCH($B1273&amp;$C1273,'Smelter Reference List'!$J:$J,0))</f>
        <v>#N/A</v>
      </c>
      <c r="T1273" s="229"/>
      <c r="U1273" s="229">
        <f t="shared" ref="U1273:U1336" ca="1" si="42">IF(AND(C1273="Smelter not listed",OR(LEN(D1273)=0,LEN(E1273)=0)),1,0)</f>
        <v>0</v>
      </c>
      <c r="V1273" s="229"/>
      <c r="W1273" s="229"/>
      <c r="Y1273" s="223" t="str">
        <f t="shared" ref="Y1273:Y1336" si="43">B1273&amp;C1273</f>
        <v/>
      </c>
    </row>
    <row r="1274" spans="1:25" s="223" customFormat="1" ht="20.25">
      <c r="A1274" s="292"/>
      <c r="B1274" s="293" t="str">
        <f>IF(LEN(A1274)=0,"",INDEX('Smelter Reference List'!$A:$A,MATCH($A1274,'Smelter Reference List'!$E:$E,0)))</f>
        <v/>
      </c>
      <c r="C1274" s="299" t="str">
        <f>IF(LEN(A1274)=0,"",INDEX('Smelter Reference List'!$C:$C,MATCH($A1274,'Smelter Reference List'!$E:$E,0)))</f>
        <v/>
      </c>
      <c r="D1274" s="293" t="str">
        <f ca="1">IF(ISERROR($S1274),"",OFFSET('Smelter Reference List'!$C$4,$S1274-4,0)&amp;"")</f>
        <v/>
      </c>
      <c r="E1274" s="293" t="str">
        <f ca="1">IF(ISERROR($S1274),"",OFFSET('Smelter Reference List'!$D$4,$S1274-4,0)&amp;"")</f>
        <v/>
      </c>
      <c r="F1274" s="293" t="str">
        <f ca="1">IF(ISERROR($S1274),"",OFFSET('Smelter Reference List'!$E$4,$S1274-4,0))</f>
        <v/>
      </c>
      <c r="G1274" s="293" t="str">
        <f ca="1">IF(C1274=$U$4,"Enter smelter details", IF(ISERROR($S1274),"",OFFSET('Smelter Reference List'!$F$4,$S1274-4,0)))</f>
        <v/>
      </c>
      <c r="H1274" s="294" t="str">
        <f ca="1">IF(ISERROR($S1274),"",OFFSET('Smelter Reference List'!$G$4,$S1274-4,0))</f>
        <v/>
      </c>
      <c r="I1274" s="295" t="str">
        <f ca="1">IF(ISERROR($S1274),"",OFFSET('Smelter Reference List'!$H$4,$S1274-4,0))</f>
        <v/>
      </c>
      <c r="J1274" s="295" t="str">
        <f ca="1">IF(ISERROR($S1274),"",OFFSET('Smelter Reference List'!$I$4,$S1274-4,0))</f>
        <v/>
      </c>
      <c r="K1274" s="296"/>
      <c r="L1274" s="296"/>
      <c r="M1274" s="296"/>
      <c r="N1274" s="296"/>
      <c r="O1274" s="296"/>
      <c r="P1274" s="296"/>
      <c r="Q1274" s="297"/>
      <c r="R1274" s="227"/>
      <c r="S1274" s="228" t="e">
        <f>IF(C1274="",NA(),MATCH($B1274&amp;$C1274,'Smelter Reference List'!$J:$J,0))</f>
        <v>#N/A</v>
      </c>
      <c r="T1274" s="229"/>
      <c r="U1274" s="229">
        <f t="shared" ca="1" si="42"/>
        <v>0</v>
      </c>
      <c r="V1274" s="229"/>
      <c r="W1274" s="229"/>
      <c r="Y1274" s="223" t="str">
        <f t="shared" si="43"/>
        <v/>
      </c>
    </row>
    <row r="1275" spans="1:25" s="223" customFormat="1" ht="20.25">
      <c r="A1275" s="292"/>
      <c r="B1275" s="293" t="str">
        <f>IF(LEN(A1275)=0,"",INDEX('Smelter Reference List'!$A:$A,MATCH($A1275,'Smelter Reference List'!$E:$E,0)))</f>
        <v/>
      </c>
      <c r="C1275" s="299" t="str">
        <f>IF(LEN(A1275)=0,"",INDEX('Smelter Reference List'!$C:$C,MATCH($A1275,'Smelter Reference List'!$E:$E,0)))</f>
        <v/>
      </c>
      <c r="D1275" s="293" t="str">
        <f ca="1">IF(ISERROR($S1275),"",OFFSET('Smelter Reference List'!$C$4,$S1275-4,0)&amp;"")</f>
        <v/>
      </c>
      <c r="E1275" s="293" t="str">
        <f ca="1">IF(ISERROR($S1275),"",OFFSET('Smelter Reference List'!$D$4,$S1275-4,0)&amp;"")</f>
        <v/>
      </c>
      <c r="F1275" s="293" t="str">
        <f ca="1">IF(ISERROR($S1275),"",OFFSET('Smelter Reference List'!$E$4,$S1275-4,0))</f>
        <v/>
      </c>
      <c r="G1275" s="293" t="str">
        <f ca="1">IF(C1275=$U$4,"Enter smelter details", IF(ISERROR($S1275),"",OFFSET('Smelter Reference List'!$F$4,$S1275-4,0)))</f>
        <v/>
      </c>
      <c r="H1275" s="294" t="str">
        <f ca="1">IF(ISERROR($S1275),"",OFFSET('Smelter Reference List'!$G$4,$S1275-4,0))</f>
        <v/>
      </c>
      <c r="I1275" s="295" t="str">
        <f ca="1">IF(ISERROR($S1275),"",OFFSET('Smelter Reference List'!$H$4,$S1275-4,0))</f>
        <v/>
      </c>
      <c r="J1275" s="295" t="str">
        <f ca="1">IF(ISERROR($S1275),"",OFFSET('Smelter Reference List'!$I$4,$S1275-4,0))</f>
        <v/>
      </c>
      <c r="K1275" s="296"/>
      <c r="L1275" s="296"/>
      <c r="M1275" s="296"/>
      <c r="N1275" s="296"/>
      <c r="O1275" s="296"/>
      <c r="P1275" s="296"/>
      <c r="Q1275" s="297"/>
      <c r="R1275" s="227"/>
      <c r="S1275" s="228" t="e">
        <f>IF(C1275="",NA(),MATCH($B1275&amp;$C1275,'Smelter Reference List'!$J:$J,0))</f>
        <v>#N/A</v>
      </c>
      <c r="T1275" s="229"/>
      <c r="U1275" s="229">
        <f t="shared" ca="1" si="42"/>
        <v>0</v>
      </c>
      <c r="V1275" s="229"/>
      <c r="W1275" s="229"/>
      <c r="Y1275" s="223" t="str">
        <f t="shared" si="43"/>
        <v/>
      </c>
    </row>
    <row r="1276" spans="1:25" s="223" customFormat="1" ht="20.25">
      <c r="A1276" s="292"/>
      <c r="B1276" s="293" t="str">
        <f>IF(LEN(A1276)=0,"",INDEX('Smelter Reference List'!$A:$A,MATCH($A1276,'Smelter Reference List'!$E:$E,0)))</f>
        <v/>
      </c>
      <c r="C1276" s="299" t="str">
        <f>IF(LEN(A1276)=0,"",INDEX('Smelter Reference List'!$C:$C,MATCH($A1276,'Smelter Reference List'!$E:$E,0)))</f>
        <v/>
      </c>
      <c r="D1276" s="293" t="str">
        <f ca="1">IF(ISERROR($S1276),"",OFFSET('Smelter Reference List'!$C$4,$S1276-4,0)&amp;"")</f>
        <v/>
      </c>
      <c r="E1276" s="293" t="str">
        <f ca="1">IF(ISERROR($S1276),"",OFFSET('Smelter Reference List'!$D$4,$S1276-4,0)&amp;"")</f>
        <v/>
      </c>
      <c r="F1276" s="293" t="str">
        <f ca="1">IF(ISERROR($S1276),"",OFFSET('Smelter Reference List'!$E$4,$S1276-4,0))</f>
        <v/>
      </c>
      <c r="G1276" s="293" t="str">
        <f ca="1">IF(C1276=$U$4,"Enter smelter details", IF(ISERROR($S1276),"",OFFSET('Smelter Reference List'!$F$4,$S1276-4,0)))</f>
        <v/>
      </c>
      <c r="H1276" s="294" t="str">
        <f ca="1">IF(ISERROR($S1276),"",OFFSET('Smelter Reference List'!$G$4,$S1276-4,0))</f>
        <v/>
      </c>
      <c r="I1276" s="295" t="str">
        <f ca="1">IF(ISERROR($S1276),"",OFFSET('Smelter Reference List'!$H$4,$S1276-4,0))</f>
        <v/>
      </c>
      <c r="J1276" s="295" t="str">
        <f ca="1">IF(ISERROR($S1276),"",OFFSET('Smelter Reference List'!$I$4,$S1276-4,0))</f>
        <v/>
      </c>
      <c r="K1276" s="296"/>
      <c r="L1276" s="296"/>
      <c r="M1276" s="296"/>
      <c r="N1276" s="296"/>
      <c r="O1276" s="296"/>
      <c r="P1276" s="296"/>
      <c r="Q1276" s="297"/>
      <c r="R1276" s="227"/>
      <c r="S1276" s="228" t="e">
        <f>IF(C1276="",NA(),MATCH($B1276&amp;$C1276,'Smelter Reference List'!$J:$J,0))</f>
        <v>#N/A</v>
      </c>
      <c r="T1276" s="229"/>
      <c r="U1276" s="229">
        <f t="shared" ca="1" si="42"/>
        <v>0</v>
      </c>
      <c r="V1276" s="229"/>
      <c r="W1276" s="229"/>
      <c r="Y1276" s="223" t="str">
        <f t="shared" si="43"/>
        <v/>
      </c>
    </row>
    <row r="1277" spans="1:25" s="223" customFormat="1" ht="20.25">
      <c r="A1277" s="292"/>
      <c r="B1277" s="293" t="str">
        <f>IF(LEN(A1277)=0,"",INDEX('Smelter Reference List'!$A:$A,MATCH($A1277,'Smelter Reference List'!$E:$E,0)))</f>
        <v/>
      </c>
      <c r="C1277" s="299" t="str">
        <f>IF(LEN(A1277)=0,"",INDEX('Smelter Reference List'!$C:$C,MATCH($A1277,'Smelter Reference List'!$E:$E,0)))</f>
        <v/>
      </c>
      <c r="D1277" s="293" t="str">
        <f ca="1">IF(ISERROR($S1277),"",OFFSET('Smelter Reference List'!$C$4,$S1277-4,0)&amp;"")</f>
        <v/>
      </c>
      <c r="E1277" s="293" t="str">
        <f ca="1">IF(ISERROR($S1277),"",OFFSET('Smelter Reference List'!$D$4,$S1277-4,0)&amp;"")</f>
        <v/>
      </c>
      <c r="F1277" s="293" t="str">
        <f ca="1">IF(ISERROR($S1277),"",OFFSET('Smelter Reference List'!$E$4,$S1277-4,0))</f>
        <v/>
      </c>
      <c r="G1277" s="293" t="str">
        <f ca="1">IF(C1277=$U$4,"Enter smelter details", IF(ISERROR($S1277),"",OFFSET('Smelter Reference List'!$F$4,$S1277-4,0)))</f>
        <v/>
      </c>
      <c r="H1277" s="294" t="str">
        <f ca="1">IF(ISERROR($S1277),"",OFFSET('Smelter Reference List'!$G$4,$S1277-4,0))</f>
        <v/>
      </c>
      <c r="I1277" s="295" t="str">
        <f ca="1">IF(ISERROR($S1277),"",OFFSET('Smelter Reference List'!$H$4,$S1277-4,0))</f>
        <v/>
      </c>
      <c r="J1277" s="295" t="str">
        <f ca="1">IF(ISERROR($S1277),"",OFFSET('Smelter Reference List'!$I$4,$S1277-4,0))</f>
        <v/>
      </c>
      <c r="K1277" s="296"/>
      <c r="L1277" s="296"/>
      <c r="M1277" s="296"/>
      <c r="N1277" s="296"/>
      <c r="O1277" s="296"/>
      <c r="P1277" s="296"/>
      <c r="Q1277" s="297"/>
      <c r="R1277" s="227"/>
      <c r="S1277" s="228" t="e">
        <f>IF(C1277="",NA(),MATCH($B1277&amp;$C1277,'Smelter Reference List'!$J:$J,0))</f>
        <v>#N/A</v>
      </c>
      <c r="T1277" s="229"/>
      <c r="U1277" s="229">
        <f t="shared" ca="1" si="42"/>
        <v>0</v>
      </c>
      <c r="V1277" s="229"/>
      <c r="W1277" s="229"/>
      <c r="Y1277" s="223" t="str">
        <f t="shared" si="43"/>
        <v/>
      </c>
    </row>
    <row r="1278" spans="1:25" s="223" customFormat="1" ht="20.25">
      <c r="A1278" s="292"/>
      <c r="B1278" s="293" t="str">
        <f>IF(LEN(A1278)=0,"",INDEX('Smelter Reference List'!$A:$A,MATCH($A1278,'Smelter Reference List'!$E:$E,0)))</f>
        <v/>
      </c>
      <c r="C1278" s="299" t="str">
        <f>IF(LEN(A1278)=0,"",INDEX('Smelter Reference List'!$C:$C,MATCH($A1278,'Smelter Reference List'!$E:$E,0)))</f>
        <v/>
      </c>
      <c r="D1278" s="293" t="str">
        <f ca="1">IF(ISERROR($S1278),"",OFFSET('Smelter Reference List'!$C$4,$S1278-4,0)&amp;"")</f>
        <v/>
      </c>
      <c r="E1278" s="293" t="str">
        <f ca="1">IF(ISERROR($S1278),"",OFFSET('Smelter Reference List'!$D$4,$S1278-4,0)&amp;"")</f>
        <v/>
      </c>
      <c r="F1278" s="293" t="str">
        <f ca="1">IF(ISERROR($S1278),"",OFFSET('Smelter Reference List'!$E$4,$S1278-4,0))</f>
        <v/>
      </c>
      <c r="G1278" s="293" t="str">
        <f ca="1">IF(C1278=$U$4,"Enter smelter details", IF(ISERROR($S1278),"",OFFSET('Smelter Reference List'!$F$4,$S1278-4,0)))</f>
        <v/>
      </c>
      <c r="H1278" s="294" t="str">
        <f ca="1">IF(ISERROR($S1278),"",OFFSET('Smelter Reference List'!$G$4,$S1278-4,0))</f>
        <v/>
      </c>
      <c r="I1278" s="295" t="str">
        <f ca="1">IF(ISERROR($S1278),"",OFFSET('Smelter Reference List'!$H$4,$S1278-4,0))</f>
        <v/>
      </c>
      <c r="J1278" s="295" t="str">
        <f ca="1">IF(ISERROR($S1278),"",OFFSET('Smelter Reference List'!$I$4,$S1278-4,0))</f>
        <v/>
      </c>
      <c r="K1278" s="296"/>
      <c r="L1278" s="296"/>
      <c r="M1278" s="296"/>
      <c r="N1278" s="296"/>
      <c r="O1278" s="296"/>
      <c r="P1278" s="296"/>
      <c r="Q1278" s="297"/>
      <c r="R1278" s="227"/>
      <c r="S1278" s="228" t="e">
        <f>IF(C1278="",NA(),MATCH($B1278&amp;$C1278,'Smelter Reference List'!$J:$J,0))</f>
        <v>#N/A</v>
      </c>
      <c r="T1278" s="229"/>
      <c r="U1278" s="229">
        <f t="shared" ca="1" si="42"/>
        <v>0</v>
      </c>
      <c r="V1278" s="229"/>
      <c r="W1278" s="229"/>
      <c r="Y1278" s="223" t="str">
        <f t="shared" si="43"/>
        <v/>
      </c>
    </row>
    <row r="1279" spans="1:25" s="223" customFormat="1" ht="20.25">
      <c r="A1279" s="292"/>
      <c r="B1279" s="293" t="str">
        <f>IF(LEN(A1279)=0,"",INDEX('Smelter Reference List'!$A:$A,MATCH($A1279,'Smelter Reference List'!$E:$E,0)))</f>
        <v/>
      </c>
      <c r="C1279" s="299" t="str">
        <f>IF(LEN(A1279)=0,"",INDEX('Smelter Reference List'!$C:$C,MATCH($A1279,'Smelter Reference List'!$E:$E,0)))</f>
        <v/>
      </c>
      <c r="D1279" s="293" t="str">
        <f ca="1">IF(ISERROR($S1279),"",OFFSET('Smelter Reference List'!$C$4,$S1279-4,0)&amp;"")</f>
        <v/>
      </c>
      <c r="E1279" s="293" t="str">
        <f ca="1">IF(ISERROR($S1279),"",OFFSET('Smelter Reference List'!$D$4,$S1279-4,0)&amp;"")</f>
        <v/>
      </c>
      <c r="F1279" s="293" t="str">
        <f ca="1">IF(ISERROR($S1279),"",OFFSET('Smelter Reference List'!$E$4,$S1279-4,0))</f>
        <v/>
      </c>
      <c r="G1279" s="293" t="str">
        <f ca="1">IF(C1279=$U$4,"Enter smelter details", IF(ISERROR($S1279),"",OFFSET('Smelter Reference List'!$F$4,$S1279-4,0)))</f>
        <v/>
      </c>
      <c r="H1279" s="294" t="str">
        <f ca="1">IF(ISERROR($S1279),"",OFFSET('Smelter Reference List'!$G$4,$S1279-4,0))</f>
        <v/>
      </c>
      <c r="I1279" s="295" t="str">
        <f ca="1">IF(ISERROR($S1279),"",OFFSET('Smelter Reference List'!$H$4,$S1279-4,0))</f>
        <v/>
      </c>
      <c r="J1279" s="295" t="str">
        <f ca="1">IF(ISERROR($S1279),"",OFFSET('Smelter Reference List'!$I$4,$S1279-4,0))</f>
        <v/>
      </c>
      <c r="K1279" s="296"/>
      <c r="L1279" s="296"/>
      <c r="M1279" s="296"/>
      <c r="N1279" s="296"/>
      <c r="O1279" s="296"/>
      <c r="P1279" s="296"/>
      <c r="Q1279" s="297"/>
      <c r="R1279" s="227"/>
      <c r="S1279" s="228" t="e">
        <f>IF(C1279="",NA(),MATCH($B1279&amp;$C1279,'Smelter Reference List'!$J:$J,0))</f>
        <v>#N/A</v>
      </c>
      <c r="T1279" s="229"/>
      <c r="U1279" s="229">
        <f t="shared" ca="1" si="42"/>
        <v>0</v>
      </c>
      <c r="V1279" s="229"/>
      <c r="W1279" s="229"/>
      <c r="Y1279" s="223" t="str">
        <f t="shared" si="43"/>
        <v/>
      </c>
    </row>
    <row r="1280" spans="1:25" s="223" customFormat="1" ht="20.25">
      <c r="A1280" s="292"/>
      <c r="B1280" s="293" t="str">
        <f>IF(LEN(A1280)=0,"",INDEX('Smelter Reference List'!$A:$A,MATCH($A1280,'Smelter Reference List'!$E:$E,0)))</f>
        <v/>
      </c>
      <c r="C1280" s="299" t="str">
        <f>IF(LEN(A1280)=0,"",INDEX('Smelter Reference List'!$C:$C,MATCH($A1280,'Smelter Reference List'!$E:$E,0)))</f>
        <v/>
      </c>
      <c r="D1280" s="293" t="str">
        <f ca="1">IF(ISERROR($S1280),"",OFFSET('Smelter Reference List'!$C$4,$S1280-4,0)&amp;"")</f>
        <v/>
      </c>
      <c r="E1280" s="293" t="str">
        <f ca="1">IF(ISERROR($S1280),"",OFFSET('Smelter Reference List'!$D$4,$S1280-4,0)&amp;"")</f>
        <v/>
      </c>
      <c r="F1280" s="293" t="str">
        <f ca="1">IF(ISERROR($S1280),"",OFFSET('Smelter Reference List'!$E$4,$S1280-4,0))</f>
        <v/>
      </c>
      <c r="G1280" s="293" t="str">
        <f ca="1">IF(C1280=$U$4,"Enter smelter details", IF(ISERROR($S1280),"",OFFSET('Smelter Reference List'!$F$4,$S1280-4,0)))</f>
        <v/>
      </c>
      <c r="H1280" s="294" t="str">
        <f ca="1">IF(ISERROR($S1280),"",OFFSET('Smelter Reference List'!$G$4,$S1280-4,0))</f>
        <v/>
      </c>
      <c r="I1280" s="295" t="str">
        <f ca="1">IF(ISERROR($S1280),"",OFFSET('Smelter Reference List'!$H$4,$S1280-4,0))</f>
        <v/>
      </c>
      <c r="J1280" s="295" t="str">
        <f ca="1">IF(ISERROR($S1280),"",OFFSET('Smelter Reference List'!$I$4,$S1280-4,0))</f>
        <v/>
      </c>
      <c r="K1280" s="296"/>
      <c r="L1280" s="296"/>
      <c r="M1280" s="296"/>
      <c r="N1280" s="296"/>
      <c r="O1280" s="296"/>
      <c r="P1280" s="296"/>
      <c r="Q1280" s="297"/>
      <c r="R1280" s="227"/>
      <c r="S1280" s="228" t="e">
        <f>IF(C1280="",NA(),MATCH($B1280&amp;$C1280,'Smelter Reference List'!$J:$J,0))</f>
        <v>#N/A</v>
      </c>
      <c r="T1280" s="229"/>
      <c r="U1280" s="229">
        <f t="shared" ca="1" si="42"/>
        <v>0</v>
      </c>
      <c r="V1280" s="229"/>
      <c r="W1280" s="229"/>
      <c r="Y1280" s="223" t="str">
        <f t="shared" si="43"/>
        <v/>
      </c>
    </row>
    <row r="1281" spans="1:25" s="223" customFormat="1" ht="20.25">
      <c r="A1281" s="292"/>
      <c r="B1281" s="293" t="str">
        <f>IF(LEN(A1281)=0,"",INDEX('Smelter Reference List'!$A:$A,MATCH($A1281,'Smelter Reference List'!$E:$E,0)))</f>
        <v/>
      </c>
      <c r="C1281" s="299" t="str">
        <f>IF(LEN(A1281)=0,"",INDEX('Smelter Reference List'!$C:$C,MATCH($A1281,'Smelter Reference List'!$E:$E,0)))</f>
        <v/>
      </c>
      <c r="D1281" s="293" t="str">
        <f ca="1">IF(ISERROR($S1281),"",OFFSET('Smelter Reference List'!$C$4,$S1281-4,0)&amp;"")</f>
        <v/>
      </c>
      <c r="E1281" s="293" t="str">
        <f ca="1">IF(ISERROR($S1281),"",OFFSET('Smelter Reference List'!$D$4,$S1281-4,0)&amp;"")</f>
        <v/>
      </c>
      <c r="F1281" s="293" t="str">
        <f ca="1">IF(ISERROR($S1281),"",OFFSET('Smelter Reference List'!$E$4,$S1281-4,0))</f>
        <v/>
      </c>
      <c r="G1281" s="293" t="str">
        <f ca="1">IF(C1281=$U$4,"Enter smelter details", IF(ISERROR($S1281),"",OFFSET('Smelter Reference List'!$F$4,$S1281-4,0)))</f>
        <v/>
      </c>
      <c r="H1281" s="294" t="str">
        <f ca="1">IF(ISERROR($S1281),"",OFFSET('Smelter Reference List'!$G$4,$S1281-4,0))</f>
        <v/>
      </c>
      <c r="I1281" s="295" t="str">
        <f ca="1">IF(ISERROR($S1281),"",OFFSET('Smelter Reference List'!$H$4,$S1281-4,0))</f>
        <v/>
      </c>
      <c r="J1281" s="295" t="str">
        <f ca="1">IF(ISERROR($S1281),"",OFFSET('Smelter Reference List'!$I$4,$S1281-4,0))</f>
        <v/>
      </c>
      <c r="K1281" s="296"/>
      <c r="L1281" s="296"/>
      <c r="M1281" s="296"/>
      <c r="N1281" s="296"/>
      <c r="O1281" s="296"/>
      <c r="P1281" s="296"/>
      <c r="Q1281" s="297"/>
      <c r="R1281" s="227"/>
      <c r="S1281" s="228" t="e">
        <f>IF(C1281="",NA(),MATCH($B1281&amp;$C1281,'Smelter Reference List'!$J:$J,0))</f>
        <v>#N/A</v>
      </c>
      <c r="T1281" s="229"/>
      <c r="U1281" s="229">
        <f t="shared" ca="1" si="42"/>
        <v>0</v>
      </c>
      <c r="V1281" s="229"/>
      <c r="W1281" s="229"/>
      <c r="Y1281" s="223" t="str">
        <f t="shared" si="43"/>
        <v/>
      </c>
    </row>
    <row r="1282" spans="1:25" s="223" customFormat="1" ht="20.25">
      <c r="A1282" s="292"/>
      <c r="B1282" s="293" t="str">
        <f>IF(LEN(A1282)=0,"",INDEX('Smelter Reference List'!$A:$A,MATCH($A1282,'Smelter Reference List'!$E:$E,0)))</f>
        <v/>
      </c>
      <c r="C1282" s="299" t="str">
        <f>IF(LEN(A1282)=0,"",INDEX('Smelter Reference List'!$C:$C,MATCH($A1282,'Smelter Reference List'!$E:$E,0)))</f>
        <v/>
      </c>
      <c r="D1282" s="293" t="str">
        <f ca="1">IF(ISERROR($S1282),"",OFFSET('Smelter Reference List'!$C$4,$S1282-4,0)&amp;"")</f>
        <v/>
      </c>
      <c r="E1282" s="293" t="str">
        <f ca="1">IF(ISERROR($S1282),"",OFFSET('Smelter Reference List'!$D$4,$S1282-4,0)&amp;"")</f>
        <v/>
      </c>
      <c r="F1282" s="293" t="str">
        <f ca="1">IF(ISERROR($S1282),"",OFFSET('Smelter Reference List'!$E$4,$S1282-4,0))</f>
        <v/>
      </c>
      <c r="G1282" s="293" t="str">
        <f ca="1">IF(C1282=$U$4,"Enter smelter details", IF(ISERROR($S1282),"",OFFSET('Smelter Reference List'!$F$4,$S1282-4,0)))</f>
        <v/>
      </c>
      <c r="H1282" s="294" t="str">
        <f ca="1">IF(ISERROR($S1282),"",OFFSET('Smelter Reference List'!$G$4,$S1282-4,0))</f>
        <v/>
      </c>
      <c r="I1282" s="295" t="str">
        <f ca="1">IF(ISERROR($S1282),"",OFFSET('Smelter Reference List'!$H$4,$S1282-4,0))</f>
        <v/>
      </c>
      <c r="J1282" s="295" t="str">
        <f ca="1">IF(ISERROR($S1282),"",OFFSET('Smelter Reference List'!$I$4,$S1282-4,0))</f>
        <v/>
      </c>
      <c r="K1282" s="296"/>
      <c r="L1282" s="296"/>
      <c r="M1282" s="296"/>
      <c r="N1282" s="296"/>
      <c r="O1282" s="296"/>
      <c r="P1282" s="296"/>
      <c r="Q1282" s="297"/>
      <c r="R1282" s="227"/>
      <c r="S1282" s="228" t="e">
        <f>IF(C1282="",NA(),MATCH($B1282&amp;$C1282,'Smelter Reference List'!$J:$J,0))</f>
        <v>#N/A</v>
      </c>
      <c r="T1282" s="229"/>
      <c r="U1282" s="229">
        <f t="shared" ca="1" si="42"/>
        <v>0</v>
      </c>
      <c r="V1282" s="229"/>
      <c r="W1282" s="229"/>
      <c r="Y1282" s="223" t="str">
        <f t="shared" si="43"/>
        <v/>
      </c>
    </row>
    <row r="1283" spans="1:25" s="223" customFormat="1" ht="20.25">
      <c r="A1283" s="292"/>
      <c r="B1283" s="293" t="str">
        <f>IF(LEN(A1283)=0,"",INDEX('Smelter Reference List'!$A:$A,MATCH($A1283,'Smelter Reference List'!$E:$E,0)))</f>
        <v/>
      </c>
      <c r="C1283" s="299" t="str">
        <f>IF(LEN(A1283)=0,"",INDEX('Smelter Reference List'!$C:$C,MATCH($A1283,'Smelter Reference List'!$E:$E,0)))</f>
        <v/>
      </c>
      <c r="D1283" s="293" t="str">
        <f ca="1">IF(ISERROR($S1283),"",OFFSET('Smelter Reference List'!$C$4,$S1283-4,0)&amp;"")</f>
        <v/>
      </c>
      <c r="E1283" s="293" t="str">
        <f ca="1">IF(ISERROR($S1283),"",OFFSET('Smelter Reference List'!$D$4,$S1283-4,0)&amp;"")</f>
        <v/>
      </c>
      <c r="F1283" s="293" t="str">
        <f ca="1">IF(ISERROR($S1283),"",OFFSET('Smelter Reference List'!$E$4,$S1283-4,0))</f>
        <v/>
      </c>
      <c r="G1283" s="293" t="str">
        <f ca="1">IF(C1283=$U$4,"Enter smelter details", IF(ISERROR($S1283),"",OFFSET('Smelter Reference List'!$F$4,$S1283-4,0)))</f>
        <v/>
      </c>
      <c r="H1283" s="294" t="str">
        <f ca="1">IF(ISERROR($S1283),"",OFFSET('Smelter Reference List'!$G$4,$S1283-4,0))</f>
        <v/>
      </c>
      <c r="I1283" s="295" t="str">
        <f ca="1">IF(ISERROR($S1283),"",OFFSET('Smelter Reference List'!$H$4,$S1283-4,0))</f>
        <v/>
      </c>
      <c r="J1283" s="295" t="str">
        <f ca="1">IF(ISERROR($S1283),"",OFFSET('Smelter Reference List'!$I$4,$S1283-4,0))</f>
        <v/>
      </c>
      <c r="K1283" s="296"/>
      <c r="L1283" s="296"/>
      <c r="M1283" s="296"/>
      <c r="N1283" s="296"/>
      <c r="O1283" s="296"/>
      <c r="P1283" s="296"/>
      <c r="Q1283" s="297"/>
      <c r="R1283" s="227"/>
      <c r="S1283" s="228" t="e">
        <f>IF(C1283="",NA(),MATCH($B1283&amp;$C1283,'Smelter Reference List'!$J:$J,0))</f>
        <v>#N/A</v>
      </c>
      <c r="T1283" s="229"/>
      <c r="U1283" s="229">
        <f t="shared" ca="1" si="42"/>
        <v>0</v>
      </c>
      <c r="V1283" s="229"/>
      <c r="W1283" s="229"/>
      <c r="Y1283" s="223" t="str">
        <f t="shared" si="43"/>
        <v/>
      </c>
    </row>
    <row r="1284" spans="1:25" s="223" customFormat="1" ht="20.25">
      <c r="A1284" s="292"/>
      <c r="B1284" s="293" t="str">
        <f>IF(LEN(A1284)=0,"",INDEX('Smelter Reference List'!$A:$A,MATCH($A1284,'Smelter Reference List'!$E:$E,0)))</f>
        <v/>
      </c>
      <c r="C1284" s="299" t="str">
        <f>IF(LEN(A1284)=0,"",INDEX('Smelter Reference List'!$C:$C,MATCH($A1284,'Smelter Reference List'!$E:$E,0)))</f>
        <v/>
      </c>
      <c r="D1284" s="293" t="str">
        <f ca="1">IF(ISERROR($S1284),"",OFFSET('Smelter Reference List'!$C$4,$S1284-4,0)&amp;"")</f>
        <v/>
      </c>
      <c r="E1284" s="293" t="str">
        <f ca="1">IF(ISERROR($S1284),"",OFFSET('Smelter Reference List'!$D$4,$S1284-4,0)&amp;"")</f>
        <v/>
      </c>
      <c r="F1284" s="293" t="str">
        <f ca="1">IF(ISERROR($S1284),"",OFFSET('Smelter Reference List'!$E$4,$S1284-4,0))</f>
        <v/>
      </c>
      <c r="G1284" s="293" t="str">
        <f ca="1">IF(C1284=$U$4,"Enter smelter details", IF(ISERROR($S1284),"",OFFSET('Smelter Reference List'!$F$4,$S1284-4,0)))</f>
        <v/>
      </c>
      <c r="H1284" s="294" t="str">
        <f ca="1">IF(ISERROR($S1284),"",OFFSET('Smelter Reference List'!$G$4,$S1284-4,0))</f>
        <v/>
      </c>
      <c r="I1284" s="295" t="str">
        <f ca="1">IF(ISERROR($S1284),"",OFFSET('Smelter Reference List'!$H$4,$S1284-4,0))</f>
        <v/>
      </c>
      <c r="J1284" s="295" t="str">
        <f ca="1">IF(ISERROR($S1284),"",OFFSET('Smelter Reference List'!$I$4,$S1284-4,0))</f>
        <v/>
      </c>
      <c r="K1284" s="296"/>
      <c r="L1284" s="296"/>
      <c r="M1284" s="296"/>
      <c r="N1284" s="296"/>
      <c r="O1284" s="296"/>
      <c r="P1284" s="296"/>
      <c r="Q1284" s="297"/>
      <c r="R1284" s="227"/>
      <c r="S1284" s="228" t="e">
        <f>IF(C1284="",NA(),MATCH($B1284&amp;$C1284,'Smelter Reference List'!$J:$J,0))</f>
        <v>#N/A</v>
      </c>
      <c r="T1284" s="229"/>
      <c r="U1284" s="229">
        <f t="shared" ca="1" si="42"/>
        <v>0</v>
      </c>
      <c r="V1284" s="229"/>
      <c r="W1284" s="229"/>
      <c r="Y1284" s="223" t="str">
        <f t="shared" si="43"/>
        <v/>
      </c>
    </row>
    <row r="1285" spans="1:25" s="223" customFormat="1" ht="20.25">
      <c r="A1285" s="292"/>
      <c r="B1285" s="293" t="str">
        <f>IF(LEN(A1285)=0,"",INDEX('Smelter Reference List'!$A:$A,MATCH($A1285,'Smelter Reference List'!$E:$E,0)))</f>
        <v/>
      </c>
      <c r="C1285" s="299" t="str">
        <f>IF(LEN(A1285)=0,"",INDEX('Smelter Reference List'!$C:$C,MATCH($A1285,'Smelter Reference List'!$E:$E,0)))</f>
        <v/>
      </c>
      <c r="D1285" s="293" t="str">
        <f ca="1">IF(ISERROR($S1285),"",OFFSET('Smelter Reference List'!$C$4,$S1285-4,0)&amp;"")</f>
        <v/>
      </c>
      <c r="E1285" s="293" t="str">
        <f ca="1">IF(ISERROR($S1285),"",OFFSET('Smelter Reference List'!$D$4,$S1285-4,0)&amp;"")</f>
        <v/>
      </c>
      <c r="F1285" s="293" t="str">
        <f ca="1">IF(ISERROR($S1285),"",OFFSET('Smelter Reference List'!$E$4,$S1285-4,0))</f>
        <v/>
      </c>
      <c r="G1285" s="293" t="str">
        <f ca="1">IF(C1285=$U$4,"Enter smelter details", IF(ISERROR($S1285),"",OFFSET('Smelter Reference List'!$F$4,$S1285-4,0)))</f>
        <v/>
      </c>
      <c r="H1285" s="294" t="str">
        <f ca="1">IF(ISERROR($S1285),"",OFFSET('Smelter Reference List'!$G$4,$S1285-4,0))</f>
        <v/>
      </c>
      <c r="I1285" s="295" t="str">
        <f ca="1">IF(ISERROR($S1285),"",OFFSET('Smelter Reference List'!$H$4,$S1285-4,0))</f>
        <v/>
      </c>
      <c r="J1285" s="295" t="str">
        <f ca="1">IF(ISERROR($S1285),"",OFFSET('Smelter Reference List'!$I$4,$S1285-4,0))</f>
        <v/>
      </c>
      <c r="K1285" s="296"/>
      <c r="L1285" s="296"/>
      <c r="M1285" s="296"/>
      <c r="N1285" s="296"/>
      <c r="O1285" s="296"/>
      <c r="P1285" s="296"/>
      <c r="Q1285" s="297"/>
      <c r="R1285" s="227"/>
      <c r="S1285" s="228" t="e">
        <f>IF(C1285="",NA(),MATCH($B1285&amp;$C1285,'Smelter Reference List'!$J:$J,0))</f>
        <v>#N/A</v>
      </c>
      <c r="T1285" s="229"/>
      <c r="U1285" s="229">
        <f t="shared" ca="1" si="42"/>
        <v>0</v>
      </c>
      <c r="V1285" s="229"/>
      <c r="W1285" s="229"/>
      <c r="Y1285" s="223" t="str">
        <f t="shared" si="43"/>
        <v/>
      </c>
    </row>
    <row r="1286" spans="1:25" s="223" customFormat="1" ht="20.25">
      <c r="A1286" s="292"/>
      <c r="B1286" s="293" t="str">
        <f>IF(LEN(A1286)=0,"",INDEX('Smelter Reference List'!$A:$A,MATCH($A1286,'Smelter Reference List'!$E:$E,0)))</f>
        <v/>
      </c>
      <c r="C1286" s="299" t="str">
        <f>IF(LEN(A1286)=0,"",INDEX('Smelter Reference List'!$C:$C,MATCH($A1286,'Smelter Reference List'!$E:$E,0)))</f>
        <v/>
      </c>
      <c r="D1286" s="293" t="str">
        <f ca="1">IF(ISERROR($S1286),"",OFFSET('Smelter Reference List'!$C$4,$S1286-4,0)&amp;"")</f>
        <v/>
      </c>
      <c r="E1286" s="293" t="str">
        <f ca="1">IF(ISERROR($S1286),"",OFFSET('Smelter Reference List'!$D$4,$S1286-4,0)&amp;"")</f>
        <v/>
      </c>
      <c r="F1286" s="293" t="str">
        <f ca="1">IF(ISERROR($S1286),"",OFFSET('Smelter Reference List'!$E$4,$S1286-4,0))</f>
        <v/>
      </c>
      <c r="G1286" s="293" t="str">
        <f ca="1">IF(C1286=$U$4,"Enter smelter details", IF(ISERROR($S1286),"",OFFSET('Smelter Reference List'!$F$4,$S1286-4,0)))</f>
        <v/>
      </c>
      <c r="H1286" s="294" t="str">
        <f ca="1">IF(ISERROR($S1286),"",OFFSET('Smelter Reference List'!$G$4,$S1286-4,0))</f>
        <v/>
      </c>
      <c r="I1286" s="295" t="str">
        <f ca="1">IF(ISERROR($S1286),"",OFFSET('Smelter Reference List'!$H$4,$S1286-4,0))</f>
        <v/>
      </c>
      <c r="J1286" s="295" t="str">
        <f ca="1">IF(ISERROR($S1286),"",OFFSET('Smelter Reference List'!$I$4,$S1286-4,0))</f>
        <v/>
      </c>
      <c r="K1286" s="296"/>
      <c r="L1286" s="296"/>
      <c r="M1286" s="296"/>
      <c r="N1286" s="296"/>
      <c r="O1286" s="296"/>
      <c r="P1286" s="296"/>
      <c r="Q1286" s="297"/>
      <c r="R1286" s="227"/>
      <c r="S1286" s="228" t="e">
        <f>IF(C1286="",NA(),MATCH($B1286&amp;$C1286,'Smelter Reference List'!$J:$J,0))</f>
        <v>#N/A</v>
      </c>
      <c r="T1286" s="229"/>
      <c r="U1286" s="229">
        <f t="shared" ca="1" si="42"/>
        <v>0</v>
      </c>
      <c r="V1286" s="229"/>
      <c r="W1286" s="229"/>
      <c r="Y1286" s="223" t="str">
        <f t="shared" si="43"/>
        <v/>
      </c>
    </row>
    <row r="1287" spans="1:25" s="223" customFormat="1" ht="20.25">
      <c r="A1287" s="292"/>
      <c r="B1287" s="293" t="str">
        <f>IF(LEN(A1287)=0,"",INDEX('Smelter Reference List'!$A:$A,MATCH($A1287,'Smelter Reference List'!$E:$E,0)))</f>
        <v/>
      </c>
      <c r="C1287" s="299" t="str">
        <f>IF(LEN(A1287)=0,"",INDEX('Smelter Reference List'!$C:$C,MATCH($A1287,'Smelter Reference List'!$E:$E,0)))</f>
        <v/>
      </c>
      <c r="D1287" s="293" t="str">
        <f ca="1">IF(ISERROR($S1287),"",OFFSET('Smelter Reference List'!$C$4,$S1287-4,0)&amp;"")</f>
        <v/>
      </c>
      <c r="E1287" s="293" t="str">
        <f ca="1">IF(ISERROR($S1287),"",OFFSET('Smelter Reference List'!$D$4,$S1287-4,0)&amp;"")</f>
        <v/>
      </c>
      <c r="F1287" s="293" t="str">
        <f ca="1">IF(ISERROR($S1287),"",OFFSET('Smelter Reference List'!$E$4,$S1287-4,0))</f>
        <v/>
      </c>
      <c r="G1287" s="293" t="str">
        <f ca="1">IF(C1287=$U$4,"Enter smelter details", IF(ISERROR($S1287),"",OFFSET('Smelter Reference List'!$F$4,$S1287-4,0)))</f>
        <v/>
      </c>
      <c r="H1287" s="294" t="str">
        <f ca="1">IF(ISERROR($S1287),"",OFFSET('Smelter Reference List'!$G$4,$S1287-4,0))</f>
        <v/>
      </c>
      <c r="I1287" s="295" t="str">
        <f ca="1">IF(ISERROR($S1287),"",OFFSET('Smelter Reference List'!$H$4,$S1287-4,0))</f>
        <v/>
      </c>
      <c r="J1287" s="295" t="str">
        <f ca="1">IF(ISERROR($S1287),"",OFFSET('Smelter Reference List'!$I$4,$S1287-4,0))</f>
        <v/>
      </c>
      <c r="K1287" s="296"/>
      <c r="L1287" s="296"/>
      <c r="M1287" s="296"/>
      <c r="N1287" s="296"/>
      <c r="O1287" s="296"/>
      <c r="P1287" s="296"/>
      <c r="Q1287" s="297"/>
      <c r="R1287" s="227"/>
      <c r="S1287" s="228" t="e">
        <f>IF(C1287="",NA(),MATCH($B1287&amp;$C1287,'Smelter Reference List'!$J:$J,0))</f>
        <v>#N/A</v>
      </c>
      <c r="T1287" s="229"/>
      <c r="U1287" s="229">
        <f t="shared" ca="1" si="42"/>
        <v>0</v>
      </c>
      <c r="V1287" s="229"/>
      <c r="W1287" s="229"/>
      <c r="Y1287" s="223" t="str">
        <f t="shared" si="43"/>
        <v/>
      </c>
    </row>
    <row r="1288" spans="1:25" s="223" customFormat="1" ht="20.25">
      <c r="A1288" s="292"/>
      <c r="B1288" s="293" t="str">
        <f>IF(LEN(A1288)=0,"",INDEX('Smelter Reference List'!$A:$A,MATCH($A1288,'Smelter Reference List'!$E:$E,0)))</f>
        <v/>
      </c>
      <c r="C1288" s="299" t="str">
        <f>IF(LEN(A1288)=0,"",INDEX('Smelter Reference List'!$C:$C,MATCH($A1288,'Smelter Reference List'!$E:$E,0)))</f>
        <v/>
      </c>
      <c r="D1288" s="293" t="str">
        <f ca="1">IF(ISERROR($S1288),"",OFFSET('Smelter Reference List'!$C$4,$S1288-4,0)&amp;"")</f>
        <v/>
      </c>
      <c r="E1288" s="293" t="str">
        <f ca="1">IF(ISERROR($S1288),"",OFFSET('Smelter Reference List'!$D$4,$S1288-4,0)&amp;"")</f>
        <v/>
      </c>
      <c r="F1288" s="293" t="str">
        <f ca="1">IF(ISERROR($S1288),"",OFFSET('Smelter Reference List'!$E$4,$S1288-4,0))</f>
        <v/>
      </c>
      <c r="G1288" s="293" t="str">
        <f ca="1">IF(C1288=$U$4,"Enter smelter details", IF(ISERROR($S1288),"",OFFSET('Smelter Reference List'!$F$4,$S1288-4,0)))</f>
        <v/>
      </c>
      <c r="H1288" s="294" t="str">
        <f ca="1">IF(ISERROR($S1288),"",OFFSET('Smelter Reference List'!$G$4,$S1288-4,0))</f>
        <v/>
      </c>
      <c r="I1288" s="295" t="str">
        <f ca="1">IF(ISERROR($S1288),"",OFFSET('Smelter Reference List'!$H$4,$S1288-4,0))</f>
        <v/>
      </c>
      <c r="J1288" s="295" t="str">
        <f ca="1">IF(ISERROR($S1288),"",OFFSET('Smelter Reference List'!$I$4,$S1288-4,0))</f>
        <v/>
      </c>
      <c r="K1288" s="296"/>
      <c r="L1288" s="296"/>
      <c r="M1288" s="296"/>
      <c r="N1288" s="296"/>
      <c r="O1288" s="296"/>
      <c r="P1288" s="296"/>
      <c r="Q1288" s="297"/>
      <c r="R1288" s="227"/>
      <c r="S1288" s="228" t="e">
        <f>IF(C1288="",NA(),MATCH($B1288&amp;$C1288,'Smelter Reference List'!$J:$J,0))</f>
        <v>#N/A</v>
      </c>
      <c r="T1288" s="229"/>
      <c r="U1288" s="229">
        <f t="shared" ca="1" si="42"/>
        <v>0</v>
      </c>
      <c r="V1288" s="229"/>
      <c r="W1288" s="229"/>
      <c r="Y1288" s="223" t="str">
        <f t="shared" si="43"/>
        <v/>
      </c>
    </row>
    <row r="1289" spans="1:25" s="223" customFormat="1" ht="20.25">
      <c r="A1289" s="292"/>
      <c r="B1289" s="293" t="str">
        <f>IF(LEN(A1289)=0,"",INDEX('Smelter Reference List'!$A:$A,MATCH($A1289,'Smelter Reference List'!$E:$E,0)))</f>
        <v/>
      </c>
      <c r="C1289" s="299" t="str">
        <f>IF(LEN(A1289)=0,"",INDEX('Smelter Reference List'!$C:$C,MATCH($A1289,'Smelter Reference List'!$E:$E,0)))</f>
        <v/>
      </c>
      <c r="D1289" s="293" t="str">
        <f ca="1">IF(ISERROR($S1289),"",OFFSET('Smelter Reference List'!$C$4,$S1289-4,0)&amp;"")</f>
        <v/>
      </c>
      <c r="E1289" s="293" t="str">
        <f ca="1">IF(ISERROR($S1289),"",OFFSET('Smelter Reference List'!$D$4,$S1289-4,0)&amp;"")</f>
        <v/>
      </c>
      <c r="F1289" s="293" t="str">
        <f ca="1">IF(ISERROR($S1289),"",OFFSET('Smelter Reference List'!$E$4,$S1289-4,0))</f>
        <v/>
      </c>
      <c r="G1289" s="293" t="str">
        <f ca="1">IF(C1289=$U$4,"Enter smelter details", IF(ISERROR($S1289),"",OFFSET('Smelter Reference List'!$F$4,$S1289-4,0)))</f>
        <v/>
      </c>
      <c r="H1289" s="294" t="str">
        <f ca="1">IF(ISERROR($S1289),"",OFFSET('Smelter Reference List'!$G$4,$S1289-4,0))</f>
        <v/>
      </c>
      <c r="I1289" s="295" t="str">
        <f ca="1">IF(ISERROR($S1289),"",OFFSET('Smelter Reference List'!$H$4,$S1289-4,0))</f>
        <v/>
      </c>
      <c r="J1289" s="295" t="str">
        <f ca="1">IF(ISERROR($S1289),"",OFFSET('Smelter Reference List'!$I$4,$S1289-4,0))</f>
        <v/>
      </c>
      <c r="K1289" s="296"/>
      <c r="L1289" s="296"/>
      <c r="M1289" s="296"/>
      <c r="N1289" s="296"/>
      <c r="O1289" s="296"/>
      <c r="P1289" s="296"/>
      <c r="Q1289" s="297"/>
      <c r="R1289" s="227"/>
      <c r="S1289" s="228" t="e">
        <f>IF(C1289="",NA(),MATCH($B1289&amp;$C1289,'Smelter Reference List'!$J:$J,0))</f>
        <v>#N/A</v>
      </c>
      <c r="T1289" s="229"/>
      <c r="U1289" s="229">
        <f t="shared" ca="1" si="42"/>
        <v>0</v>
      </c>
      <c r="V1289" s="229"/>
      <c r="W1289" s="229"/>
      <c r="Y1289" s="223" t="str">
        <f t="shared" si="43"/>
        <v/>
      </c>
    </row>
    <row r="1290" spans="1:25" s="223" customFormat="1" ht="20.25">
      <c r="A1290" s="292"/>
      <c r="B1290" s="293" t="str">
        <f>IF(LEN(A1290)=0,"",INDEX('Smelter Reference List'!$A:$A,MATCH($A1290,'Smelter Reference List'!$E:$E,0)))</f>
        <v/>
      </c>
      <c r="C1290" s="299" t="str">
        <f>IF(LEN(A1290)=0,"",INDEX('Smelter Reference List'!$C:$C,MATCH($A1290,'Smelter Reference List'!$E:$E,0)))</f>
        <v/>
      </c>
      <c r="D1290" s="293" t="str">
        <f ca="1">IF(ISERROR($S1290),"",OFFSET('Smelter Reference List'!$C$4,$S1290-4,0)&amp;"")</f>
        <v/>
      </c>
      <c r="E1290" s="293" t="str">
        <f ca="1">IF(ISERROR($S1290),"",OFFSET('Smelter Reference List'!$D$4,$S1290-4,0)&amp;"")</f>
        <v/>
      </c>
      <c r="F1290" s="293" t="str">
        <f ca="1">IF(ISERROR($S1290),"",OFFSET('Smelter Reference List'!$E$4,$S1290-4,0))</f>
        <v/>
      </c>
      <c r="G1290" s="293" t="str">
        <f ca="1">IF(C1290=$U$4,"Enter smelter details", IF(ISERROR($S1290),"",OFFSET('Smelter Reference List'!$F$4,$S1290-4,0)))</f>
        <v/>
      </c>
      <c r="H1290" s="294" t="str">
        <f ca="1">IF(ISERROR($S1290),"",OFFSET('Smelter Reference List'!$G$4,$S1290-4,0))</f>
        <v/>
      </c>
      <c r="I1290" s="295" t="str">
        <f ca="1">IF(ISERROR($S1290),"",OFFSET('Smelter Reference List'!$H$4,$S1290-4,0))</f>
        <v/>
      </c>
      <c r="J1290" s="295" t="str">
        <f ca="1">IF(ISERROR($S1290),"",OFFSET('Smelter Reference List'!$I$4,$S1290-4,0))</f>
        <v/>
      </c>
      <c r="K1290" s="296"/>
      <c r="L1290" s="296"/>
      <c r="M1290" s="296"/>
      <c r="N1290" s="296"/>
      <c r="O1290" s="296"/>
      <c r="P1290" s="296"/>
      <c r="Q1290" s="297"/>
      <c r="R1290" s="227"/>
      <c r="S1290" s="228" t="e">
        <f>IF(C1290="",NA(),MATCH($B1290&amp;$C1290,'Smelter Reference List'!$J:$J,0))</f>
        <v>#N/A</v>
      </c>
      <c r="T1290" s="229"/>
      <c r="U1290" s="229">
        <f t="shared" ca="1" si="42"/>
        <v>0</v>
      </c>
      <c r="V1290" s="229"/>
      <c r="W1290" s="229"/>
      <c r="Y1290" s="223" t="str">
        <f t="shared" si="43"/>
        <v/>
      </c>
    </row>
    <row r="1291" spans="1:25" s="223" customFormat="1" ht="20.25">
      <c r="A1291" s="292"/>
      <c r="B1291" s="293" t="str">
        <f>IF(LEN(A1291)=0,"",INDEX('Smelter Reference List'!$A:$A,MATCH($A1291,'Smelter Reference List'!$E:$E,0)))</f>
        <v/>
      </c>
      <c r="C1291" s="299" t="str">
        <f>IF(LEN(A1291)=0,"",INDEX('Smelter Reference List'!$C:$C,MATCH($A1291,'Smelter Reference List'!$E:$E,0)))</f>
        <v/>
      </c>
      <c r="D1291" s="293" t="str">
        <f ca="1">IF(ISERROR($S1291),"",OFFSET('Smelter Reference List'!$C$4,$S1291-4,0)&amp;"")</f>
        <v/>
      </c>
      <c r="E1291" s="293" t="str">
        <f ca="1">IF(ISERROR($S1291),"",OFFSET('Smelter Reference List'!$D$4,$S1291-4,0)&amp;"")</f>
        <v/>
      </c>
      <c r="F1291" s="293" t="str">
        <f ca="1">IF(ISERROR($S1291),"",OFFSET('Smelter Reference List'!$E$4,$S1291-4,0))</f>
        <v/>
      </c>
      <c r="G1291" s="293" t="str">
        <f ca="1">IF(C1291=$U$4,"Enter smelter details", IF(ISERROR($S1291),"",OFFSET('Smelter Reference List'!$F$4,$S1291-4,0)))</f>
        <v/>
      </c>
      <c r="H1291" s="294" t="str">
        <f ca="1">IF(ISERROR($S1291),"",OFFSET('Smelter Reference List'!$G$4,$S1291-4,0))</f>
        <v/>
      </c>
      <c r="I1291" s="295" t="str">
        <f ca="1">IF(ISERROR($S1291),"",OFFSET('Smelter Reference List'!$H$4,$S1291-4,0))</f>
        <v/>
      </c>
      <c r="J1291" s="295" t="str">
        <f ca="1">IF(ISERROR($S1291),"",OFFSET('Smelter Reference List'!$I$4,$S1291-4,0))</f>
        <v/>
      </c>
      <c r="K1291" s="296"/>
      <c r="L1291" s="296"/>
      <c r="M1291" s="296"/>
      <c r="N1291" s="296"/>
      <c r="O1291" s="296"/>
      <c r="P1291" s="296"/>
      <c r="Q1291" s="297"/>
      <c r="R1291" s="227"/>
      <c r="S1291" s="228" t="e">
        <f>IF(C1291="",NA(),MATCH($B1291&amp;$C1291,'Smelter Reference List'!$J:$J,0))</f>
        <v>#N/A</v>
      </c>
      <c r="T1291" s="229"/>
      <c r="U1291" s="229">
        <f t="shared" ca="1" si="42"/>
        <v>0</v>
      </c>
      <c r="V1291" s="229"/>
      <c r="W1291" s="229"/>
      <c r="Y1291" s="223" t="str">
        <f t="shared" si="43"/>
        <v/>
      </c>
    </row>
    <row r="1292" spans="1:25" s="223" customFormat="1" ht="20.25">
      <c r="A1292" s="292"/>
      <c r="B1292" s="293" t="str">
        <f>IF(LEN(A1292)=0,"",INDEX('Smelter Reference List'!$A:$A,MATCH($A1292,'Smelter Reference List'!$E:$E,0)))</f>
        <v/>
      </c>
      <c r="C1292" s="299" t="str">
        <f>IF(LEN(A1292)=0,"",INDEX('Smelter Reference List'!$C:$C,MATCH($A1292,'Smelter Reference List'!$E:$E,0)))</f>
        <v/>
      </c>
      <c r="D1292" s="293" t="str">
        <f ca="1">IF(ISERROR($S1292),"",OFFSET('Smelter Reference List'!$C$4,$S1292-4,0)&amp;"")</f>
        <v/>
      </c>
      <c r="E1292" s="293" t="str">
        <f ca="1">IF(ISERROR($S1292),"",OFFSET('Smelter Reference List'!$D$4,$S1292-4,0)&amp;"")</f>
        <v/>
      </c>
      <c r="F1292" s="293" t="str">
        <f ca="1">IF(ISERROR($S1292),"",OFFSET('Smelter Reference List'!$E$4,$S1292-4,0))</f>
        <v/>
      </c>
      <c r="G1292" s="293" t="str">
        <f ca="1">IF(C1292=$U$4,"Enter smelter details", IF(ISERROR($S1292),"",OFFSET('Smelter Reference List'!$F$4,$S1292-4,0)))</f>
        <v/>
      </c>
      <c r="H1292" s="294" t="str">
        <f ca="1">IF(ISERROR($S1292),"",OFFSET('Smelter Reference List'!$G$4,$S1292-4,0))</f>
        <v/>
      </c>
      <c r="I1292" s="295" t="str">
        <f ca="1">IF(ISERROR($S1292),"",OFFSET('Smelter Reference List'!$H$4,$S1292-4,0))</f>
        <v/>
      </c>
      <c r="J1292" s="295" t="str">
        <f ca="1">IF(ISERROR($S1292),"",OFFSET('Smelter Reference List'!$I$4,$S1292-4,0))</f>
        <v/>
      </c>
      <c r="K1292" s="296"/>
      <c r="L1292" s="296"/>
      <c r="M1292" s="296"/>
      <c r="N1292" s="296"/>
      <c r="O1292" s="296"/>
      <c r="P1292" s="296"/>
      <c r="Q1292" s="297"/>
      <c r="R1292" s="227"/>
      <c r="S1292" s="228" t="e">
        <f>IF(C1292="",NA(),MATCH($B1292&amp;$C1292,'Smelter Reference List'!$J:$J,0))</f>
        <v>#N/A</v>
      </c>
      <c r="T1292" s="229"/>
      <c r="U1292" s="229">
        <f t="shared" ca="1" si="42"/>
        <v>0</v>
      </c>
      <c r="V1292" s="229"/>
      <c r="W1292" s="229"/>
      <c r="Y1292" s="223" t="str">
        <f t="shared" si="43"/>
        <v/>
      </c>
    </row>
    <row r="1293" spans="1:25" s="223" customFormat="1" ht="20.25">
      <c r="A1293" s="292"/>
      <c r="B1293" s="293" t="str">
        <f>IF(LEN(A1293)=0,"",INDEX('Smelter Reference List'!$A:$A,MATCH($A1293,'Smelter Reference List'!$E:$E,0)))</f>
        <v/>
      </c>
      <c r="C1293" s="299" t="str">
        <f>IF(LEN(A1293)=0,"",INDEX('Smelter Reference List'!$C:$C,MATCH($A1293,'Smelter Reference List'!$E:$E,0)))</f>
        <v/>
      </c>
      <c r="D1293" s="293" t="str">
        <f ca="1">IF(ISERROR($S1293),"",OFFSET('Smelter Reference List'!$C$4,$S1293-4,0)&amp;"")</f>
        <v/>
      </c>
      <c r="E1293" s="293" t="str">
        <f ca="1">IF(ISERROR($S1293),"",OFFSET('Smelter Reference List'!$D$4,$S1293-4,0)&amp;"")</f>
        <v/>
      </c>
      <c r="F1293" s="293" t="str">
        <f ca="1">IF(ISERROR($S1293),"",OFFSET('Smelter Reference List'!$E$4,$S1293-4,0))</f>
        <v/>
      </c>
      <c r="G1293" s="293" t="str">
        <f ca="1">IF(C1293=$U$4,"Enter smelter details", IF(ISERROR($S1293),"",OFFSET('Smelter Reference List'!$F$4,$S1293-4,0)))</f>
        <v/>
      </c>
      <c r="H1293" s="294" t="str">
        <f ca="1">IF(ISERROR($S1293),"",OFFSET('Smelter Reference List'!$G$4,$S1293-4,0))</f>
        <v/>
      </c>
      <c r="I1293" s="295" t="str">
        <f ca="1">IF(ISERROR($S1293),"",OFFSET('Smelter Reference List'!$H$4,$S1293-4,0))</f>
        <v/>
      </c>
      <c r="J1293" s="295" t="str">
        <f ca="1">IF(ISERROR($S1293),"",OFFSET('Smelter Reference List'!$I$4,$S1293-4,0))</f>
        <v/>
      </c>
      <c r="K1293" s="296"/>
      <c r="L1293" s="296"/>
      <c r="M1293" s="296"/>
      <c r="N1293" s="296"/>
      <c r="O1293" s="296"/>
      <c r="P1293" s="296"/>
      <c r="Q1293" s="297"/>
      <c r="R1293" s="227"/>
      <c r="S1293" s="228" t="e">
        <f>IF(C1293="",NA(),MATCH($B1293&amp;$C1293,'Smelter Reference List'!$J:$J,0))</f>
        <v>#N/A</v>
      </c>
      <c r="T1293" s="229"/>
      <c r="U1293" s="229">
        <f t="shared" ca="1" si="42"/>
        <v>0</v>
      </c>
      <c r="V1293" s="229"/>
      <c r="W1293" s="229"/>
      <c r="Y1293" s="223" t="str">
        <f t="shared" si="43"/>
        <v/>
      </c>
    </row>
    <row r="1294" spans="1:25" s="223" customFormat="1" ht="20.25">
      <c r="A1294" s="292"/>
      <c r="B1294" s="293" t="str">
        <f>IF(LEN(A1294)=0,"",INDEX('Smelter Reference List'!$A:$A,MATCH($A1294,'Smelter Reference List'!$E:$E,0)))</f>
        <v/>
      </c>
      <c r="C1294" s="299" t="str">
        <f>IF(LEN(A1294)=0,"",INDEX('Smelter Reference List'!$C:$C,MATCH($A1294,'Smelter Reference List'!$E:$E,0)))</f>
        <v/>
      </c>
      <c r="D1294" s="293" t="str">
        <f ca="1">IF(ISERROR($S1294),"",OFFSET('Smelter Reference List'!$C$4,$S1294-4,0)&amp;"")</f>
        <v/>
      </c>
      <c r="E1294" s="293" t="str">
        <f ca="1">IF(ISERROR($S1294),"",OFFSET('Smelter Reference List'!$D$4,$S1294-4,0)&amp;"")</f>
        <v/>
      </c>
      <c r="F1294" s="293" t="str">
        <f ca="1">IF(ISERROR($S1294),"",OFFSET('Smelter Reference List'!$E$4,$S1294-4,0))</f>
        <v/>
      </c>
      <c r="G1294" s="293" t="str">
        <f ca="1">IF(C1294=$U$4,"Enter smelter details", IF(ISERROR($S1294),"",OFFSET('Smelter Reference List'!$F$4,$S1294-4,0)))</f>
        <v/>
      </c>
      <c r="H1294" s="294" t="str">
        <f ca="1">IF(ISERROR($S1294),"",OFFSET('Smelter Reference List'!$G$4,$S1294-4,0))</f>
        <v/>
      </c>
      <c r="I1294" s="295" t="str">
        <f ca="1">IF(ISERROR($S1294),"",OFFSET('Smelter Reference List'!$H$4,$S1294-4,0))</f>
        <v/>
      </c>
      <c r="J1294" s="295" t="str">
        <f ca="1">IF(ISERROR($S1294),"",OFFSET('Smelter Reference List'!$I$4,$S1294-4,0))</f>
        <v/>
      </c>
      <c r="K1294" s="296"/>
      <c r="L1294" s="296"/>
      <c r="M1294" s="296"/>
      <c r="N1294" s="296"/>
      <c r="O1294" s="296"/>
      <c r="P1294" s="296"/>
      <c r="Q1294" s="297"/>
      <c r="R1294" s="227"/>
      <c r="S1294" s="228" t="e">
        <f>IF(C1294="",NA(),MATCH($B1294&amp;$C1294,'Smelter Reference List'!$J:$J,0))</f>
        <v>#N/A</v>
      </c>
      <c r="T1294" s="229"/>
      <c r="U1294" s="229">
        <f t="shared" ca="1" si="42"/>
        <v>0</v>
      </c>
      <c r="V1294" s="229"/>
      <c r="W1294" s="229"/>
      <c r="Y1294" s="223" t="str">
        <f t="shared" si="43"/>
        <v/>
      </c>
    </row>
    <row r="1295" spans="1:25" s="223" customFormat="1" ht="20.25">
      <c r="A1295" s="292"/>
      <c r="B1295" s="293" t="str">
        <f>IF(LEN(A1295)=0,"",INDEX('Smelter Reference List'!$A:$A,MATCH($A1295,'Smelter Reference List'!$E:$E,0)))</f>
        <v/>
      </c>
      <c r="C1295" s="299" t="str">
        <f>IF(LEN(A1295)=0,"",INDEX('Smelter Reference List'!$C:$C,MATCH($A1295,'Smelter Reference List'!$E:$E,0)))</f>
        <v/>
      </c>
      <c r="D1295" s="293" t="str">
        <f ca="1">IF(ISERROR($S1295),"",OFFSET('Smelter Reference List'!$C$4,$S1295-4,0)&amp;"")</f>
        <v/>
      </c>
      <c r="E1295" s="293" t="str">
        <f ca="1">IF(ISERROR($S1295),"",OFFSET('Smelter Reference List'!$D$4,$S1295-4,0)&amp;"")</f>
        <v/>
      </c>
      <c r="F1295" s="293" t="str">
        <f ca="1">IF(ISERROR($S1295),"",OFFSET('Smelter Reference List'!$E$4,$S1295-4,0))</f>
        <v/>
      </c>
      <c r="G1295" s="293" t="str">
        <f ca="1">IF(C1295=$U$4,"Enter smelter details", IF(ISERROR($S1295),"",OFFSET('Smelter Reference List'!$F$4,$S1295-4,0)))</f>
        <v/>
      </c>
      <c r="H1295" s="294" t="str">
        <f ca="1">IF(ISERROR($S1295),"",OFFSET('Smelter Reference List'!$G$4,$S1295-4,0))</f>
        <v/>
      </c>
      <c r="I1295" s="295" t="str">
        <f ca="1">IF(ISERROR($S1295),"",OFFSET('Smelter Reference List'!$H$4,$S1295-4,0))</f>
        <v/>
      </c>
      <c r="J1295" s="295" t="str">
        <f ca="1">IF(ISERROR($S1295),"",OFFSET('Smelter Reference List'!$I$4,$S1295-4,0))</f>
        <v/>
      </c>
      <c r="K1295" s="296"/>
      <c r="L1295" s="296"/>
      <c r="M1295" s="296"/>
      <c r="N1295" s="296"/>
      <c r="O1295" s="296"/>
      <c r="P1295" s="296"/>
      <c r="Q1295" s="297"/>
      <c r="R1295" s="227"/>
      <c r="S1295" s="228" t="e">
        <f>IF(C1295="",NA(),MATCH($B1295&amp;$C1295,'Smelter Reference List'!$J:$J,0))</f>
        <v>#N/A</v>
      </c>
      <c r="T1295" s="229"/>
      <c r="U1295" s="229">
        <f t="shared" ca="1" si="42"/>
        <v>0</v>
      </c>
      <c r="V1295" s="229"/>
      <c r="W1295" s="229"/>
      <c r="Y1295" s="223" t="str">
        <f t="shared" si="43"/>
        <v/>
      </c>
    </row>
    <row r="1296" spans="1:25" s="223" customFormat="1" ht="20.25">
      <c r="A1296" s="292"/>
      <c r="B1296" s="293" t="str">
        <f>IF(LEN(A1296)=0,"",INDEX('Smelter Reference List'!$A:$A,MATCH($A1296,'Smelter Reference List'!$E:$E,0)))</f>
        <v/>
      </c>
      <c r="C1296" s="299" t="str">
        <f>IF(LEN(A1296)=0,"",INDEX('Smelter Reference List'!$C:$C,MATCH($A1296,'Smelter Reference List'!$E:$E,0)))</f>
        <v/>
      </c>
      <c r="D1296" s="293" t="str">
        <f ca="1">IF(ISERROR($S1296),"",OFFSET('Smelter Reference List'!$C$4,$S1296-4,0)&amp;"")</f>
        <v/>
      </c>
      <c r="E1296" s="293" t="str">
        <f ca="1">IF(ISERROR($S1296),"",OFFSET('Smelter Reference List'!$D$4,$S1296-4,0)&amp;"")</f>
        <v/>
      </c>
      <c r="F1296" s="293" t="str">
        <f ca="1">IF(ISERROR($S1296),"",OFFSET('Smelter Reference List'!$E$4,$S1296-4,0))</f>
        <v/>
      </c>
      <c r="G1296" s="293" t="str">
        <f ca="1">IF(C1296=$U$4,"Enter smelter details", IF(ISERROR($S1296),"",OFFSET('Smelter Reference List'!$F$4,$S1296-4,0)))</f>
        <v/>
      </c>
      <c r="H1296" s="294" t="str">
        <f ca="1">IF(ISERROR($S1296),"",OFFSET('Smelter Reference List'!$G$4,$S1296-4,0))</f>
        <v/>
      </c>
      <c r="I1296" s="295" t="str">
        <f ca="1">IF(ISERROR($S1296),"",OFFSET('Smelter Reference List'!$H$4,$S1296-4,0))</f>
        <v/>
      </c>
      <c r="J1296" s="295" t="str">
        <f ca="1">IF(ISERROR($S1296),"",OFFSET('Smelter Reference List'!$I$4,$S1296-4,0))</f>
        <v/>
      </c>
      <c r="K1296" s="296"/>
      <c r="L1296" s="296"/>
      <c r="M1296" s="296"/>
      <c r="N1296" s="296"/>
      <c r="O1296" s="296"/>
      <c r="P1296" s="296"/>
      <c r="Q1296" s="297"/>
      <c r="R1296" s="227"/>
      <c r="S1296" s="228" t="e">
        <f>IF(C1296="",NA(),MATCH($B1296&amp;$C1296,'Smelter Reference List'!$J:$J,0))</f>
        <v>#N/A</v>
      </c>
      <c r="T1296" s="229"/>
      <c r="U1296" s="229">
        <f t="shared" ca="1" si="42"/>
        <v>0</v>
      </c>
      <c r="V1296" s="229"/>
      <c r="W1296" s="229"/>
      <c r="Y1296" s="223" t="str">
        <f t="shared" si="43"/>
        <v/>
      </c>
    </row>
    <row r="1297" spans="1:25" s="223" customFormat="1" ht="20.25">
      <c r="A1297" s="292"/>
      <c r="B1297" s="293" t="str">
        <f>IF(LEN(A1297)=0,"",INDEX('Smelter Reference List'!$A:$A,MATCH($A1297,'Smelter Reference List'!$E:$E,0)))</f>
        <v/>
      </c>
      <c r="C1297" s="299" t="str">
        <f>IF(LEN(A1297)=0,"",INDEX('Smelter Reference List'!$C:$C,MATCH($A1297,'Smelter Reference List'!$E:$E,0)))</f>
        <v/>
      </c>
      <c r="D1297" s="293" t="str">
        <f ca="1">IF(ISERROR($S1297),"",OFFSET('Smelter Reference List'!$C$4,$S1297-4,0)&amp;"")</f>
        <v/>
      </c>
      <c r="E1297" s="293" t="str">
        <f ca="1">IF(ISERROR($S1297),"",OFFSET('Smelter Reference List'!$D$4,$S1297-4,0)&amp;"")</f>
        <v/>
      </c>
      <c r="F1297" s="293" t="str">
        <f ca="1">IF(ISERROR($S1297),"",OFFSET('Smelter Reference List'!$E$4,$S1297-4,0))</f>
        <v/>
      </c>
      <c r="G1297" s="293" t="str">
        <f ca="1">IF(C1297=$U$4,"Enter smelter details", IF(ISERROR($S1297),"",OFFSET('Smelter Reference List'!$F$4,$S1297-4,0)))</f>
        <v/>
      </c>
      <c r="H1297" s="294" t="str">
        <f ca="1">IF(ISERROR($S1297),"",OFFSET('Smelter Reference List'!$G$4,$S1297-4,0))</f>
        <v/>
      </c>
      <c r="I1297" s="295" t="str">
        <f ca="1">IF(ISERROR($S1297),"",OFFSET('Smelter Reference List'!$H$4,$S1297-4,0))</f>
        <v/>
      </c>
      <c r="J1297" s="295" t="str">
        <f ca="1">IF(ISERROR($S1297),"",OFFSET('Smelter Reference List'!$I$4,$S1297-4,0))</f>
        <v/>
      </c>
      <c r="K1297" s="296"/>
      <c r="L1297" s="296"/>
      <c r="M1297" s="296"/>
      <c r="N1297" s="296"/>
      <c r="O1297" s="296"/>
      <c r="P1297" s="296"/>
      <c r="Q1297" s="297"/>
      <c r="R1297" s="227"/>
      <c r="S1297" s="228" t="e">
        <f>IF(C1297="",NA(),MATCH($B1297&amp;$C1297,'Smelter Reference List'!$J:$J,0))</f>
        <v>#N/A</v>
      </c>
      <c r="T1297" s="229"/>
      <c r="U1297" s="229">
        <f t="shared" ca="1" si="42"/>
        <v>0</v>
      </c>
      <c r="V1297" s="229"/>
      <c r="W1297" s="229"/>
      <c r="Y1297" s="223" t="str">
        <f t="shared" si="43"/>
        <v/>
      </c>
    </row>
    <row r="1298" spans="1:25" s="223" customFormat="1" ht="20.25">
      <c r="A1298" s="292"/>
      <c r="B1298" s="293" t="str">
        <f>IF(LEN(A1298)=0,"",INDEX('Smelter Reference List'!$A:$A,MATCH($A1298,'Smelter Reference List'!$E:$E,0)))</f>
        <v/>
      </c>
      <c r="C1298" s="299" t="str">
        <f>IF(LEN(A1298)=0,"",INDEX('Smelter Reference List'!$C:$C,MATCH($A1298,'Smelter Reference List'!$E:$E,0)))</f>
        <v/>
      </c>
      <c r="D1298" s="293" t="str">
        <f ca="1">IF(ISERROR($S1298),"",OFFSET('Smelter Reference List'!$C$4,$S1298-4,0)&amp;"")</f>
        <v/>
      </c>
      <c r="E1298" s="293" t="str">
        <f ca="1">IF(ISERROR($S1298),"",OFFSET('Smelter Reference List'!$D$4,$S1298-4,0)&amp;"")</f>
        <v/>
      </c>
      <c r="F1298" s="293" t="str">
        <f ca="1">IF(ISERROR($S1298),"",OFFSET('Smelter Reference List'!$E$4,$S1298-4,0))</f>
        <v/>
      </c>
      <c r="G1298" s="293" t="str">
        <f ca="1">IF(C1298=$U$4,"Enter smelter details", IF(ISERROR($S1298),"",OFFSET('Smelter Reference List'!$F$4,$S1298-4,0)))</f>
        <v/>
      </c>
      <c r="H1298" s="294" t="str">
        <f ca="1">IF(ISERROR($S1298),"",OFFSET('Smelter Reference List'!$G$4,$S1298-4,0))</f>
        <v/>
      </c>
      <c r="I1298" s="295" t="str">
        <f ca="1">IF(ISERROR($S1298),"",OFFSET('Smelter Reference List'!$H$4,$S1298-4,0))</f>
        <v/>
      </c>
      <c r="J1298" s="295" t="str">
        <f ca="1">IF(ISERROR($S1298),"",OFFSET('Smelter Reference List'!$I$4,$S1298-4,0))</f>
        <v/>
      </c>
      <c r="K1298" s="296"/>
      <c r="L1298" s="296"/>
      <c r="M1298" s="296"/>
      <c r="N1298" s="296"/>
      <c r="O1298" s="296"/>
      <c r="P1298" s="296"/>
      <c r="Q1298" s="297"/>
      <c r="R1298" s="227"/>
      <c r="S1298" s="228" t="e">
        <f>IF(C1298="",NA(),MATCH($B1298&amp;$C1298,'Smelter Reference List'!$J:$J,0))</f>
        <v>#N/A</v>
      </c>
      <c r="T1298" s="229"/>
      <c r="U1298" s="229">
        <f t="shared" ca="1" si="42"/>
        <v>0</v>
      </c>
      <c r="V1298" s="229"/>
      <c r="W1298" s="229"/>
      <c r="Y1298" s="223" t="str">
        <f t="shared" si="43"/>
        <v/>
      </c>
    </row>
    <row r="1299" spans="1:25" s="223" customFormat="1" ht="20.25">
      <c r="A1299" s="292"/>
      <c r="B1299" s="293" t="str">
        <f>IF(LEN(A1299)=0,"",INDEX('Smelter Reference List'!$A:$A,MATCH($A1299,'Smelter Reference List'!$E:$E,0)))</f>
        <v/>
      </c>
      <c r="C1299" s="299" t="str">
        <f>IF(LEN(A1299)=0,"",INDEX('Smelter Reference List'!$C:$C,MATCH($A1299,'Smelter Reference List'!$E:$E,0)))</f>
        <v/>
      </c>
      <c r="D1299" s="293" t="str">
        <f ca="1">IF(ISERROR($S1299),"",OFFSET('Smelter Reference List'!$C$4,$S1299-4,0)&amp;"")</f>
        <v/>
      </c>
      <c r="E1299" s="293" t="str">
        <f ca="1">IF(ISERROR($S1299),"",OFFSET('Smelter Reference List'!$D$4,$S1299-4,0)&amp;"")</f>
        <v/>
      </c>
      <c r="F1299" s="293" t="str">
        <f ca="1">IF(ISERROR($S1299),"",OFFSET('Smelter Reference List'!$E$4,$S1299-4,0))</f>
        <v/>
      </c>
      <c r="G1299" s="293" t="str">
        <f ca="1">IF(C1299=$U$4,"Enter smelter details", IF(ISERROR($S1299),"",OFFSET('Smelter Reference List'!$F$4,$S1299-4,0)))</f>
        <v/>
      </c>
      <c r="H1299" s="294" t="str">
        <f ca="1">IF(ISERROR($S1299),"",OFFSET('Smelter Reference List'!$G$4,$S1299-4,0))</f>
        <v/>
      </c>
      <c r="I1299" s="295" t="str">
        <f ca="1">IF(ISERROR($S1299),"",OFFSET('Smelter Reference List'!$H$4,$S1299-4,0))</f>
        <v/>
      </c>
      <c r="J1299" s="295" t="str">
        <f ca="1">IF(ISERROR($S1299),"",OFFSET('Smelter Reference List'!$I$4,$S1299-4,0))</f>
        <v/>
      </c>
      <c r="K1299" s="296"/>
      <c r="L1299" s="296"/>
      <c r="M1299" s="296"/>
      <c r="N1299" s="296"/>
      <c r="O1299" s="296"/>
      <c r="P1299" s="296"/>
      <c r="Q1299" s="297"/>
      <c r="R1299" s="227"/>
      <c r="S1299" s="228" t="e">
        <f>IF(C1299="",NA(),MATCH($B1299&amp;$C1299,'Smelter Reference List'!$J:$J,0))</f>
        <v>#N/A</v>
      </c>
      <c r="T1299" s="229"/>
      <c r="U1299" s="229">
        <f t="shared" ca="1" si="42"/>
        <v>0</v>
      </c>
      <c r="V1299" s="229"/>
      <c r="W1299" s="229"/>
      <c r="Y1299" s="223" t="str">
        <f t="shared" si="43"/>
        <v/>
      </c>
    </row>
    <row r="1300" spans="1:25" s="223" customFormat="1" ht="20.25">
      <c r="A1300" s="292"/>
      <c r="B1300" s="293" t="str">
        <f>IF(LEN(A1300)=0,"",INDEX('Smelter Reference List'!$A:$A,MATCH($A1300,'Smelter Reference List'!$E:$E,0)))</f>
        <v/>
      </c>
      <c r="C1300" s="299" t="str">
        <f>IF(LEN(A1300)=0,"",INDEX('Smelter Reference List'!$C:$C,MATCH($A1300,'Smelter Reference List'!$E:$E,0)))</f>
        <v/>
      </c>
      <c r="D1300" s="293" t="str">
        <f ca="1">IF(ISERROR($S1300),"",OFFSET('Smelter Reference List'!$C$4,$S1300-4,0)&amp;"")</f>
        <v/>
      </c>
      <c r="E1300" s="293" t="str">
        <f ca="1">IF(ISERROR($S1300),"",OFFSET('Smelter Reference List'!$D$4,$S1300-4,0)&amp;"")</f>
        <v/>
      </c>
      <c r="F1300" s="293" t="str">
        <f ca="1">IF(ISERROR($S1300),"",OFFSET('Smelter Reference List'!$E$4,$S1300-4,0))</f>
        <v/>
      </c>
      <c r="G1300" s="293" t="str">
        <f ca="1">IF(C1300=$U$4,"Enter smelter details", IF(ISERROR($S1300),"",OFFSET('Smelter Reference List'!$F$4,$S1300-4,0)))</f>
        <v/>
      </c>
      <c r="H1300" s="294" t="str">
        <f ca="1">IF(ISERROR($S1300),"",OFFSET('Smelter Reference List'!$G$4,$S1300-4,0))</f>
        <v/>
      </c>
      <c r="I1300" s="295" t="str">
        <f ca="1">IF(ISERROR($S1300),"",OFFSET('Smelter Reference List'!$H$4,$S1300-4,0))</f>
        <v/>
      </c>
      <c r="J1300" s="295" t="str">
        <f ca="1">IF(ISERROR($S1300),"",OFFSET('Smelter Reference List'!$I$4,$S1300-4,0))</f>
        <v/>
      </c>
      <c r="K1300" s="296"/>
      <c r="L1300" s="296"/>
      <c r="M1300" s="296"/>
      <c r="N1300" s="296"/>
      <c r="O1300" s="296"/>
      <c r="P1300" s="296"/>
      <c r="Q1300" s="297"/>
      <c r="R1300" s="227"/>
      <c r="S1300" s="228" t="e">
        <f>IF(C1300="",NA(),MATCH($B1300&amp;$C1300,'Smelter Reference List'!$J:$J,0))</f>
        <v>#N/A</v>
      </c>
      <c r="T1300" s="229"/>
      <c r="U1300" s="229">
        <f t="shared" ca="1" si="42"/>
        <v>0</v>
      </c>
      <c r="V1300" s="229"/>
      <c r="W1300" s="229"/>
      <c r="Y1300" s="223" t="str">
        <f t="shared" si="43"/>
        <v/>
      </c>
    </row>
    <row r="1301" spans="1:25" s="223" customFormat="1" ht="20.25">
      <c r="A1301" s="292"/>
      <c r="B1301" s="293" t="str">
        <f>IF(LEN(A1301)=0,"",INDEX('Smelter Reference List'!$A:$A,MATCH($A1301,'Smelter Reference List'!$E:$E,0)))</f>
        <v/>
      </c>
      <c r="C1301" s="299" t="str">
        <f>IF(LEN(A1301)=0,"",INDEX('Smelter Reference List'!$C:$C,MATCH($A1301,'Smelter Reference List'!$E:$E,0)))</f>
        <v/>
      </c>
      <c r="D1301" s="293" t="str">
        <f ca="1">IF(ISERROR($S1301),"",OFFSET('Smelter Reference List'!$C$4,$S1301-4,0)&amp;"")</f>
        <v/>
      </c>
      <c r="E1301" s="293" t="str">
        <f ca="1">IF(ISERROR($S1301),"",OFFSET('Smelter Reference List'!$D$4,$S1301-4,0)&amp;"")</f>
        <v/>
      </c>
      <c r="F1301" s="293" t="str">
        <f ca="1">IF(ISERROR($S1301),"",OFFSET('Smelter Reference List'!$E$4,$S1301-4,0))</f>
        <v/>
      </c>
      <c r="G1301" s="293" t="str">
        <f ca="1">IF(C1301=$U$4,"Enter smelter details", IF(ISERROR($S1301),"",OFFSET('Smelter Reference List'!$F$4,$S1301-4,0)))</f>
        <v/>
      </c>
      <c r="H1301" s="294" t="str">
        <f ca="1">IF(ISERROR($S1301),"",OFFSET('Smelter Reference List'!$G$4,$S1301-4,0))</f>
        <v/>
      </c>
      <c r="I1301" s="295" t="str">
        <f ca="1">IF(ISERROR($S1301),"",OFFSET('Smelter Reference List'!$H$4,$S1301-4,0))</f>
        <v/>
      </c>
      <c r="J1301" s="295" t="str">
        <f ca="1">IF(ISERROR($S1301),"",OFFSET('Smelter Reference List'!$I$4,$S1301-4,0))</f>
        <v/>
      </c>
      <c r="K1301" s="296"/>
      <c r="L1301" s="296"/>
      <c r="M1301" s="296"/>
      <c r="N1301" s="296"/>
      <c r="O1301" s="296"/>
      <c r="P1301" s="296"/>
      <c r="Q1301" s="297"/>
      <c r="R1301" s="227"/>
      <c r="S1301" s="228" t="e">
        <f>IF(C1301="",NA(),MATCH($B1301&amp;$C1301,'Smelter Reference List'!$J:$J,0))</f>
        <v>#N/A</v>
      </c>
      <c r="T1301" s="229"/>
      <c r="U1301" s="229">
        <f t="shared" ca="1" si="42"/>
        <v>0</v>
      </c>
      <c r="V1301" s="229"/>
      <c r="W1301" s="229"/>
      <c r="Y1301" s="223" t="str">
        <f t="shared" si="43"/>
        <v/>
      </c>
    </row>
    <row r="1302" spans="1:25" s="223" customFormat="1" ht="20.25">
      <c r="A1302" s="292"/>
      <c r="B1302" s="293" t="str">
        <f>IF(LEN(A1302)=0,"",INDEX('Smelter Reference List'!$A:$A,MATCH($A1302,'Smelter Reference List'!$E:$E,0)))</f>
        <v/>
      </c>
      <c r="C1302" s="299" t="str">
        <f>IF(LEN(A1302)=0,"",INDEX('Smelter Reference List'!$C:$C,MATCH($A1302,'Smelter Reference List'!$E:$E,0)))</f>
        <v/>
      </c>
      <c r="D1302" s="293" t="str">
        <f ca="1">IF(ISERROR($S1302),"",OFFSET('Smelter Reference List'!$C$4,$S1302-4,0)&amp;"")</f>
        <v/>
      </c>
      <c r="E1302" s="293" t="str">
        <f ca="1">IF(ISERROR($S1302),"",OFFSET('Smelter Reference List'!$D$4,$S1302-4,0)&amp;"")</f>
        <v/>
      </c>
      <c r="F1302" s="293" t="str">
        <f ca="1">IF(ISERROR($S1302),"",OFFSET('Smelter Reference List'!$E$4,$S1302-4,0))</f>
        <v/>
      </c>
      <c r="G1302" s="293" t="str">
        <f ca="1">IF(C1302=$U$4,"Enter smelter details", IF(ISERROR($S1302),"",OFFSET('Smelter Reference List'!$F$4,$S1302-4,0)))</f>
        <v/>
      </c>
      <c r="H1302" s="294" t="str">
        <f ca="1">IF(ISERROR($S1302),"",OFFSET('Smelter Reference List'!$G$4,$S1302-4,0))</f>
        <v/>
      </c>
      <c r="I1302" s="295" t="str">
        <f ca="1">IF(ISERROR($S1302),"",OFFSET('Smelter Reference List'!$H$4,$S1302-4,0))</f>
        <v/>
      </c>
      <c r="J1302" s="295" t="str">
        <f ca="1">IF(ISERROR($S1302),"",OFFSET('Smelter Reference List'!$I$4,$S1302-4,0))</f>
        <v/>
      </c>
      <c r="K1302" s="296"/>
      <c r="L1302" s="296"/>
      <c r="M1302" s="296"/>
      <c r="N1302" s="296"/>
      <c r="O1302" s="296"/>
      <c r="P1302" s="296"/>
      <c r="Q1302" s="297"/>
      <c r="R1302" s="227"/>
      <c r="S1302" s="228" t="e">
        <f>IF(C1302="",NA(),MATCH($B1302&amp;$C1302,'Smelter Reference List'!$J:$J,0))</f>
        <v>#N/A</v>
      </c>
      <c r="T1302" s="229"/>
      <c r="U1302" s="229">
        <f t="shared" ca="1" si="42"/>
        <v>0</v>
      </c>
      <c r="V1302" s="229"/>
      <c r="W1302" s="229"/>
      <c r="Y1302" s="223" t="str">
        <f t="shared" si="43"/>
        <v/>
      </c>
    </row>
    <row r="1303" spans="1:25" s="223" customFormat="1" ht="20.25">
      <c r="A1303" s="292"/>
      <c r="B1303" s="293" t="str">
        <f>IF(LEN(A1303)=0,"",INDEX('Smelter Reference List'!$A:$A,MATCH($A1303,'Smelter Reference List'!$E:$E,0)))</f>
        <v/>
      </c>
      <c r="C1303" s="299" t="str">
        <f>IF(LEN(A1303)=0,"",INDEX('Smelter Reference List'!$C:$C,MATCH($A1303,'Smelter Reference List'!$E:$E,0)))</f>
        <v/>
      </c>
      <c r="D1303" s="293" t="str">
        <f ca="1">IF(ISERROR($S1303),"",OFFSET('Smelter Reference List'!$C$4,$S1303-4,0)&amp;"")</f>
        <v/>
      </c>
      <c r="E1303" s="293" t="str">
        <f ca="1">IF(ISERROR($S1303),"",OFFSET('Smelter Reference List'!$D$4,$S1303-4,0)&amp;"")</f>
        <v/>
      </c>
      <c r="F1303" s="293" t="str">
        <f ca="1">IF(ISERROR($S1303),"",OFFSET('Smelter Reference List'!$E$4,$S1303-4,0))</f>
        <v/>
      </c>
      <c r="G1303" s="293" t="str">
        <f ca="1">IF(C1303=$U$4,"Enter smelter details", IF(ISERROR($S1303),"",OFFSET('Smelter Reference List'!$F$4,$S1303-4,0)))</f>
        <v/>
      </c>
      <c r="H1303" s="294" t="str">
        <f ca="1">IF(ISERROR($S1303),"",OFFSET('Smelter Reference List'!$G$4,$S1303-4,0))</f>
        <v/>
      </c>
      <c r="I1303" s="295" t="str">
        <f ca="1">IF(ISERROR($S1303),"",OFFSET('Smelter Reference List'!$H$4,$S1303-4,0))</f>
        <v/>
      </c>
      <c r="J1303" s="295" t="str">
        <f ca="1">IF(ISERROR($S1303),"",OFFSET('Smelter Reference List'!$I$4,$S1303-4,0))</f>
        <v/>
      </c>
      <c r="K1303" s="296"/>
      <c r="L1303" s="296"/>
      <c r="M1303" s="296"/>
      <c r="N1303" s="296"/>
      <c r="O1303" s="296"/>
      <c r="P1303" s="296"/>
      <c r="Q1303" s="297"/>
      <c r="R1303" s="227"/>
      <c r="S1303" s="228" t="e">
        <f>IF(C1303="",NA(),MATCH($B1303&amp;$C1303,'Smelter Reference List'!$J:$J,0))</f>
        <v>#N/A</v>
      </c>
      <c r="T1303" s="229"/>
      <c r="U1303" s="229">
        <f t="shared" ca="1" si="42"/>
        <v>0</v>
      </c>
      <c r="V1303" s="229"/>
      <c r="W1303" s="229"/>
      <c r="Y1303" s="223" t="str">
        <f t="shared" si="43"/>
        <v/>
      </c>
    </row>
    <row r="1304" spans="1:25" s="223" customFormat="1" ht="20.25">
      <c r="A1304" s="292"/>
      <c r="B1304" s="293" t="str">
        <f>IF(LEN(A1304)=0,"",INDEX('Smelter Reference List'!$A:$A,MATCH($A1304,'Smelter Reference List'!$E:$E,0)))</f>
        <v/>
      </c>
      <c r="C1304" s="299" t="str">
        <f>IF(LEN(A1304)=0,"",INDEX('Smelter Reference List'!$C:$C,MATCH($A1304,'Smelter Reference List'!$E:$E,0)))</f>
        <v/>
      </c>
      <c r="D1304" s="293" t="str">
        <f ca="1">IF(ISERROR($S1304),"",OFFSET('Smelter Reference List'!$C$4,$S1304-4,0)&amp;"")</f>
        <v/>
      </c>
      <c r="E1304" s="293" t="str">
        <f ca="1">IF(ISERROR($S1304),"",OFFSET('Smelter Reference List'!$D$4,$S1304-4,0)&amp;"")</f>
        <v/>
      </c>
      <c r="F1304" s="293" t="str">
        <f ca="1">IF(ISERROR($S1304),"",OFFSET('Smelter Reference List'!$E$4,$S1304-4,0))</f>
        <v/>
      </c>
      <c r="G1304" s="293" t="str">
        <f ca="1">IF(C1304=$U$4,"Enter smelter details", IF(ISERROR($S1304),"",OFFSET('Smelter Reference List'!$F$4,$S1304-4,0)))</f>
        <v/>
      </c>
      <c r="H1304" s="294" t="str">
        <f ca="1">IF(ISERROR($S1304),"",OFFSET('Smelter Reference List'!$G$4,$S1304-4,0))</f>
        <v/>
      </c>
      <c r="I1304" s="295" t="str">
        <f ca="1">IF(ISERROR($S1304),"",OFFSET('Smelter Reference List'!$H$4,$S1304-4,0))</f>
        <v/>
      </c>
      <c r="J1304" s="295" t="str">
        <f ca="1">IF(ISERROR($S1304),"",OFFSET('Smelter Reference List'!$I$4,$S1304-4,0))</f>
        <v/>
      </c>
      <c r="K1304" s="296"/>
      <c r="L1304" s="296"/>
      <c r="M1304" s="296"/>
      <c r="N1304" s="296"/>
      <c r="O1304" s="296"/>
      <c r="P1304" s="296"/>
      <c r="Q1304" s="297"/>
      <c r="R1304" s="227"/>
      <c r="S1304" s="228" t="e">
        <f>IF(C1304="",NA(),MATCH($B1304&amp;$C1304,'Smelter Reference List'!$J:$J,0))</f>
        <v>#N/A</v>
      </c>
      <c r="T1304" s="229"/>
      <c r="U1304" s="229">
        <f t="shared" ca="1" si="42"/>
        <v>0</v>
      </c>
      <c r="V1304" s="229"/>
      <c r="W1304" s="229"/>
      <c r="Y1304" s="223" t="str">
        <f t="shared" si="43"/>
        <v/>
      </c>
    </row>
    <row r="1305" spans="1:25" s="223" customFormat="1" ht="20.25">
      <c r="A1305" s="292"/>
      <c r="B1305" s="293" t="str">
        <f>IF(LEN(A1305)=0,"",INDEX('Smelter Reference List'!$A:$A,MATCH($A1305,'Smelter Reference List'!$E:$E,0)))</f>
        <v/>
      </c>
      <c r="C1305" s="299" t="str">
        <f>IF(LEN(A1305)=0,"",INDEX('Smelter Reference List'!$C:$C,MATCH($A1305,'Smelter Reference List'!$E:$E,0)))</f>
        <v/>
      </c>
      <c r="D1305" s="293" t="str">
        <f ca="1">IF(ISERROR($S1305),"",OFFSET('Smelter Reference List'!$C$4,$S1305-4,0)&amp;"")</f>
        <v/>
      </c>
      <c r="E1305" s="293" t="str">
        <f ca="1">IF(ISERROR($S1305),"",OFFSET('Smelter Reference List'!$D$4,$S1305-4,0)&amp;"")</f>
        <v/>
      </c>
      <c r="F1305" s="293" t="str">
        <f ca="1">IF(ISERROR($S1305),"",OFFSET('Smelter Reference List'!$E$4,$S1305-4,0))</f>
        <v/>
      </c>
      <c r="G1305" s="293" t="str">
        <f ca="1">IF(C1305=$U$4,"Enter smelter details", IF(ISERROR($S1305),"",OFFSET('Smelter Reference List'!$F$4,$S1305-4,0)))</f>
        <v/>
      </c>
      <c r="H1305" s="294" t="str">
        <f ca="1">IF(ISERROR($S1305),"",OFFSET('Smelter Reference List'!$G$4,$S1305-4,0))</f>
        <v/>
      </c>
      <c r="I1305" s="295" t="str">
        <f ca="1">IF(ISERROR($S1305),"",OFFSET('Smelter Reference List'!$H$4,$S1305-4,0))</f>
        <v/>
      </c>
      <c r="J1305" s="295" t="str">
        <f ca="1">IF(ISERROR($S1305),"",OFFSET('Smelter Reference List'!$I$4,$S1305-4,0))</f>
        <v/>
      </c>
      <c r="K1305" s="296"/>
      <c r="L1305" s="296"/>
      <c r="M1305" s="296"/>
      <c r="N1305" s="296"/>
      <c r="O1305" s="296"/>
      <c r="P1305" s="296"/>
      <c r="Q1305" s="297"/>
      <c r="R1305" s="227"/>
      <c r="S1305" s="228" t="e">
        <f>IF(C1305="",NA(),MATCH($B1305&amp;$C1305,'Smelter Reference List'!$J:$J,0))</f>
        <v>#N/A</v>
      </c>
      <c r="T1305" s="229"/>
      <c r="U1305" s="229">
        <f t="shared" ca="1" si="42"/>
        <v>0</v>
      </c>
      <c r="V1305" s="229"/>
      <c r="W1305" s="229"/>
      <c r="Y1305" s="223" t="str">
        <f t="shared" si="43"/>
        <v/>
      </c>
    </row>
    <row r="1306" spans="1:25" s="223" customFormat="1" ht="20.25">
      <c r="A1306" s="292"/>
      <c r="B1306" s="293" t="str">
        <f>IF(LEN(A1306)=0,"",INDEX('Smelter Reference List'!$A:$A,MATCH($A1306,'Smelter Reference List'!$E:$E,0)))</f>
        <v/>
      </c>
      <c r="C1306" s="299" t="str">
        <f>IF(LEN(A1306)=0,"",INDEX('Smelter Reference List'!$C:$C,MATCH($A1306,'Smelter Reference List'!$E:$E,0)))</f>
        <v/>
      </c>
      <c r="D1306" s="293" t="str">
        <f ca="1">IF(ISERROR($S1306),"",OFFSET('Smelter Reference List'!$C$4,$S1306-4,0)&amp;"")</f>
        <v/>
      </c>
      <c r="E1306" s="293" t="str">
        <f ca="1">IF(ISERROR($S1306),"",OFFSET('Smelter Reference List'!$D$4,$S1306-4,0)&amp;"")</f>
        <v/>
      </c>
      <c r="F1306" s="293" t="str">
        <f ca="1">IF(ISERROR($S1306),"",OFFSET('Smelter Reference List'!$E$4,$S1306-4,0))</f>
        <v/>
      </c>
      <c r="G1306" s="293" t="str">
        <f ca="1">IF(C1306=$U$4,"Enter smelter details", IF(ISERROR($S1306),"",OFFSET('Smelter Reference List'!$F$4,$S1306-4,0)))</f>
        <v/>
      </c>
      <c r="H1306" s="294" t="str">
        <f ca="1">IF(ISERROR($S1306),"",OFFSET('Smelter Reference List'!$G$4,$S1306-4,0))</f>
        <v/>
      </c>
      <c r="I1306" s="295" t="str">
        <f ca="1">IF(ISERROR($S1306),"",OFFSET('Smelter Reference List'!$H$4,$S1306-4,0))</f>
        <v/>
      </c>
      <c r="J1306" s="295" t="str">
        <f ca="1">IF(ISERROR($S1306),"",OFFSET('Smelter Reference List'!$I$4,$S1306-4,0))</f>
        <v/>
      </c>
      <c r="K1306" s="296"/>
      <c r="L1306" s="296"/>
      <c r="M1306" s="296"/>
      <c r="N1306" s="296"/>
      <c r="O1306" s="296"/>
      <c r="P1306" s="296"/>
      <c r="Q1306" s="297"/>
      <c r="R1306" s="227"/>
      <c r="S1306" s="228" t="e">
        <f>IF(C1306="",NA(),MATCH($B1306&amp;$C1306,'Smelter Reference List'!$J:$J,0))</f>
        <v>#N/A</v>
      </c>
      <c r="T1306" s="229"/>
      <c r="U1306" s="229">
        <f t="shared" ca="1" si="42"/>
        <v>0</v>
      </c>
      <c r="V1306" s="229"/>
      <c r="W1306" s="229"/>
      <c r="Y1306" s="223" t="str">
        <f t="shared" si="43"/>
        <v/>
      </c>
    </row>
    <row r="1307" spans="1:25" s="223" customFormat="1" ht="20.25">
      <c r="A1307" s="292"/>
      <c r="B1307" s="293" t="str">
        <f>IF(LEN(A1307)=0,"",INDEX('Smelter Reference List'!$A:$A,MATCH($A1307,'Smelter Reference List'!$E:$E,0)))</f>
        <v/>
      </c>
      <c r="C1307" s="299" t="str">
        <f>IF(LEN(A1307)=0,"",INDEX('Smelter Reference List'!$C:$C,MATCH($A1307,'Smelter Reference List'!$E:$E,0)))</f>
        <v/>
      </c>
      <c r="D1307" s="293" t="str">
        <f ca="1">IF(ISERROR($S1307),"",OFFSET('Smelter Reference List'!$C$4,$S1307-4,0)&amp;"")</f>
        <v/>
      </c>
      <c r="E1307" s="293" t="str">
        <f ca="1">IF(ISERROR($S1307),"",OFFSET('Smelter Reference List'!$D$4,$S1307-4,0)&amp;"")</f>
        <v/>
      </c>
      <c r="F1307" s="293" t="str">
        <f ca="1">IF(ISERROR($S1307),"",OFFSET('Smelter Reference List'!$E$4,$S1307-4,0))</f>
        <v/>
      </c>
      <c r="G1307" s="293" t="str">
        <f ca="1">IF(C1307=$U$4,"Enter smelter details", IF(ISERROR($S1307),"",OFFSET('Smelter Reference List'!$F$4,$S1307-4,0)))</f>
        <v/>
      </c>
      <c r="H1307" s="294" t="str">
        <f ca="1">IF(ISERROR($S1307),"",OFFSET('Smelter Reference List'!$G$4,$S1307-4,0))</f>
        <v/>
      </c>
      <c r="I1307" s="295" t="str">
        <f ca="1">IF(ISERROR($S1307),"",OFFSET('Smelter Reference List'!$H$4,$S1307-4,0))</f>
        <v/>
      </c>
      <c r="J1307" s="295" t="str">
        <f ca="1">IF(ISERROR($S1307),"",OFFSET('Smelter Reference List'!$I$4,$S1307-4,0))</f>
        <v/>
      </c>
      <c r="K1307" s="296"/>
      <c r="L1307" s="296"/>
      <c r="M1307" s="296"/>
      <c r="N1307" s="296"/>
      <c r="O1307" s="296"/>
      <c r="P1307" s="296"/>
      <c r="Q1307" s="297"/>
      <c r="R1307" s="227"/>
      <c r="S1307" s="228" t="e">
        <f>IF(C1307="",NA(),MATCH($B1307&amp;$C1307,'Smelter Reference List'!$J:$J,0))</f>
        <v>#N/A</v>
      </c>
      <c r="T1307" s="229"/>
      <c r="U1307" s="229">
        <f t="shared" ca="1" si="42"/>
        <v>0</v>
      </c>
      <c r="V1307" s="229"/>
      <c r="W1307" s="229"/>
      <c r="Y1307" s="223" t="str">
        <f t="shared" si="43"/>
        <v/>
      </c>
    </row>
    <row r="1308" spans="1:25" s="223" customFormat="1" ht="20.25">
      <c r="A1308" s="292"/>
      <c r="B1308" s="293" t="str">
        <f>IF(LEN(A1308)=0,"",INDEX('Smelter Reference List'!$A:$A,MATCH($A1308,'Smelter Reference List'!$E:$E,0)))</f>
        <v/>
      </c>
      <c r="C1308" s="299" t="str">
        <f>IF(LEN(A1308)=0,"",INDEX('Smelter Reference List'!$C:$C,MATCH($A1308,'Smelter Reference List'!$E:$E,0)))</f>
        <v/>
      </c>
      <c r="D1308" s="293" t="str">
        <f ca="1">IF(ISERROR($S1308),"",OFFSET('Smelter Reference List'!$C$4,$S1308-4,0)&amp;"")</f>
        <v/>
      </c>
      <c r="E1308" s="293" t="str">
        <f ca="1">IF(ISERROR($S1308),"",OFFSET('Smelter Reference List'!$D$4,$S1308-4,0)&amp;"")</f>
        <v/>
      </c>
      <c r="F1308" s="293" t="str">
        <f ca="1">IF(ISERROR($S1308),"",OFFSET('Smelter Reference List'!$E$4,$S1308-4,0))</f>
        <v/>
      </c>
      <c r="G1308" s="293" t="str">
        <f ca="1">IF(C1308=$U$4,"Enter smelter details", IF(ISERROR($S1308),"",OFFSET('Smelter Reference List'!$F$4,$S1308-4,0)))</f>
        <v/>
      </c>
      <c r="H1308" s="294" t="str">
        <f ca="1">IF(ISERROR($S1308),"",OFFSET('Smelter Reference List'!$G$4,$S1308-4,0))</f>
        <v/>
      </c>
      <c r="I1308" s="295" t="str">
        <f ca="1">IF(ISERROR($S1308),"",OFFSET('Smelter Reference List'!$H$4,$S1308-4,0))</f>
        <v/>
      </c>
      <c r="J1308" s="295" t="str">
        <f ca="1">IF(ISERROR($S1308),"",OFFSET('Smelter Reference List'!$I$4,$S1308-4,0))</f>
        <v/>
      </c>
      <c r="K1308" s="296"/>
      <c r="L1308" s="296"/>
      <c r="M1308" s="296"/>
      <c r="N1308" s="296"/>
      <c r="O1308" s="296"/>
      <c r="P1308" s="296"/>
      <c r="Q1308" s="297"/>
      <c r="R1308" s="227"/>
      <c r="S1308" s="228" t="e">
        <f>IF(C1308="",NA(),MATCH($B1308&amp;$C1308,'Smelter Reference List'!$J:$J,0))</f>
        <v>#N/A</v>
      </c>
      <c r="T1308" s="229"/>
      <c r="U1308" s="229">
        <f t="shared" ca="1" si="42"/>
        <v>0</v>
      </c>
      <c r="V1308" s="229"/>
      <c r="W1308" s="229"/>
      <c r="Y1308" s="223" t="str">
        <f t="shared" si="43"/>
        <v/>
      </c>
    </row>
    <row r="1309" spans="1:25" s="223" customFormat="1" ht="20.25">
      <c r="A1309" s="292"/>
      <c r="B1309" s="293" t="str">
        <f>IF(LEN(A1309)=0,"",INDEX('Smelter Reference List'!$A:$A,MATCH($A1309,'Smelter Reference List'!$E:$E,0)))</f>
        <v/>
      </c>
      <c r="C1309" s="299" t="str">
        <f>IF(LEN(A1309)=0,"",INDEX('Smelter Reference List'!$C:$C,MATCH($A1309,'Smelter Reference List'!$E:$E,0)))</f>
        <v/>
      </c>
      <c r="D1309" s="293" t="str">
        <f ca="1">IF(ISERROR($S1309),"",OFFSET('Smelter Reference List'!$C$4,$S1309-4,0)&amp;"")</f>
        <v/>
      </c>
      <c r="E1309" s="293" t="str">
        <f ca="1">IF(ISERROR($S1309),"",OFFSET('Smelter Reference List'!$D$4,$S1309-4,0)&amp;"")</f>
        <v/>
      </c>
      <c r="F1309" s="293" t="str">
        <f ca="1">IF(ISERROR($S1309),"",OFFSET('Smelter Reference List'!$E$4,$S1309-4,0))</f>
        <v/>
      </c>
      <c r="G1309" s="293" t="str">
        <f ca="1">IF(C1309=$U$4,"Enter smelter details", IF(ISERROR($S1309),"",OFFSET('Smelter Reference List'!$F$4,$S1309-4,0)))</f>
        <v/>
      </c>
      <c r="H1309" s="294" t="str">
        <f ca="1">IF(ISERROR($S1309),"",OFFSET('Smelter Reference List'!$G$4,$S1309-4,0))</f>
        <v/>
      </c>
      <c r="I1309" s="295" t="str">
        <f ca="1">IF(ISERROR($S1309),"",OFFSET('Smelter Reference List'!$H$4,$S1309-4,0))</f>
        <v/>
      </c>
      <c r="J1309" s="295" t="str">
        <f ca="1">IF(ISERROR($S1309),"",OFFSET('Smelter Reference List'!$I$4,$S1309-4,0))</f>
        <v/>
      </c>
      <c r="K1309" s="296"/>
      <c r="L1309" s="296"/>
      <c r="M1309" s="296"/>
      <c r="N1309" s="296"/>
      <c r="O1309" s="296"/>
      <c r="P1309" s="296"/>
      <c r="Q1309" s="297"/>
      <c r="R1309" s="227"/>
      <c r="S1309" s="228" t="e">
        <f>IF(C1309="",NA(),MATCH($B1309&amp;$C1309,'Smelter Reference List'!$J:$J,0))</f>
        <v>#N/A</v>
      </c>
      <c r="T1309" s="229"/>
      <c r="U1309" s="229">
        <f t="shared" ca="1" si="42"/>
        <v>0</v>
      </c>
      <c r="V1309" s="229"/>
      <c r="W1309" s="229"/>
      <c r="Y1309" s="223" t="str">
        <f t="shared" si="43"/>
        <v/>
      </c>
    </row>
    <row r="1310" spans="1:25" s="223" customFormat="1" ht="20.25">
      <c r="A1310" s="292"/>
      <c r="B1310" s="293" t="str">
        <f>IF(LEN(A1310)=0,"",INDEX('Smelter Reference List'!$A:$A,MATCH($A1310,'Smelter Reference List'!$E:$E,0)))</f>
        <v/>
      </c>
      <c r="C1310" s="299" t="str">
        <f>IF(LEN(A1310)=0,"",INDEX('Smelter Reference List'!$C:$C,MATCH($A1310,'Smelter Reference List'!$E:$E,0)))</f>
        <v/>
      </c>
      <c r="D1310" s="293" t="str">
        <f ca="1">IF(ISERROR($S1310),"",OFFSET('Smelter Reference List'!$C$4,$S1310-4,0)&amp;"")</f>
        <v/>
      </c>
      <c r="E1310" s="293" t="str">
        <f ca="1">IF(ISERROR($S1310),"",OFFSET('Smelter Reference List'!$D$4,$S1310-4,0)&amp;"")</f>
        <v/>
      </c>
      <c r="F1310" s="293" t="str">
        <f ca="1">IF(ISERROR($S1310),"",OFFSET('Smelter Reference List'!$E$4,$S1310-4,0))</f>
        <v/>
      </c>
      <c r="G1310" s="293" t="str">
        <f ca="1">IF(C1310=$U$4,"Enter smelter details", IF(ISERROR($S1310),"",OFFSET('Smelter Reference List'!$F$4,$S1310-4,0)))</f>
        <v/>
      </c>
      <c r="H1310" s="294" t="str">
        <f ca="1">IF(ISERROR($S1310),"",OFFSET('Smelter Reference List'!$G$4,$S1310-4,0))</f>
        <v/>
      </c>
      <c r="I1310" s="295" t="str">
        <f ca="1">IF(ISERROR($S1310),"",OFFSET('Smelter Reference List'!$H$4,$S1310-4,0))</f>
        <v/>
      </c>
      <c r="J1310" s="295" t="str">
        <f ca="1">IF(ISERROR($S1310),"",OFFSET('Smelter Reference List'!$I$4,$S1310-4,0))</f>
        <v/>
      </c>
      <c r="K1310" s="296"/>
      <c r="L1310" s="296"/>
      <c r="M1310" s="296"/>
      <c r="N1310" s="296"/>
      <c r="O1310" s="296"/>
      <c r="P1310" s="296"/>
      <c r="Q1310" s="297"/>
      <c r="R1310" s="227"/>
      <c r="S1310" s="228" t="e">
        <f>IF(C1310="",NA(),MATCH($B1310&amp;$C1310,'Smelter Reference List'!$J:$J,0))</f>
        <v>#N/A</v>
      </c>
      <c r="T1310" s="229"/>
      <c r="U1310" s="229">
        <f t="shared" ca="1" si="42"/>
        <v>0</v>
      </c>
      <c r="V1310" s="229"/>
      <c r="W1310" s="229"/>
      <c r="Y1310" s="223" t="str">
        <f t="shared" si="43"/>
        <v/>
      </c>
    </row>
    <row r="1311" spans="1:25" s="223" customFormat="1" ht="20.25">
      <c r="A1311" s="292"/>
      <c r="B1311" s="293" t="str">
        <f>IF(LEN(A1311)=0,"",INDEX('Smelter Reference List'!$A:$A,MATCH($A1311,'Smelter Reference List'!$E:$E,0)))</f>
        <v/>
      </c>
      <c r="C1311" s="299" t="str">
        <f>IF(LEN(A1311)=0,"",INDEX('Smelter Reference List'!$C:$C,MATCH($A1311,'Smelter Reference List'!$E:$E,0)))</f>
        <v/>
      </c>
      <c r="D1311" s="293" t="str">
        <f ca="1">IF(ISERROR($S1311),"",OFFSET('Smelter Reference List'!$C$4,$S1311-4,0)&amp;"")</f>
        <v/>
      </c>
      <c r="E1311" s="293" t="str">
        <f ca="1">IF(ISERROR($S1311),"",OFFSET('Smelter Reference List'!$D$4,$S1311-4,0)&amp;"")</f>
        <v/>
      </c>
      <c r="F1311" s="293" t="str">
        <f ca="1">IF(ISERROR($S1311),"",OFFSET('Smelter Reference List'!$E$4,$S1311-4,0))</f>
        <v/>
      </c>
      <c r="G1311" s="293" t="str">
        <f ca="1">IF(C1311=$U$4,"Enter smelter details", IF(ISERROR($S1311),"",OFFSET('Smelter Reference List'!$F$4,$S1311-4,0)))</f>
        <v/>
      </c>
      <c r="H1311" s="294" t="str">
        <f ca="1">IF(ISERROR($S1311),"",OFFSET('Smelter Reference List'!$G$4,$S1311-4,0))</f>
        <v/>
      </c>
      <c r="I1311" s="295" t="str">
        <f ca="1">IF(ISERROR($S1311),"",OFFSET('Smelter Reference List'!$H$4,$S1311-4,0))</f>
        <v/>
      </c>
      <c r="J1311" s="295" t="str">
        <f ca="1">IF(ISERROR($S1311),"",OFFSET('Smelter Reference List'!$I$4,$S1311-4,0))</f>
        <v/>
      </c>
      <c r="K1311" s="296"/>
      <c r="L1311" s="296"/>
      <c r="M1311" s="296"/>
      <c r="N1311" s="296"/>
      <c r="O1311" s="296"/>
      <c r="P1311" s="296"/>
      <c r="Q1311" s="297"/>
      <c r="R1311" s="227"/>
      <c r="S1311" s="228" t="e">
        <f>IF(C1311="",NA(),MATCH($B1311&amp;$C1311,'Smelter Reference List'!$J:$J,0))</f>
        <v>#N/A</v>
      </c>
      <c r="T1311" s="229"/>
      <c r="U1311" s="229">
        <f t="shared" ca="1" si="42"/>
        <v>0</v>
      </c>
      <c r="V1311" s="229"/>
      <c r="W1311" s="229"/>
      <c r="Y1311" s="223" t="str">
        <f t="shared" si="43"/>
        <v/>
      </c>
    </row>
    <row r="1312" spans="1:25" s="223" customFormat="1" ht="20.25">
      <c r="A1312" s="292"/>
      <c r="B1312" s="293" t="str">
        <f>IF(LEN(A1312)=0,"",INDEX('Smelter Reference List'!$A:$A,MATCH($A1312,'Smelter Reference List'!$E:$E,0)))</f>
        <v/>
      </c>
      <c r="C1312" s="299" t="str">
        <f>IF(LEN(A1312)=0,"",INDEX('Smelter Reference List'!$C:$C,MATCH($A1312,'Smelter Reference List'!$E:$E,0)))</f>
        <v/>
      </c>
      <c r="D1312" s="293" t="str">
        <f ca="1">IF(ISERROR($S1312),"",OFFSET('Smelter Reference List'!$C$4,$S1312-4,0)&amp;"")</f>
        <v/>
      </c>
      <c r="E1312" s="293" t="str">
        <f ca="1">IF(ISERROR($S1312),"",OFFSET('Smelter Reference List'!$D$4,$S1312-4,0)&amp;"")</f>
        <v/>
      </c>
      <c r="F1312" s="293" t="str">
        <f ca="1">IF(ISERROR($S1312),"",OFFSET('Smelter Reference List'!$E$4,$S1312-4,0))</f>
        <v/>
      </c>
      <c r="G1312" s="293" t="str">
        <f ca="1">IF(C1312=$U$4,"Enter smelter details", IF(ISERROR($S1312),"",OFFSET('Smelter Reference List'!$F$4,$S1312-4,0)))</f>
        <v/>
      </c>
      <c r="H1312" s="294" t="str">
        <f ca="1">IF(ISERROR($S1312),"",OFFSET('Smelter Reference List'!$G$4,$S1312-4,0))</f>
        <v/>
      </c>
      <c r="I1312" s="295" t="str">
        <f ca="1">IF(ISERROR($S1312),"",OFFSET('Smelter Reference List'!$H$4,$S1312-4,0))</f>
        <v/>
      </c>
      <c r="J1312" s="295" t="str">
        <f ca="1">IF(ISERROR($S1312),"",OFFSET('Smelter Reference List'!$I$4,$S1312-4,0))</f>
        <v/>
      </c>
      <c r="K1312" s="296"/>
      <c r="L1312" s="296"/>
      <c r="M1312" s="296"/>
      <c r="N1312" s="296"/>
      <c r="O1312" s="296"/>
      <c r="P1312" s="296"/>
      <c r="Q1312" s="297"/>
      <c r="R1312" s="227"/>
      <c r="S1312" s="228" t="e">
        <f>IF(C1312="",NA(),MATCH($B1312&amp;$C1312,'Smelter Reference List'!$J:$J,0))</f>
        <v>#N/A</v>
      </c>
      <c r="T1312" s="229"/>
      <c r="U1312" s="229">
        <f t="shared" ca="1" si="42"/>
        <v>0</v>
      </c>
      <c r="V1312" s="229"/>
      <c r="W1312" s="229"/>
      <c r="Y1312" s="223" t="str">
        <f t="shared" si="43"/>
        <v/>
      </c>
    </row>
    <row r="1313" spans="1:25" s="223" customFormat="1" ht="20.25">
      <c r="A1313" s="292"/>
      <c r="B1313" s="293" t="str">
        <f>IF(LEN(A1313)=0,"",INDEX('Smelter Reference List'!$A:$A,MATCH($A1313,'Smelter Reference List'!$E:$E,0)))</f>
        <v/>
      </c>
      <c r="C1313" s="299" t="str">
        <f>IF(LEN(A1313)=0,"",INDEX('Smelter Reference List'!$C:$C,MATCH($A1313,'Smelter Reference List'!$E:$E,0)))</f>
        <v/>
      </c>
      <c r="D1313" s="293" t="str">
        <f ca="1">IF(ISERROR($S1313),"",OFFSET('Smelter Reference List'!$C$4,$S1313-4,0)&amp;"")</f>
        <v/>
      </c>
      <c r="E1313" s="293" t="str">
        <f ca="1">IF(ISERROR($S1313),"",OFFSET('Smelter Reference List'!$D$4,$S1313-4,0)&amp;"")</f>
        <v/>
      </c>
      <c r="F1313" s="293" t="str">
        <f ca="1">IF(ISERROR($S1313),"",OFFSET('Smelter Reference List'!$E$4,$S1313-4,0))</f>
        <v/>
      </c>
      <c r="G1313" s="293" t="str">
        <f ca="1">IF(C1313=$U$4,"Enter smelter details", IF(ISERROR($S1313),"",OFFSET('Smelter Reference List'!$F$4,$S1313-4,0)))</f>
        <v/>
      </c>
      <c r="H1313" s="294" t="str">
        <f ca="1">IF(ISERROR($S1313),"",OFFSET('Smelter Reference List'!$G$4,$S1313-4,0))</f>
        <v/>
      </c>
      <c r="I1313" s="295" t="str">
        <f ca="1">IF(ISERROR($S1313),"",OFFSET('Smelter Reference List'!$H$4,$S1313-4,0))</f>
        <v/>
      </c>
      <c r="J1313" s="295" t="str">
        <f ca="1">IF(ISERROR($S1313),"",OFFSET('Smelter Reference List'!$I$4,$S1313-4,0))</f>
        <v/>
      </c>
      <c r="K1313" s="296"/>
      <c r="L1313" s="296"/>
      <c r="M1313" s="296"/>
      <c r="N1313" s="296"/>
      <c r="O1313" s="296"/>
      <c r="P1313" s="296"/>
      <c r="Q1313" s="297"/>
      <c r="R1313" s="227"/>
      <c r="S1313" s="228" t="e">
        <f>IF(C1313="",NA(),MATCH($B1313&amp;$C1313,'Smelter Reference List'!$J:$J,0))</f>
        <v>#N/A</v>
      </c>
      <c r="T1313" s="229"/>
      <c r="U1313" s="229">
        <f t="shared" ca="1" si="42"/>
        <v>0</v>
      </c>
      <c r="V1313" s="229"/>
      <c r="W1313" s="229"/>
      <c r="Y1313" s="223" t="str">
        <f t="shared" si="43"/>
        <v/>
      </c>
    </row>
    <row r="1314" spans="1:25" s="223" customFormat="1" ht="20.25">
      <c r="A1314" s="292"/>
      <c r="B1314" s="293" t="str">
        <f>IF(LEN(A1314)=0,"",INDEX('Smelter Reference List'!$A:$A,MATCH($A1314,'Smelter Reference List'!$E:$E,0)))</f>
        <v/>
      </c>
      <c r="C1314" s="299" t="str">
        <f>IF(LEN(A1314)=0,"",INDEX('Smelter Reference List'!$C:$C,MATCH($A1314,'Smelter Reference List'!$E:$E,0)))</f>
        <v/>
      </c>
      <c r="D1314" s="293" t="str">
        <f ca="1">IF(ISERROR($S1314),"",OFFSET('Smelter Reference List'!$C$4,$S1314-4,0)&amp;"")</f>
        <v/>
      </c>
      <c r="E1314" s="293" t="str">
        <f ca="1">IF(ISERROR($S1314),"",OFFSET('Smelter Reference List'!$D$4,$S1314-4,0)&amp;"")</f>
        <v/>
      </c>
      <c r="F1314" s="293" t="str">
        <f ca="1">IF(ISERROR($S1314),"",OFFSET('Smelter Reference List'!$E$4,$S1314-4,0))</f>
        <v/>
      </c>
      <c r="G1314" s="293" t="str">
        <f ca="1">IF(C1314=$U$4,"Enter smelter details", IF(ISERROR($S1314),"",OFFSET('Smelter Reference List'!$F$4,$S1314-4,0)))</f>
        <v/>
      </c>
      <c r="H1314" s="294" t="str">
        <f ca="1">IF(ISERROR($S1314),"",OFFSET('Smelter Reference List'!$G$4,$S1314-4,0))</f>
        <v/>
      </c>
      <c r="I1314" s="295" t="str">
        <f ca="1">IF(ISERROR($S1314),"",OFFSET('Smelter Reference List'!$H$4,$S1314-4,0))</f>
        <v/>
      </c>
      <c r="J1314" s="295" t="str">
        <f ca="1">IF(ISERROR($S1314),"",OFFSET('Smelter Reference List'!$I$4,$S1314-4,0))</f>
        <v/>
      </c>
      <c r="K1314" s="296"/>
      <c r="L1314" s="296"/>
      <c r="M1314" s="296"/>
      <c r="N1314" s="296"/>
      <c r="O1314" s="296"/>
      <c r="P1314" s="296"/>
      <c r="Q1314" s="297"/>
      <c r="R1314" s="227"/>
      <c r="S1314" s="228" t="e">
        <f>IF(C1314="",NA(),MATCH($B1314&amp;$C1314,'Smelter Reference List'!$J:$J,0))</f>
        <v>#N/A</v>
      </c>
      <c r="T1314" s="229"/>
      <c r="U1314" s="229">
        <f t="shared" ca="1" si="42"/>
        <v>0</v>
      </c>
      <c r="V1314" s="229"/>
      <c r="W1314" s="229"/>
      <c r="Y1314" s="223" t="str">
        <f t="shared" si="43"/>
        <v/>
      </c>
    </row>
    <row r="1315" spans="1:25" s="223" customFormat="1" ht="20.25">
      <c r="A1315" s="292"/>
      <c r="B1315" s="293" t="str">
        <f>IF(LEN(A1315)=0,"",INDEX('Smelter Reference List'!$A:$A,MATCH($A1315,'Smelter Reference List'!$E:$E,0)))</f>
        <v/>
      </c>
      <c r="C1315" s="299" t="str">
        <f>IF(LEN(A1315)=0,"",INDEX('Smelter Reference List'!$C:$C,MATCH($A1315,'Smelter Reference List'!$E:$E,0)))</f>
        <v/>
      </c>
      <c r="D1315" s="293" t="str">
        <f ca="1">IF(ISERROR($S1315),"",OFFSET('Smelter Reference List'!$C$4,$S1315-4,0)&amp;"")</f>
        <v/>
      </c>
      <c r="E1315" s="293" t="str">
        <f ca="1">IF(ISERROR($S1315),"",OFFSET('Smelter Reference List'!$D$4,$S1315-4,0)&amp;"")</f>
        <v/>
      </c>
      <c r="F1315" s="293" t="str">
        <f ca="1">IF(ISERROR($S1315),"",OFFSET('Smelter Reference List'!$E$4,$S1315-4,0))</f>
        <v/>
      </c>
      <c r="G1315" s="293" t="str">
        <f ca="1">IF(C1315=$U$4,"Enter smelter details", IF(ISERROR($S1315),"",OFFSET('Smelter Reference List'!$F$4,$S1315-4,0)))</f>
        <v/>
      </c>
      <c r="H1315" s="294" t="str">
        <f ca="1">IF(ISERROR($S1315),"",OFFSET('Smelter Reference List'!$G$4,$S1315-4,0))</f>
        <v/>
      </c>
      <c r="I1315" s="295" t="str">
        <f ca="1">IF(ISERROR($S1315),"",OFFSET('Smelter Reference List'!$H$4,$S1315-4,0))</f>
        <v/>
      </c>
      <c r="J1315" s="295" t="str">
        <f ca="1">IF(ISERROR($S1315),"",OFFSET('Smelter Reference List'!$I$4,$S1315-4,0))</f>
        <v/>
      </c>
      <c r="K1315" s="296"/>
      <c r="L1315" s="296"/>
      <c r="M1315" s="296"/>
      <c r="N1315" s="296"/>
      <c r="O1315" s="296"/>
      <c r="P1315" s="296"/>
      <c r="Q1315" s="297"/>
      <c r="R1315" s="227"/>
      <c r="S1315" s="228" t="e">
        <f>IF(C1315="",NA(),MATCH($B1315&amp;$C1315,'Smelter Reference List'!$J:$J,0))</f>
        <v>#N/A</v>
      </c>
      <c r="T1315" s="229"/>
      <c r="U1315" s="229">
        <f t="shared" ca="1" si="42"/>
        <v>0</v>
      </c>
      <c r="V1315" s="229"/>
      <c r="W1315" s="229"/>
      <c r="Y1315" s="223" t="str">
        <f t="shared" si="43"/>
        <v/>
      </c>
    </row>
    <row r="1316" spans="1:25" s="223" customFormat="1" ht="20.25">
      <c r="A1316" s="292"/>
      <c r="B1316" s="293" t="str">
        <f>IF(LEN(A1316)=0,"",INDEX('Smelter Reference List'!$A:$A,MATCH($A1316,'Smelter Reference List'!$E:$E,0)))</f>
        <v/>
      </c>
      <c r="C1316" s="299" t="str">
        <f>IF(LEN(A1316)=0,"",INDEX('Smelter Reference List'!$C:$C,MATCH($A1316,'Smelter Reference List'!$E:$E,0)))</f>
        <v/>
      </c>
      <c r="D1316" s="293" t="str">
        <f ca="1">IF(ISERROR($S1316),"",OFFSET('Smelter Reference List'!$C$4,$S1316-4,0)&amp;"")</f>
        <v/>
      </c>
      <c r="E1316" s="293" t="str">
        <f ca="1">IF(ISERROR($S1316),"",OFFSET('Smelter Reference List'!$D$4,$S1316-4,0)&amp;"")</f>
        <v/>
      </c>
      <c r="F1316" s="293" t="str">
        <f ca="1">IF(ISERROR($S1316),"",OFFSET('Smelter Reference List'!$E$4,$S1316-4,0))</f>
        <v/>
      </c>
      <c r="G1316" s="293" t="str">
        <f ca="1">IF(C1316=$U$4,"Enter smelter details", IF(ISERROR($S1316),"",OFFSET('Smelter Reference List'!$F$4,$S1316-4,0)))</f>
        <v/>
      </c>
      <c r="H1316" s="294" t="str">
        <f ca="1">IF(ISERROR($S1316),"",OFFSET('Smelter Reference List'!$G$4,$S1316-4,0))</f>
        <v/>
      </c>
      <c r="I1316" s="295" t="str">
        <f ca="1">IF(ISERROR($S1316),"",OFFSET('Smelter Reference List'!$H$4,$S1316-4,0))</f>
        <v/>
      </c>
      <c r="J1316" s="295" t="str">
        <f ca="1">IF(ISERROR($S1316),"",OFFSET('Smelter Reference List'!$I$4,$S1316-4,0))</f>
        <v/>
      </c>
      <c r="K1316" s="296"/>
      <c r="L1316" s="296"/>
      <c r="M1316" s="296"/>
      <c r="N1316" s="296"/>
      <c r="O1316" s="296"/>
      <c r="P1316" s="296"/>
      <c r="Q1316" s="297"/>
      <c r="R1316" s="227"/>
      <c r="S1316" s="228" t="e">
        <f>IF(C1316="",NA(),MATCH($B1316&amp;$C1316,'Smelter Reference List'!$J:$J,0))</f>
        <v>#N/A</v>
      </c>
      <c r="T1316" s="229"/>
      <c r="U1316" s="229">
        <f t="shared" ca="1" si="42"/>
        <v>0</v>
      </c>
      <c r="V1316" s="229"/>
      <c r="W1316" s="229"/>
      <c r="Y1316" s="223" t="str">
        <f t="shared" si="43"/>
        <v/>
      </c>
    </row>
    <row r="1317" spans="1:25" s="223" customFormat="1" ht="20.25">
      <c r="A1317" s="292"/>
      <c r="B1317" s="293" t="str">
        <f>IF(LEN(A1317)=0,"",INDEX('Smelter Reference List'!$A:$A,MATCH($A1317,'Smelter Reference List'!$E:$E,0)))</f>
        <v/>
      </c>
      <c r="C1317" s="299" t="str">
        <f>IF(LEN(A1317)=0,"",INDEX('Smelter Reference List'!$C:$C,MATCH($A1317,'Smelter Reference List'!$E:$E,0)))</f>
        <v/>
      </c>
      <c r="D1317" s="293" t="str">
        <f ca="1">IF(ISERROR($S1317),"",OFFSET('Smelter Reference List'!$C$4,$S1317-4,0)&amp;"")</f>
        <v/>
      </c>
      <c r="E1317" s="293" t="str">
        <f ca="1">IF(ISERROR($S1317),"",OFFSET('Smelter Reference List'!$D$4,$S1317-4,0)&amp;"")</f>
        <v/>
      </c>
      <c r="F1317" s="293" t="str">
        <f ca="1">IF(ISERROR($S1317),"",OFFSET('Smelter Reference List'!$E$4,$S1317-4,0))</f>
        <v/>
      </c>
      <c r="G1317" s="293" t="str">
        <f ca="1">IF(C1317=$U$4,"Enter smelter details", IF(ISERROR($S1317),"",OFFSET('Smelter Reference List'!$F$4,$S1317-4,0)))</f>
        <v/>
      </c>
      <c r="H1317" s="294" t="str">
        <f ca="1">IF(ISERROR($S1317),"",OFFSET('Smelter Reference List'!$G$4,$S1317-4,0))</f>
        <v/>
      </c>
      <c r="I1317" s="295" t="str">
        <f ca="1">IF(ISERROR($S1317),"",OFFSET('Smelter Reference List'!$H$4,$S1317-4,0))</f>
        <v/>
      </c>
      <c r="J1317" s="295" t="str">
        <f ca="1">IF(ISERROR($S1317),"",OFFSET('Smelter Reference List'!$I$4,$S1317-4,0))</f>
        <v/>
      </c>
      <c r="K1317" s="296"/>
      <c r="L1317" s="296"/>
      <c r="M1317" s="296"/>
      <c r="N1317" s="296"/>
      <c r="O1317" s="296"/>
      <c r="P1317" s="296"/>
      <c r="Q1317" s="297"/>
      <c r="R1317" s="227"/>
      <c r="S1317" s="228" t="e">
        <f>IF(C1317="",NA(),MATCH($B1317&amp;$C1317,'Smelter Reference List'!$J:$J,0))</f>
        <v>#N/A</v>
      </c>
      <c r="T1317" s="229"/>
      <c r="U1317" s="229">
        <f t="shared" ca="1" si="42"/>
        <v>0</v>
      </c>
      <c r="V1317" s="229"/>
      <c r="W1317" s="229"/>
      <c r="Y1317" s="223" t="str">
        <f t="shared" si="43"/>
        <v/>
      </c>
    </row>
    <row r="1318" spans="1:25" s="223" customFormat="1" ht="20.25">
      <c r="A1318" s="292"/>
      <c r="B1318" s="293" t="str">
        <f>IF(LEN(A1318)=0,"",INDEX('Smelter Reference List'!$A:$A,MATCH($A1318,'Smelter Reference List'!$E:$E,0)))</f>
        <v/>
      </c>
      <c r="C1318" s="299" t="str">
        <f>IF(LEN(A1318)=0,"",INDEX('Smelter Reference List'!$C:$C,MATCH($A1318,'Smelter Reference List'!$E:$E,0)))</f>
        <v/>
      </c>
      <c r="D1318" s="293" t="str">
        <f ca="1">IF(ISERROR($S1318),"",OFFSET('Smelter Reference List'!$C$4,$S1318-4,0)&amp;"")</f>
        <v/>
      </c>
      <c r="E1318" s="293" t="str">
        <f ca="1">IF(ISERROR($S1318),"",OFFSET('Smelter Reference List'!$D$4,$S1318-4,0)&amp;"")</f>
        <v/>
      </c>
      <c r="F1318" s="293" t="str">
        <f ca="1">IF(ISERROR($S1318),"",OFFSET('Smelter Reference List'!$E$4,$S1318-4,0))</f>
        <v/>
      </c>
      <c r="G1318" s="293" t="str">
        <f ca="1">IF(C1318=$U$4,"Enter smelter details", IF(ISERROR($S1318),"",OFFSET('Smelter Reference List'!$F$4,$S1318-4,0)))</f>
        <v/>
      </c>
      <c r="H1318" s="294" t="str">
        <f ca="1">IF(ISERROR($S1318),"",OFFSET('Smelter Reference List'!$G$4,$S1318-4,0))</f>
        <v/>
      </c>
      <c r="I1318" s="295" t="str">
        <f ca="1">IF(ISERROR($S1318),"",OFFSET('Smelter Reference List'!$H$4,$S1318-4,0))</f>
        <v/>
      </c>
      <c r="J1318" s="295" t="str">
        <f ca="1">IF(ISERROR($S1318),"",OFFSET('Smelter Reference List'!$I$4,$S1318-4,0))</f>
        <v/>
      </c>
      <c r="K1318" s="296"/>
      <c r="L1318" s="296"/>
      <c r="M1318" s="296"/>
      <c r="N1318" s="296"/>
      <c r="O1318" s="296"/>
      <c r="P1318" s="296"/>
      <c r="Q1318" s="297"/>
      <c r="R1318" s="227"/>
      <c r="S1318" s="228" t="e">
        <f>IF(C1318="",NA(),MATCH($B1318&amp;$C1318,'Smelter Reference List'!$J:$J,0))</f>
        <v>#N/A</v>
      </c>
      <c r="T1318" s="229"/>
      <c r="U1318" s="229">
        <f t="shared" ca="1" si="42"/>
        <v>0</v>
      </c>
      <c r="V1318" s="229"/>
      <c r="W1318" s="229"/>
      <c r="Y1318" s="223" t="str">
        <f t="shared" si="43"/>
        <v/>
      </c>
    </row>
    <row r="1319" spans="1:25" s="223" customFormat="1" ht="20.25">
      <c r="A1319" s="292"/>
      <c r="B1319" s="293" t="str">
        <f>IF(LEN(A1319)=0,"",INDEX('Smelter Reference List'!$A:$A,MATCH($A1319,'Smelter Reference List'!$E:$E,0)))</f>
        <v/>
      </c>
      <c r="C1319" s="299" t="str">
        <f>IF(LEN(A1319)=0,"",INDEX('Smelter Reference List'!$C:$C,MATCH($A1319,'Smelter Reference List'!$E:$E,0)))</f>
        <v/>
      </c>
      <c r="D1319" s="293" t="str">
        <f ca="1">IF(ISERROR($S1319),"",OFFSET('Smelter Reference List'!$C$4,$S1319-4,0)&amp;"")</f>
        <v/>
      </c>
      <c r="E1319" s="293" t="str">
        <f ca="1">IF(ISERROR($S1319),"",OFFSET('Smelter Reference List'!$D$4,$S1319-4,0)&amp;"")</f>
        <v/>
      </c>
      <c r="F1319" s="293" t="str">
        <f ca="1">IF(ISERROR($S1319),"",OFFSET('Smelter Reference List'!$E$4,$S1319-4,0))</f>
        <v/>
      </c>
      <c r="G1319" s="293" t="str">
        <f ca="1">IF(C1319=$U$4,"Enter smelter details", IF(ISERROR($S1319),"",OFFSET('Smelter Reference List'!$F$4,$S1319-4,0)))</f>
        <v/>
      </c>
      <c r="H1319" s="294" t="str">
        <f ca="1">IF(ISERROR($S1319),"",OFFSET('Smelter Reference List'!$G$4,$S1319-4,0))</f>
        <v/>
      </c>
      <c r="I1319" s="295" t="str">
        <f ca="1">IF(ISERROR($S1319),"",OFFSET('Smelter Reference List'!$H$4,$S1319-4,0))</f>
        <v/>
      </c>
      <c r="J1319" s="295" t="str">
        <f ca="1">IF(ISERROR($S1319),"",OFFSET('Smelter Reference List'!$I$4,$S1319-4,0))</f>
        <v/>
      </c>
      <c r="K1319" s="296"/>
      <c r="L1319" s="296"/>
      <c r="M1319" s="296"/>
      <c r="N1319" s="296"/>
      <c r="O1319" s="296"/>
      <c r="P1319" s="296"/>
      <c r="Q1319" s="297"/>
      <c r="R1319" s="227"/>
      <c r="S1319" s="228" t="e">
        <f>IF(C1319="",NA(),MATCH($B1319&amp;$C1319,'Smelter Reference List'!$J:$J,0))</f>
        <v>#N/A</v>
      </c>
      <c r="T1319" s="229"/>
      <c r="U1319" s="229">
        <f t="shared" ca="1" si="42"/>
        <v>0</v>
      </c>
      <c r="V1319" s="229"/>
      <c r="W1319" s="229"/>
      <c r="Y1319" s="223" t="str">
        <f t="shared" si="43"/>
        <v/>
      </c>
    </row>
    <row r="1320" spans="1:25" s="223" customFormat="1" ht="20.25">
      <c r="A1320" s="292"/>
      <c r="B1320" s="293" t="str">
        <f>IF(LEN(A1320)=0,"",INDEX('Smelter Reference List'!$A:$A,MATCH($A1320,'Smelter Reference List'!$E:$E,0)))</f>
        <v/>
      </c>
      <c r="C1320" s="299" t="str">
        <f>IF(LEN(A1320)=0,"",INDEX('Smelter Reference List'!$C:$C,MATCH($A1320,'Smelter Reference List'!$E:$E,0)))</f>
        <v/>
      </c>
      <c r="D1320" s="293" t="str">
        <f ca="1">IF(ISERROR($S1320),"",OFFSET('Smelter Reference List'!$C$4,$S1320-4,0)&amp;"")</f>
        <v/>
      </c>
      <c r="E1320" s="293" t="str">
        <f ca="1">IF(ISERROR($S1320),"",OFFSET('Smelter Reference List'!$D$4,$S1320-4,0)&amp;"")</f>
        <v/>
      </c>
      <c r="F1320" s="293" t="str">
        <f ca="1">IF(ISERROR($S1320),"",OFFSET('Smelter Reference List'!$E$4,$S1320-4,0))</f>
        <v/>
      </c>
      <c r="G1320" s="293" t="str">
        <f ca="1">IF(C1320=$U$4,"Enter smelter details", IF(ISERROR($S1320),"",OFFSET('Smelter Reference List'!$F$4,$S1320-4,0)))</f>
        <v/>
      </c>
      <c r="H1320" s="294" t="str">
        <f ca="1">IF(ISERROR($S1320),"",OFFSET('Smelter Reference List'!$G$4,$S1320-4,0))</f>
        <v/>
      </c>
      <c r="I1320" s="295" t="str">
        <f ca="1">IF(ISERROR($S1320),"",OFFSET('Smelter Reference List'!$H$4,$S1320-4,0))</f>
        <v/>
      </c>
      <c r="J1320" s="295" t="str">
        <f ca="1">IF(ISERROR($S1320),"",OFFSET('Smelter Reference List'!$I$4,$S1320-4,0))</f>
        <v/>
      </c>
      <c r="K1320" s="296"/>
      <c r="L1320" s="296"/>
      <c r="M1320" s="296"/>
      <c r="N1320" s="296"/>
      <c r="O1320" s="296"/>
      <c r="P1320" s="296"/>
      <c r="Q1320" s="297"/>
      <c r="R1320" s="227"/>
      <c r="S1320" s="228" t="e">
        <f>IF(C1320="",NA(),MATCH($B1320&amp;$C1320,'Smelter Reference List'!$J:$J,0))</f>
        <v>#N/A</v>
      </c>
      <c r="T1320" s="229"/>
      <c r="U1320" s="229">
        <f t="shared" ca="1" si="42"/>
        <v>0</v>
      </c>
      <c r="V1320" s="229"/>
      <c r="W1320" s="229"/>
      <c r="Y1320" s="223" t="str">
        <f t="shared" si="43"/>
        <v/>
      </c>
    </row>
    <row r="1321" spans="1:25" s="223" customFormat="1" ht="20.25">
      <c r="A1321" s="292"/>
      <c r="B1321" s="293" t="str">
        <f>IF(LEN(A1321)=0,"",INDEX('Smelter Reference List'!$A:$A,MATCH($A1321,'Smelter Reference List'!$E:$E,0)))</f>
        <v/>
      </c>
      <c r="C1321" s="299" t="str">
        <f>IF(LEN(A1321)=0,"",INDEX('Smelter Reference List'!$C:$C,MATCH($A1321,'Smelter Reference List'!$E:$E,0)))</f>
        <v/>
      </c>
      <c r="D1321" s="293" t="str">
        <f ca="1">IF(ISERROR($S1321),"",OFFSET('Smelter Reference List'!$C$4,$S1321-4,0)&amp;"")</f>
        <v/>
      </c>
      <c r="E1321" s="293" t="str">
        <f ca="1">IF(ISERROR($S1321),"",OFFSET('Smelter Reference List'!$D$4,$S1321-4,0)&amp;"")</f>
        <v/>
      </c>
      <c r="F1321" s="293" t="str">
        <f ca="1">IF(ISERROR($S1321),"",OFFSET('Smelter Reference List'!$E$4,$S1321-4,0))</f>
        <v/>
      </c>
      <c r="G1321" s="293" t="str">
        <f ca="1">IF(C1321=$U$4,"Enter smelter details", IF(ISERROR($S1321),"",OFFSET('Smelter Reference List'!$F$4,$S1321-4,0)))</f>
        <v/>
      </c>
      <c r="H1321" s="294" t="str">
        <f ca="1">IF(ISERROR($S1321),"",OFFSET('Smelter Reference List'!$G$4,$S1321-4,0))</f>
        <v/>
      </c>
      <c r="I1321" s="295" t="str">
        <f ca="1">IF(ISERROR($S1321),"",OFFSET('Smelter Reference List'!$H$4,$S1321-4,0))</f>
        <v/>
      </c>
      <c r="J1321" s="295" t="str">
        <f ca="1">IF(ISERROR($S1321),"",OFFSET('Smelter Reference List'!$I$4,$S1321-4,0))</f>
        <v/>
      </c>
      <c r="K1321" s="296"/>
      <c r="L1321" s="296"/>
      <c r="M1321" s="296"/>
      <c r="N1321" s="296"/>
      <c r="O1321" s="296"/>
      <c r="P1321" s="296"/>
      <c r="Q1321" s="297"/>
      <c r="R1321" s="227"/>
      <c r="S1321" s="228" t="e">
        <f>IF(C1321="",NA(),MATCH($B1321&amp;$C1321,'Smelter Reference List'!$J:$J,0))</f>
        <v>#N/A</v>
      </c>
      <c r="T1321" s="229"/>
      <c r="U1321" s="229">
        <f t="shared" ca="1" si="42"/>
        <v>0</v>
      </c>
      <c r="V1321" s="229"/>
      <c r="W1321" s="229"/>
      <c r="Y1321" s="223" t="str">
        <f t="shared" si="43"/>
        <v/>
      </c>
    </row>
    <row r="1322" spans="1:25" s="223" customFormat="1" ht="20.25">
      <c r="A1322" s="292"/>
      <c r="B1322" s="293" t="str">
        <f>IF(LEN(A1322)=0,"",INDEX('Smelter Reference List'!$A:$A,MATCH($A1322,'Smelter Reference List'!$E:$E,0)))</f>
        <v/>
      </c>
      <c r="C1322" s="299" t="str">
        <f>IF(LEN(A1322)=0,"",INDEX('Smelter Reference List'!$C:$C,MATCH($A1322,'Smelter Reference List'!$E:$E,0)))</f>
        <v/>
      </c>
      <c r="D1322" s="293" t="str">
        <f ca="1">IF(ISERROR($S1322),"",OFFSET('Smelter Reference List'!$C$4,$S1322-4,0)&amp;"")</f>
        <v/>
      </c>
      <c r="E1322" s="293" t="str">
        <f ca="1">IF(ISERROR($S1322),"",OFFSET('Smelter Reference List'!$D$4,$S1322-4,0)&amp;"")</f>
        <v/>
      </c>
      <c r="F1322" s="293" t="str">
        <f ca="1">IF(ISERROR($S1322),"",OFFSET('Smelter Reference List'!$E$4,$S1322-4,0))</f>
        <v/>
      </c>
      <c r="G1322" s="293" t="str">
        <f ca="1">IF(C1322=$U$4,"Enter smelter details", IF(ISERROR($S1322),"",OFFSET('Smelter Reference List'!$F$4,$S1322-4,0)))</f>
        <v/>
      </c>
      <c r="H1322" s="294" t="str">
        <f ca="1">IF(ISERROR($S1322),"",OFFSET('Smelter Reference List'!$G$4,$S1322-4,0))</f>
        <v/>
      </c>
      <c r="I1322" s="295" t="str">
        <f ca="1">IF(ISERROR($S1322),"",OFFSET('Smelter Reference List'!$H$4,$S1322-4,0))</f>
        <v/>
      </c>
      <c r="J1322" s="295" t="str">
        <f ca="1">IF(ISERROR($S1322),"",OFFSET('Smelter Reference List'!$I$4,$S1322-4,0))</f>
        <v/>
      </c>
      <c r="K1322" s="296"/>
      <c r="L1322" s="296"/>
      <c r="M1322" s="296"/>
      <c r="N1322" s="296"/>
      <c r="O1322" s="296"/>
      <c r="P1322" s="296"/>
      <c r="Q1322" s="297"/>
      <c r="R1322" s="227"/>
      <c r="S1322" s="228" t="e">
        <f>IF(C1322="",NA(),MATCH($B1322&amp;$C1322,'Smelter Reference List'!$J:$J,0))</f>
        <v>#N/A</v>
      </c>
      <c r="T1322" s="229"/>
      <c r="U1322" s="229">
        <f t="shared" ca="1" si="42"/>
        <v>0</v>
      </c>
      <c r="V1322" s="229"/>
      <c r="W1322" s="229"/>
      <c r="Y1322" s="223" t="str">
        <f t="shared" si="43"/>
        <v/>
      </c>
    </row>
    <row r="1323" spans="1:25" s="223" customFormat="1" ht="20.25">
      <c r="A1323" s="292"/>
      <c r="B1323" s="293" t="str">
        <f>IF(LEN(A1323)=0,"",INDEX('Smelter Reference List'!$A:$A,MATCH($A1323,'Smelter Reference List'!$E:$E,0)))</f>
        <v/>
      </c>
      <c r="C1323" s="299" t="str">
        <f>IF(LEN(A1323)=0,"",INDEX('Smelter Reference List'!$C:$C,MATCH($A1323,'Smelter Reference List'!$E:$E,0)))</f>
        <v/>
      </c>
      <c r="D1323" s="293" t="str">
        <f ca="1">IF(ISERROR($S1323),"",OFFSET('Smelter Reference List'!$C$4,$S1323-4,0)&amp;"")</f>
        <v/>
      </c>
      <c r="E1323" s="293" t="str">
        <f ca="1">IF(ISERROR($S1323),"",OFFSET('Smelter Reference List'!$D$4,$S1323-4,0)&amp;"")</f>
        <v/>
      </c>
      <c r="F1323" s="293" t="str">
        <f ca="1">IF(ISERROR($S1323),"",OFFSET('Smelter Reference List'!$E$4,$S1323-4,0))</f>
        <v/>
      </c>
      <c r="G1323" s="293" t="str">
        <f ca="1">IF(C1323=$U$4,"Enter smelter details", IF(ISERROR($S1323),"",OFFSET('Smelter Reference List'!$F$4,$S1323-4,0)))</f>
        <v/>
      </c>
      <c r="H1323" s="294" t="str">
        <f ca="1">IF(ISERROR($S1323),"",OFFSET('Smelter Reference List'!$G$4,$S1323-4,0))</f>
        <v/>
      </c>
      <c r="I1323" s="295" t="str">
        <f ca="1">IF(ISERROR($S1323),"",OFFSET('Smelter Reference List'!$H$4,$S1323-4,0))</f>
        <v/>
      </c>
      <c r="J1323" s="295" t="str">
        <f ca="1">IF(ISERROR($S1323),"",OFFSET('Smelter Reference List'!$I$4,$S1323-4,0))</f>
        <v/>
      </c>
      <c r="K1323" s="296"/>
      <c r="L1323" s="296"/>
      <c r="M1323" s="296"/>
      <c r="N1323" s="296"/>
      <c r="O1323" s="296"/>
      <c r="P1323" s="296"/>
      <c r="Q1323" s="297"/>
      <c r="R1323" s="227"/>
      <c r="S1323" s="228" t="e">
        <f>IF(C1323="",NA(),MATCH($B1323&amp;$C1323,'Smelter Reference List'!$J:$J,0))</f>
        <v>#N/A</v>
      </c>
      <c r="T1323" s="229"/>
      <c r="U1323" s="229">
        <f t="shared" ca="1" si="42"/>
        <v>0</v>
      </c>
      <c r="V1323" s="229"/>
      <c r="W1323" s="229"/>
      <c r="Y1323" s="223" t="str">
        <f t="shared" si="43"/>
        <v/>
      </c>
    </row>
    <row r="1324" spans="1:25" s="223" customFormat="1" ht="20.25">
      <c r="A1324" s="292"/>
      <c r="B1324" s="293" t="str">
        <f>IF(LEN(A1324)=0,"",INDEX('Smelter Reference List'!$A:$A,MATCH($A1324,'Smelter Reference List'!$E:$E,0)))</f>
        <v/>
      </c>
      <c r="C1324" s="299" t="str">
        <f>IF(LEN(A1324)=0,"",INDEX('Smelter Reference List'!$C:$C,MATCH($A1324,'Smelter Reference List'!$E:$E,0)))</f>
        <v/>
      </c>
      <c r="D1324" s="293" t="str">
        <f ca="1">IF(ISERROR($S1324),"",OFFSET('Smelter Reference List'!$C$4,$S1324-4,0)&amp;"")</f>
        <v/>
      </c>
      <c r="E1324" s="293" t="str">
        <f ca="1">IF(ISERROR($S1324),"",OFFSET('Smelter Reference List'!$D$4,$S1324-4,0)&amp;"")</f>
        <v/>
      </c>
      <c r="F1324" s="293" t="str">
        <f ca="1">IF(ISERROR($S1324),"",OFFSET('Smelter Reference List'!$E$4,$S1324-4,0))</f>
        <v/>
      </c>
      <c r="G1324" s="293" t="str">
        <f ca="1">IF(C1324=$U$4,"Enter smelter details", IF(ISERROR($S1324),"",OFFSET('Smelter Reference List'!$F$4,$S1324-4,0)))</f>
        <v/>
      </c>
      <c r="H1324" s="294" t="str">
        <f ca="1">IF(ISERROR($S1324),"",OFFSET('Smelter Reference List'!$G$4,$S1324-4,0))</f>
        <v/>
      </c>
      <c r="I1324" s="295" t="str">
        <f ca="1">IF(ISERROR($S1324),"",OFFSET('Smelter Reference List'!$H$4,$S1324-4,0))</f>
        <v/>
      </c>
      <c r="J1324" s="295" t="str">
        <f ca="1">IF(ISERROR($S1324),"",OFFSET('Smelter Reference List'!$I$4,$S1324-4,0))</f>
        <v/>
      </c>
      <c r="K1324" s="296"/>
      <c r="L1324" s="296"/>
      <c r="M1324" s="296"/>
      <c r="N1324" s="296"/>
      <c r="O1324" s="296"/>
      <c r="P1324" s="296"/>
      <c r="Q1324" s="297"/>
      <c r="R1324" s="227"/>
      <c r="S1324" s="228" t="e">
        <f>IF(C1324="",NA(),MATCH($B1324&amp;$C1324,'Smelter Reference List'!$J:$J,0))</f>
        <v>#N/A</v>
      </c>
      <c r="T1324" s="229"/>
      <c r="U1324" s="229">
        <f t="shared" ca="1" si="42"/>
        <v>0</v>
      </c>
      <c r="V1324" s="229"/>
      <c r="W1324" s="229"/>
      <c r="Y1324" s="223" t="str">
        <f t="shared" si="43"/>
        <v/>
      </c>
    </row>
    <row r="1325" spans="1:25" s="223" customFormat="1" ht="20.25">
      <c r="A1325" s="292"/>
      <c r="B1325" s="293" t="str">
        <f>IF(LEN(A1325)=0,"",INDEX('Smelter Reference List'!$A:$A,MATCH($A1325,'Smelter Reference List'!$E:$E,0)))</f>
        <v/>
      </c>
      <c r="C1325" s="299" t="str">
        <f>IF(LEN(A1325)=0,"",INDEX('Smelter Reference List'!$C:$C,MATCH($A1325,'Smelter Reference List'!$E:$E,0)))</f>
        <v/>
      </c>
      <c r="D1325" s="293" t="str">
        <f ca="1">IF(ISERROR($S1325),"",OFFSET('Smelter Reference List'!$C$4,$S1325-4,0)&amp;"")</f>
        <v/>
      </c>
      <c r="E1325" s="293" t="str">
        <f ca="1">IF(ISERROR($S1325),"",OFFSET('Smelter Reference List'!$D$4,$S1325-4,0)&amp;"")</f>
        <v/>
      </c>
      <c r="F1325" s="293" t="str">
        <f ca="1">IF(ISERROR($S1325),"",OFFSET('Smelter Reference List'!$E$4,$S1325-4,0))</f>
        <v/>
      </c>
      <c r="G1325" s="293" t="str">
        <f ca="1">IF(C1325=$U$4,"Enter smelter details", IF(ISERROR($S1325),"",OFFSET('Smelter Reference List'!$F$4,$S1325-4,0)))</f>
        <v/>
      </c>
      <c r="H1325" s="294" t="str">
        <f ca="1">IF(ISERROR($S1325),"",OFFSET('Smelter Reference List'!$G$4,$S1325-4,0))</f>
        <v/>
      </c>
      <c r="I1325" s="295" t="str">
        <f ca="1">IF(ISERROR($S1325),"",OFFSET('Smelter Reference List'!$H$4,$S1325-4,0))</f>
        <v/>
      </c>
      <c r="J1325" s="295" t="str">
        <f ca="1">IF(ISERROR($S1325),"",OFFSET('Smelter Reference List'!$I$4,$S1325-4,0))</f>
        <v/>
      </c>
      <c r="K1325" s="296"/>
      <c r="L1325" s="296"/>
      <c r="M1325" s="296"/>
      <c r="N1325" s="296"/>
      <c r="O1325" s="296"/>
      <c r="P1325" s="296"/>
      <c r="Q1325" s="297"/>
      <c r="R1325" s="227"/>
      <c r="S1325" s="228" t="e">
        <f>IF(C1325="",NA(),MATCH($B1325&amp;$C1325,'Smelter Reference List'!$J:$J,0))</f>
        <v>#N/A</v>
      </c>
      <c r="T1325" s="229"/>
      <c r="U1325" s="229">
        <f t="shared" ca="1" si="42"/>
        <v>0</v>
      </c>
      <c r="V1325" s="229"/>
      <c r="W1325" s="229"/>
      <c r="Y1325" s="223" t="str">
        <f t="shared" si="43"/>
        <v/>
      </c>
    </row>
    <row r="1326" spans="1:25" s="223" customFormat="1" ht="20.25">
      <c r="A1326" s="292"/>
      <c r="B1326" s="293" t="str">
        <f>IF(LEN(A1326)=0,"",INDEX('Smelter Reference List'!$A:$A,MATCH($A1326,'Smelter Reference List'!$E:$E,0)))</f>
        <v/>
      </c>
      <c r="C1326" s="299" t="str">
        <f>IF(LEN(A1326)=0,"",INDEX('Smelter Reference List'!$C:$C,MATCH($A1326,'Smelter Reference List'!$E:$E,0)))</f>
        <v/>
      </c>
      <c r="D1326" s="293" t="str">
        <f ca="1">IF(ISERROR($S1326),"",OFFSET('Smelter Reference List'!$C$4,$S1326-4,0)&amp;"")</f>
        <v/>
      </c>
      <c r="E1326" s="293" t="str">
        <f ca="1">IF(ISERROR($S1326),"",OFFSET('Smelter Reference List'!$D$4,$S1326-4,0)&amp;"")</f>
        <v/>
      </c>
      <c r="F1326" s="293" t="str">
        <f ca="1">IF(ISERROR($S1326),"",OFFSET('Smelter Reference List'!$E$4,$S1326-4,0))</f>
        <v/>
      </c>
      <c r="G1326" s="293" t="str">
        <f ca="1">IF(C1326=$U$4,"Enter smelter details", IF(ISERROR($S1326),"",OFFSET('Smelter Reference List'!$F$4,$S1326-4,0)))</f>
        <v/>
      </c>
      <c r="H1326" s="294" t="str">
        <f ca="1">IF(ISERROR($S1326),"",OFFSET('Smelter Reference List'!$G$4,$S1326-4,0))</f>
        <v/>
      </c>
      <c r="I1326" s="295" t="str">
        <f ca="1">IF(ISERROR($S1326),"",OFFSET('Smelter Reference List'!$H$4,$S1326-4,0))</f>
        <v/>
      </c>
      <c r="J1326" s="295" t="str">
        <f ca="1">IF(ISERROR($S1326),"",OFFSET('Smelter Reference List'!$I$4,$S1326-4,0))</f>
        <v/>
      </c>
      <c r="K1326" s="296"/>
      <c r="L1326" s="296"/>
      <c r="M1326" s="296"/>
      <c r="N1326" s="296"/>
      <c r="O1326" s="296"/>
      <c r="P1326" s="296"/>
      <c r="Q1326" s="297"/>
      <c r="R1326" s="227"/>
      <c r="S1326" s="228" t="e">
        <f>IF(C1326="",NA(),MATCH($B1326&amp;$C1326,'Smelter Reference List'!$J:$J,0))</f>
        <v>#N/A</v>
      </c>
      <c r="T1326" s="229"/>
      <c r="U1326" s="229">
        <f t="shared" ca="1" si="42"/>
        <v>0</v>
      </c>
      <c r="V1326" s="229"/>
      <c r="W1326" s="229"/>
      <c r="Y1326" s="223" t="str">
        <f t="shared" si="43"/>
        <v/>
      </c>
    </row>
    <row r="1327" spans="1:25" s="223" customFormat="1" ht="20.25">
      <c r="A1327" s="292"/>
      <c r="B1327" s="293" t="str">
        <f>IF(LEN(A1327)=0,"",INDEX('Smelter Reference List'!$A:$A,MATCH($A1327,'Smelter Reference List'!$E:$E,0)))</f>
        <v/>
      </c>
      <c r="C1327" s="299" t="str">
        <f>IF(LEN(A1327)=0,"",INDEX('Smelter Reference List'!$C:$C,MATCH($A1327,'Smelter Reference List'!$E:$E,0)))</f>
        <v/>
      </c>
      <c r="D1327" s="293" t="str">
        <f ca="1">IF(ISERROR($S1327),"",OFFSET('Smelter Reference List'!$C$4,$S1327-4,0)&amp;"")</f>
        <v/>
      </c>
      <c r="E1327" s="293" t="str">
        <f ca="1">IF(ISERROR($S1327),"",OFFSET('Smelter Reference List'!$D$4,$S1327-4,0)&amp;"")</f>
        <v/>
      </c>
      <c r="F1327" s="293" t="str">
        <f ca="1">IF(ISERROR($S1327),"",OFFSET('Smelter Reference List'!$E$4,$S1327-4,0))</f>
        <v/>
      </c>
      <c r="G1327" s="293" t="str">
        <f ca="1">IF(C1327=$U$4,"Enter smelter details", IF(ISERROR($S1327),"",OFFSET('Smelter Reference List'!$F$4,$S1327-4,0)))</f>
        <v/>
      </c>
      <c r="H1327" s="294" t="str">
        <f ca="1">IF(ISERROR($S1327),"",OFFSET('Smelter Reference List'!$G$4,$S1327-4,0))</f>
        <v/>
      </c>
      <c r="I1327" s="295" t="str">
        <f ca="1">IF(ISERROR($S1327),"",OFFSET('Smelter Reference List'!$H$4,$S1327-4,0))</f>
        <v/>
      </c>
      <c r="J1327" s="295" t="str">
        <f ca="1">IF(ISERROR($S1327),"",OFFSET('Smelter Reference List'!$I$4,$S1327-4,0))</f>
        <v/>
      </c>
      <c r="K1327" s="296"/>
      <c r="L1327" s="296"/>
      <c r="M1327" s="296"/>
      <c r="N1327" s="296"/>
      <c r="O1327" s="296"/>
      <c r="P1327" s="296"/>
      <c r="Q1327" s="297"/>
      <c r="R1327" s="227"/>
      <c r="S1327" s="228" t="e">
        <f>IF(C1327="",NA(),MATCH($B1327&amp;$C1327,'Smelter Reference List'!$J:$J,0))</f>
        <v>#N/A</v>
      </c>
      <c r="T1327" s="229"/>
      <c r="U1327" s="229">
        <f t="shared" ca="1" si="42"/>
        <v>0</v>
      </c>
      <c r="V1327" s="229"/>
      <c r="W1327" s="229"/>
      <c r="Y1327" s="223" t="str">
        <f t="shared" si="43"/>
        <v/>
      </c>
    </row>
    <row r="1328" spans="1:25" s="223" customFormat="1" ht="20.25">
      <c r="A1328" s="292"/>
      <c r="B1328" s="293" t="str">
        <f>IF(LEN(A1328)=0,"",INDEX('Smelter Reference List'!$A:$A,MATCH($A1328,'Smelter Reference List'!$E:$E,0)))</f>
        <v/>
      </c>
      <c r="C1328" s="299" t="str">
        <f>IF(LEN(A1328)=0,"",INDEX('Smelter Reference List'!$C:$C,MATCH($A1328,'Smelter Reference List'!$E:$E,0)))</f>
        <v/>
      </c>
      <c r="D1328" s="293" t="str">
        <f ca="1">IF(ISERROR($S1328),"",OFFSET('Smelter Reference List'!$C$4,$S1328-4,0)&amp;"")</f>
        <v/>
      </c>
      <c r="E1328" s="293" t="str">
        <f ca="1">IF(ISERROR($S1328),"",OFFSET('Smelter Reference List'!$D$4,$S1328-4,0)&amp;"")</f>
        <v/>
      </c>
      <c r="F1328" s="293" t="str">
        <f ca="1">IF(ISERROR($S1328),"",OFFSET('Smelter Reference List'!$E$4,$S1328-4,0))</f>
        <v/>
      </c>
      <c r="G1328" s="293" t="str">
        <f ca="1">IF(C1328=$U$4,"Enter smelter details", IF(ISERROR($S1328),"",OFFSET('Smelter Reference List'!$F$4,$S1328-4,0)))</f>
        <v/>
      </c>
      <c r="H1328" s="294" t="str">
        <f ca="1">IF(ISERROR($S1328),"",OFFSET('Smelter Reference List'!$G$4,$S1328-4,0))</f>
        <v/>
      </c>
      <c r="I1328" s="295" t="str">
        <f ca="1">IF(ISERROR($S1328),"",OFFSET('Smelter Reference List'!$H$4,$S1328-4,0))</f>
        <v/>
      </c>
      <c r="J1328" s="295" t="str">
        <f ca="1">IF(ISERROR($S1328),"",OFFSET('Smelter Reference List'!$I$4,$S1328-4,0))</f>
        <v/>
      </c>
      <c r="K1328" s="296"/>
      <c r="L1328" s="296"/>
      <c r="M1328" s="296"/>
      <c r="N1328" s="296"/>
      <c r="O1328" s="296"/>
      <c r="P1328" s="296"/>
      <c r="Q1328" s="297"/>
      <c r="R1328" s="227"/>
      <c r="S1328" s="228" t="e">
        <f>IF(C1328="",NA(),MATCH($B1328&amp;$C1328,'Smelter Reference List'!$J:$J,0))</f>
        <v>#N/A</v>
      </c>
      <c r="T1328" s="229"/>
      <c r="U1328" s="229">
        <f t="shared" ca="1" si="42"/>
        <v>0</v>
      </c>
      <c r="V1328" s="229"/>
      <c r="W1328" s="229"/>
      <c r="Y1328" s="223" t="str">
        <f t="shared" si="43"/>
        <v/>
      </c>
    </row>
    <row r="1329" spans="1:25" s="223" customFormat="1" ht="20.25">
      <c r="A1329" s="292"/>
      <c r="B1329" s="293" t="str">
        <f>IF(LEN(A1329)=0,"",INDEX('Smelter Reference List'!$A:$A,MATCH($A1329,'Smelter Reference List'!$E:$E,0)))</f>
        <v/>
      </c>
      <c r="C1329" s="299" t="str">
        <f>IF(LEN(A1329)=0,"",INDEX('Smelter Reference List'!$C:$C,MATCH($A1329,'Smelter Reference List'!$E:$E,0)))</f>
        <v/>
      </c>
      <c r="D1329" s="293" t="str">
        <f ca="1">IF(ISERROR($S1329),"",OFFSET('Smelter Reference List'!$C$4,$S1329-4,0)&amp;"")</f>
        <v/>
      </c>
      <c r="E1329" s="293" t="str">
        <f ca="1">IF(ISERROR($S1329),"",OFFSET('Smelter Reference List'!$D$4,$S1329-4,0)&amp;"")</f>
        <v/>
      </c>
      <c r="F1329" s="293" t="str">
        <f ca="1">IF(ISERROR($S1329),"",OFFSET('Smelter Reference List'!$E$4,$S1329-4,0))</f>
        <v/>
      </c>
      <c r="G1329" s="293" t="str">
        <f ca="1">IF(C1329=$U$4,"Enter smelter details", IF(ISERROR($S1329),"",OFFSET('Smelter Reference List'!$F$4,$S1329-4,0)))</f>
        <v/>
      </c>
      <c r="H1329" s="294" t="str">
        <f ca="1">IF(ISERROR($S1329),"",OFFSET('Smelter Reference List'!$G$4,$S1329-4,0))</f>
        <v/>
      </c>
      <c r="I1329" s="295" t="str">
        <f ca="1">IF(ISERROR($S1329),"",OFFSET('Smelter Reference List'!$H$4,$S1329-4,0))</f>
        <v/>
      </c>
      <c r="J1329" s="295" t="str">
        <f ca="1">IF(ISERROR($S1329),"",OFFSET('Smelter Reference List'!$I$4,$S1329-4,0))</f>
        <v/>
      </c>
      <c r="K1329" s="296"/>
      <c r="L1329" s="296"/>
      <c r="M1329" s="296"/>
      <c r="N1329" s="296"/>
      <c r="O1329" s="296"/>
      <c r="P1329" s="296"/>
      <c r="Q1329" s="297"/>
      <c r="R1329" s="227"/>
      <c r="S1329" s="228" t="e">
        <f>IF(C1329="",NA(),MATCH($B1329&amp;$C1329,'Smelter Reference List'!$J:$J,0))</f>
        <v>#N/A</v>
      </c>
      <c r="T1329" s="229"/>
      <c r="U1329" s="229">
        <f t="shared" ca="1" si="42"/>
        <v>0</v>
      </c>
      <c r="V1329" s="229"/>
      <c r="W1329" s="229"/>
      <c r="Y1329" s="223" t="str">
        <f t="shared" si="43"/>
        <v/>
      </c>
    </row>
    <row r="1330" spans="1:25" s="223" customFormat="1" ht="20.25">
      <c r="A1330" s="292"/>
      <c r="B1330" s="293" t="str">
        <f>IF(LEN(A1330)=0,"",INDEX('Smelter Reference List'!$A:$A,MATCH($A1330,'Smelter Reference List'!$E:$E,0)))</f>
        <v/>
      </c>
      <c r="C1330" s="299" t="str">
        <f>IF(LEN(A1330)=0,"",INDEX('Smelter Reference List'!$C:$C,MATCH($A1330,'Smelter Reference List'!$E:$E,0)))</f>
        <v/>
      </c>
      <c r="D1330" s="293" t="str">
        <f ca="1">IF(ISERROR($S1330),"",OFFSET('Smelter Reference List'!$C$4,$S1330-4,0)&amp;"")</f>
        <v/>
      </c>
      <c r="E1330" s="293" t="str">
        <f ca="1">IF(ISERROR($S1330),"",OFFSET('Smelter Reference List'!$D$4,$S1330-4,0)&amp;"")</f>
        <v/>
      </c>
      <c r="F1330" s="293" t="str">
        <f ca="1">IF(ISERROR($S1330),"",OFFSET('Smelter Reference List'!$E$4,$S1330-4,0))</f>
        <v/>
      </c>
      <c r="G1330" s="293" t="str">
        <f ca="1">IF(C1330=$U$4,"Enter smelter details", IF(ISERROR($S1330),"",OFFSET('Smelter Reference List'!$F$4,$S1330-4,0)))</f>
        <v/>
      </c>
      <c r="H1330" s="294" t="str">
        <f ca="1">IF(ISERROR($S1330),"",OFFSET('Smelter Reference List'!$G$4,$S1330-4,0))</f>
        <v/>
      </c>
      <c r="I1330" s="295" t="str">
        <f ca="1">IF(ISERROR($S1330),"",OFFSET('Smelter Reference List'!$H$4,$S1330-4,0))</f>
        <v/>
      </c>
      <c r="J1330" s="295" t="str">
        <f ca="1">IF(ISERROR($S1330),"",OFFSET('Smelter Reference List'!$I$4,$S1330-4,0))</f>
        <v/>
      </c>
      <c r="K1330" s="296"/>
      <c r="L1330" s="296"/>
      <c r="M1330" s="296"/>
      <c r="N1330" s="296"/>
      <c r="O1330" s="296"/>
      <c r="P1330" s="296"/>
      <c r="Q1330" s="297"/>
      <c r="R1330" s="227"/>
      <c r="S1330" s="228" t="e">
        <f>IF(C1330="",NA(),MATCH($B1330&amp;$C1330,'Smelter Reference List'!$J:$J,0))</f>
        <v>#N/A</v>
      </c>
      <c r="T1330" s="229"/>
      <c r="U1330" s="229">
        <f t="shared" ca="1" si="42"/>
        <v>0</v>
      </c>
      <c r="V1330" s="229"/>
      <c r="W1330" s="229"/>
      <c r="Y1330" s="223" t="str">
        <f t="shared" si="43"/>
        <v/>
      </c>
    </row>
    <row r="1331" spans="1:25" s="223" customFormat="1" ht="20.25">
      <c r="A1331" s="292"/>
      <c r="B1331" s="293" t="str">
        <f>IF(LEN(A1331)=0,"",INDEX('Smelter Reference List'!$A:$A,MATCH($A1331,'Smelter Reference List'!$E:$E,0)))</f>
        <v/>
      </c>
      <c r="C1331" s="299" t="str">
        <f>IF(LEN(A1331)=0,"",INDEX('Smelter Reference List'!$C:$C,MATCH($A1331,'Smelter Reference List'!$E:$E,0)))</f>
        <v/>
      </c>
      <c r="D1331" s="293" t="str">
        <f ca="1">IF(ISERROR($S1331),"",OFFSET('Smelter Reference List'!$C$4,$S1331-4,0)&amp;"")</f>
        <v/>
      </c>
      <c r="E1331" s="293" t="str">
        <f ca="1">IF(ISERROR($S1331),"",OFFSET('Smelter Reference List'!$D$4,$S1331-4,0)&amp;"")</f>
        <v/>
      </c>
      <c r="F1331" s="293" t="str">
        <f ca="1">IF(ISERROR($S1331),"",OFFSET('Smelter Reference List'!$E$4,$S1331-4,0))</f>
        <v/>
      </c>
      <c r="G1331" s="293" t="str">
        <f ca="1">IF(C1331=$U$4,"Enter smelter details", IF(ISERROR($S1331),"",OFFSET('Smelter Reference List'!$F$4,$S1331-4,0)))</f>
        <v/>
      </c>
      <c r="H1331" s="294" t="str">
        <f ca="1">IF(ISERROR($S1331),"",OFFSET('Smelter Reference List'!$G$4,$S1331-4,0))</f>
        <v/>
      </c>
      <c r="I1331" s="295" t="str">
        <f ca="1">IF(ISERROR($S1331),"",OFFSET('Smelter Reference List'!$H$4,$S1331-4,0))</f>
        <v/>
      </c>
      <c r="J1331" s="295" t="str">
        <f ca="1">IF(ISERROR($S1331),"",OFFSET('Smelter Reference List'!$I$4,$S1331-4,0))</f>
        <v/>
      </c>
      <c r="K1331" s="296"/>
      <c r="L1331" s="296"/>
      <c r="M1331" s="296"/>
      <c r="N1331" s="296"/>
      <c r="O1331" s="296"/>
      <c r="P1331" s="296"/>
      <c r="Q1331" s="297"/>
      <c r="R1331" s="227"/>
      <c r="S1331" s="228" t="e">
        <f>IF(C1331="",NA(),MATCH($B1331&amp;$C1331,'Smelter Reference List'!$J:$J,0))</f>
        <v>#N/A</v>
      </c>
      <c r="T1331" s="229"/>
      <c r="U1331" s="229">
        <f t="shared" ca="1" si="42"/>
        <v>0</v>
      </c>
      <c r="V1331" s="229"/>
      <c r="W1331" s="229"/>
      <c r="Y1331" s="223" t="str">
        <f t="shared" si="43"/>
        <v/>
      </c>
    </row>
    <row r="1332" spans="1:25" s="223" customFormat="1" ht="20.25">
      <c r="A1332" s="292"/>
      <c r="B1332" s="293" t="str">
        <f>IF(LEN(A1332)=0,"",INDEX('Smelter Reference List'!$A:$A,MATCH($A1332,'Smelter Reference List'!$E:$E,0)))</f>
        <v/>
      </c>
      <c r="C1332" s="299" t="str">
        <f>IF(LEN(A1332)=0,"",INDEX('Smelter Reference List'!$C:$C,MATCH($A1332,'Smelter Reference List'!$E:$E,0)))</f>
        <v/>
      </c>
      <c r="D1332" s="293" t="str">
        <f ca="1">IF(ISERROR($S1332),"",OFFSET('Smelter Reference List'!$C$4,$S1332-4,0)&amp;"")</f>
        <v/>
      </c>
      <c r="E1332" s="293" t="str">
        <f ca="1">IF(ISERROR($S1332),"",OFFSET('Smelter Reference List'!$D$4,$S1332-4,0)&amp;"")</f>
        <v/>
      </c>
      <c r="F1332" s="293" t="str">
        <f ca="1">IF(ISERROR($S1332),"",OFFSET('Smelter Reference List'!$E$4,$S1332-4,0))</f>
        <v/>
      </c>
      <c r="G1332" s="293" t="str">
        <f ca="1">IF(C1332=$U$4,"Enter smelter details", IF(ISERROR($S1332),"",OFFSET('Smelter Reference List'!$F$4,$S1332-4,0)))</f>
        <v/>
      </c>
      <c r="H1332" s="294" t="str">
        <f ca="1">IF(ISERROR($S1332),"",OFFSET('Smelter Reference List'!$G$4,$S1332-4,0))</f>
        <v/>
      </c>
      <c r="I1332" s="295" t="str">
        <f ca="1">IF(ISERROR($S1332),"",OFFSET('Smelter Reference List'!$H$4,$S1332-4,0))</f>
        <v/>
      </c>
      <c r="J1332" s="295" t="str">
        <f ca="1">IF(ISERROR($S1332),"",OFFSET('Smelter Reference List'!$I$4,$S1332-4,0))</f>
        <v/>
      </c>
      <c r="K1332" s="296"/>
      <c r="L1332" s="296"/>
      <c r="M1332" s="296"/>
      <c r="N1332" s="296"/>
      <c r="O1332" s="296"/>
      <c r="P1332" s="296"/>
      <c r="Q1332" s="297"/>
      <c r="R1332" s="227"/>
      <c r="S1332" s="228" t="e">
        <f>IF(C1332="",NA(),MATCH($B1332&amp;$C1332,'Smelter Reference List'!$J:$J,0))</f>
        <v>#N/A</v>
      </c>
      <c r="T1332" s="229"/>
      <c r="U1332" s="229">
        <f t="shared" ca="1" si="42"/>
        <v>0</v>
      </c>
      <c r="V1332" s="229"/>
      <c r="W1332" s="229"/>
      <c r="Y1332" s="223" t="str">
        <f t="shared" si="43"/>
        <v/>
      </c>
    </row>
    <row r="1333" spans="1:25" s="223" customFormat="1" ht="20.25">
      <c r="A1333" s="292"/>
      <c r="B1333" s="293" t="str">
        <f>IF(LEN(A1333)=0,"",INDEX('Smelter Reference List'!$A:$A,MATCH($A1333,'Smelter Reference List'!$E:$E,0)))</f>
        <v/>
      </c>
      <c r="C1333" s="299" t="str">
        <f>IF(LEN(A1333)=0,"",INDEX('Smelter Reference List'!$C:$C,MATCH($A1333,'Smelter Reference List'!$E:$E,0)))</f>
        <v/>
      </c>
      <c r="D1333" s="293" t="str">
        <f ca="1">IF(ISERROR($S1333),"",OFFSET('Smelter Reference List'!$C$4,$S1333-4,0)&amp;"")</f>
        <v/>
      </c>
      <c r="E1333" s="293" t="str">
        <f ca="1">IF(ISERROR($S1333),"",OFFSET('Smelter Reference List'!$D$4,$S1333-4,0)&amp;"")</f>
        <v/>
      </c>
      <c r="F1333" s="293" t="str">
        <f ca="1">IF(ISERROR($S1333),"",OFFSET('Smelter Reference List'!$E$4,$S1333-4,0))</f>
        <v/>
      </c>
      <c r="G1333" s="293" t="str">
        <f ca="1">IF(C1333=$U$4,"Enter smelter details", IF(ISERROR($S1333),"",OFFSET('Smelter Reference List'!$F$4,$S1333-4,0)))</f>
        <v/>
      </c>
      <c r="H1333" s="294" t="str">
        <f ca="1">IF(ISERROR($S1333),"",OFFSET('Smelter Reference List'!$G$4,$S1333-4,0))</f>
        <v/>
      </c>
      <c r="I1333" s="295" t="str">
        <f ca="1">IF(ISERROR($S1333),"",OFFSET('Smelter Reference List'!$H$4,$S1333-4,0))</f>
        <v/>
      </c>
      <c r="J1333" s="295" t="str">
        <f ca="1">IF(ISERROR($S1333),"",OFFSET('Smelter Reference List'!$I$4,$S1333-4,0))</f>
        <v/>
      </c>
      <c r="K1333" s="296"/>
      <c r="L1333" s="296"/>
      <c r="M1333" s="296"/>
      <c r="N1333" s="296"/>
      <c r="O1333" s="296"/>
      <c r="P1333" s="296"/>
      <c r="Q1333" s="297"/>
      <c r="R1333" s="227"/>
      <c r="S1333" s="228" t="e">
        <f>IF(C1333="",NA(),MATCH($B1333&amp;$C1333,'Smelter Reference List'!$J:$J,0))</f>
        <v>#N/A</v>
      </c>
      <c r="T1333" s="229"/>
      <c r="U1333" s="229">
        <f t="shared" ca="1" si="42"/>
        <v>0</v>
      </c>
      <c r="V1333" s="229"/>
      <c r="W1333" s="229"/>
      <c r="Y1333" s="223" t="str">
        <f t="shared" si="43"/>
        <v/>
      </c>
    </row>
    <row r="1334" spans="1:25" s="223" customFormat="1" ht="20.25">
      <c r="A1334" s="292"/>
      <c r="B1334" s="293" t="str">
        <f>IF(LEN(A1334)=0,"",INDEX('Smelter Reference List'!$A:$A,MATCH($A1334,'Smelter Reference List'!$E:$E,0)))</f>
        <v/>
      </c>
      <c r="C1334" s="299" t="str">
        <f>IF(LEN(A1334)=0,"",INDEX('Smelter Reference List'!$C:$C,MATCH($A1334,'Smelter Reference List'!$E:$E,0)))</f>
        <v/>
      </c>
      <c r="D1334" s="293" t="str">
        <f ca="1">IF(ISERROR($S1334),"",OFFSET('Smelter Reference List'!$C$4,$S1334-4,0)&amp;"")</f>
        <v/>
      </c>
      <c r="E1334" s="293" t="str">
        <f ca="1">IF(ISERROR($S1334),"",OFFSET('Smelter Reference List'!$D$4,$S1334-4,0)&amp;"")</f>
        <v/>
      </c>
      <c r="F1334" s="293" t="str">
        <f ca="1">IF(ISERROR($S1334),"",OFFSET('Smelter Reference List'!$E$4,$S1334-4,0))</f>
        <v/>
      </c>
      <c r="G1334" s="293" t="str">
        <f ca="1">IF(C1334=$U$4,"Enter smelter details", IF(ISERROR($S1334),"",OFFSET('Smelter Reference List'!$F$4,$S1334-4,0)))</f>
        <v/>
      </c>
      <c r="H1334" s="294" t="str">
        <f ca="1">IF(ISERROR($S1334),"",OFFSET('Smelter Reference List'!$G$4,$S1334-4,0))</f>
        <v/>
      </c>
      <c r="I1334" s="295" t="str">
        <f ca="1">IF(ISERROR($S1334),"",OFFSET('Smelter Reference List'!$H$4,$S1334-4,0))</f>
        <v/>
      </c>
      <c r="J1334" s="295" t="str">
        <f ca="1">IF(ISERROR($S1334),"",OFFSET('Smelter Reference List'!$I$4,$S1334-4,0))</f>
        <v/>
      </c>
      <c r="K1334" s="296"/>
      <c r="L1334" s="296"/>
      <c r="M1334" s="296"/>
      <c r="N1334" s="296"/>
      <c r="O1334" s="296"/>
      <c r="P1334" s="296"/>
      <c r="Q1334" s="297"/>
      <c r="R1334" s="227"/>
      <c r="S1334" s="228" t="e">
        <f>IF(C1334="",NA(),MATCH($B1334&amp;$C1334,'Smelter Reference List'!$J:$J,0))</f>
        <v>#N/A</v>
      </c>
      <c r="T1334" s="229"/>
      <c r="U1334" s="229">
        <f t="shared" ca="1" si="42"/>
        <v>0</v>
      </c>
      <c r="V1334" s="229"/>
      <c r="W1334" s="229"/>
      <c r="Y1334" s="223" t="str">
        <f t="shared" si="43"/>
        <v/>
      </c>
    </row>
    <row r="1335" spans="1:25" s="223" customFormat="1" ht="20.25">
      <c r="A1335" s="292"/>
      <c r="B1335" s="293" t="str">
        <f>IF(LEN(A1335)=0,"",INDEX('Smelter Reference List'!$A:$A,MATCH($A1335,'Smelter Reference List'!$E:$E,0)))</f>
        <v/>
      </c>
      <c r="C1335" s="299" t="str">
        <f>IF(LEN(A1335)=0,"",INDEX('Smelter Reference List'!$C:$C,MATCH($A1335,'Smelter Reference List'!$E:$E,0)))</f>
        <v/>
      </c>
      <c r="D1335" s="293" t="str">
        <f ca="1">IF(ISERROR($S1335),"",OFFSET('Smelter Reference List'!$C$4,$S1335-4,0)&amp;"")</f>
        <v/>
      </c>
      <c r="E1335" s="293" t="str">
        <f ca="1">IF(ISERROR($S1335),"",OFFSET('Smelter Reference List'!$D$4,$S1335-4,0)&amp;"")</f>
        <v/>
      </c>
      <c r="F1335" s="293" t="str">
        <f ca="1">IF(ISERROR($S1335),"",OFFSET('Smelter Reference List'!$E$4,$S1335-4,0))</f>
        <v/>
      </c>
      <c r="G1335" s="293" t="str">
        <f ca="1">IF(C1335=$U$4,"Enter smelter details", IF(ISERROR($S1335),"",OFFSET('Smelter Reference List'!$F$4,$S1335-4,0)))</f>
        <v/>
      </c>
      <c r="H1335" s="294" t="str">
        <f ca="1">IF(ISERROR($S1335),"",OFFSET('Smelter Reference List'!$G$4,$S1335-4,0))</f>
        <v/>
      </c>
      <c r="I1335" s="295" t="str">
        <f ca="1">IF(ISERROR($S1335),"",OFFSET('Smelter Reference List'!$H$4,$S1335-4,0))</f>
        <v/>
      </c>
      <c r="J1335" s="295" t="str">
        <f ca="1">IF(ISERROR($S1335),"",OFFSET('Smelter Reference List'!$I$4,$S1335-4,0))</f>
        <v/>
      </c>
      <c r="K1335" s="296"/>
      <c r="L1335" s="296"/>
      <c r="M1335" s="296"/>
      <c r="N1335" s="296"/>
      <c r="O1335" s="296"/>
      <c r="P1335" s="296"/>
      <c r="Q1335" s="297"/>
      <c r="R1335" s="227"/>
      <c r="S1335" s="228" t="e">
        <f>IF(C1335="",NA(),MATCH($B1335&amp;$C1335,'Smelter Reference List'!$J:$J,0))</f>
        <v>#N/A</v>
      </c>
      <c r="T1335" s="229"/>
      <c r="U1335" s="229">
        <f t="shared" ca="1" si="42"/>
        <v>0</v>
      </c>
      <c r="V1335" s="229"/>
      <c r="W1335" s="229"/>
      <c r="Y1335" s="223" t="str">
        <f t="shared" si="43"/>
        <v/>
      </c>
    </row>
    <row r="1336" spans="1:25" s="223" customFormat="1" ht="20.25">
      <c r="A1336" s="292"/>
      <c r="B1336" s="293" t="str">
        <f>IF(LEN(A1336)=0,"",INDEX('Smelter Reference List'!$A:$A,MATCH($A1336,'Smelter Reference List'!$E:$E,0)))</f>
        <v/>
      </c>
      <c r="C1336" s="299" t="str">
        <f>IF(LEN(A1336)=0,"",INDEX('Smelter Reference List'!$C:$C,MATCH($A1336,'Smelter Reference List'!$E:$E,0)))</f>
        <v/>
      </c>
      <c r="D1336" s="293" t="str">
        <f ca="1">IF(ISERROR($S1336),"",OFFSET('Smelter Reference List'!$C$4,$S1336-4,0)&amp;"")</f>
        <v/>
      </c>
      <c r="E1336" s="293" t="str">
        <f ca="1">IF(ISERROR($S1336),"",OFFSET('Smelter Reference List'!$D$4,$S1336-4,0)&amp;"")</f>
        <v/>
      </c>
      <c r="F1336" s="293" t="str">
        <f ca="1">IF(ISERROR($S1336),"",OFFSET('Smelter Reference List'!$E$4,$S1336-4,0))</f>
        <v/>
      </c>
      <c r="G1336" s="293" t="str">
        <f ca="1">IF(C1336=$U$4,"Enter smelter details", IF(ISERROR($S1336),"",OFFSET('Smelter Reference List'!$F$4,$S1336-4,0)))</f>
        <v/>
      </c>
      <c r="H1336" s="294" t="str">
        <f ca="1">IF(ISERROR($S1336),"",OFFSET('Smelter Reference List'!$G$4,$S1336-4,0))</f>
        <v/>
      </c>
      <c r="I1336" s="295" t="str">
        <f ca="1">IF(ISERROR($S1336),"",OFFSET('Smelter Reference List'!$H$4,$S1336-4,0))</f>
        <v/>
      </c>
      <c r="J1336" s="295" t="str">
        <f ca="1">IF(ISERROR($S1336),"",OFFSET('Smelter Reference List'!$I$4,$S1336-4,0))</f>
        <v/>
      </c>
      <c r="K1336" s="296"/>
      <c r="L1336" s="296"/>
      <c r="M1336" s="296"/>
      <c r="N1336" s="296"/>
      <c r="O1336" s="296"/>
      <c r="P1336" s="296"/>
      <c r="Q1336" s="297"/>
      <c r="R1336" s="227"/>
      <c r="S1336" s="228" t="e">
        <f>IF(C1336="",NA(),MATCH($B1336&amp;$C1336,'Smelter Reference List'!$J:$J,0))</f>
        <v>#N/A</v>
      </c>
      <c r="T1336" s="229"/>
      <c r="U1336" s="229">
        <f t="shared" ca="1" si="42"/>
        <v>0</v>
      </c>
      <c r="V1336" s="229"/>
      <c r="W1336" s="229"/>
      <c r="Y1336" s="223" t="str">
        <f t="shared" si="43"/>
        <v/>
      </c>
    </row>
    <row r="1337" spans="1:25" s="223" customFormat="1" ht="20.25">
      <c r="A1337" s="292"/>
      <c r="B1337" s="293" t="str">
        <f>IF(LEN(A1337)=0,"",INDEX('Smelter Reference List'!$A:$A,MATCH($A1337,'Smelter Reference List'!$E:$E,0)))</f>
        <v/>
      </c>
      <c r="C1337" s="299" t="str">
        <f>IF(LEN(A1337)=0,"",INDEX('Smelter Reference List'!$C:$C,MATCH($A1337,'Smelter Reference List'!$E:$E,0)))</f>
        <v/>
      </c>
      <c r="D1337" s="293" t="str">
        <f ca="1">IF(ISERROR($S1337),"",OFFSET('Smelter Reference List'!$C$4,$S1337-4,0)&amp;"")</f>
        <v/>
      </c>
      <c r="E1337" s="293" t="str">
        <f ca="1">IF(ISERROR($S1337),"",OFFSET('Smelter Reference List'!$D$4,$S1337-4,0)&amp;"")</f>
        <v/>
      </c>
      <c r="F1337" s="293" t="str">
        <f ca="1">IF(ISERROR($S1337),"",OFFSET('Smelter Reference List'!$E$4,$S1337-4,0))</f>
        <v/>
      </c>
      <c r="G1337" s="293" t="str">
        <f ca="1">IF(C1337=$U$4,"Enter smelter details", IF(ISERROR($S1337),"",OFFSET('Smelter Reference List'!$F$4,$S1337-4,0)))</f>
        <v/>
      </c>
      <c r="H1337" s="294" t="str">
        <f ca="1">IF(ISERROR($S1337),"",OFFSET('Smelter Reference List'!$G$4,$S1337-4,0))</f>
        <v/>
      </c>
      <c r="I1337" s="295" t="str">
        <f ca="1">IF(ISERROR($S1337),"",OFFSET('Smelter Reference List'!$H$4,$S1337-4,0))</f>
        <v/>
      </c>
      <c r="J1337" s="295" t="str">
        <f ca="1">IF(ISERROR($S1337),"",OFFSET('Smelter Reference List'!$I$4,$S1337-4,0))</f>
        <v/>
      </c>
      <c r="K1337" s="296"/>
      <c r="L1337" s="296"/>
      <c r="M1337" s="296"/>
      <c r="N1337" s="296"/>
      <c r="O1337" s="296"/>
      <c r="P1337" s="296"/>
      <c r="Q1337" s="297"/>
      <c r="R1337" s="227"/>
      <c r="S1337" s="228" t="e">
        <f>IF(C1337="",NA(),MATCH($B1337&amp;$C1337,'Smelter Reference List'!$J:$J,0))</f>
        <v>#N/A</v>
      </c>
      <c r="T1337" s="229"/>
      <c r="U1337" s="229">
        <f t="shared" ref="U1337:U1400" ca="1" si="44">IF(AND(C1337="Smelter not listed",OR(LEN(D1337)=0,LEN(E1337)=0)),1,0)</f>
        <v>0</v>
      </c>
      <c r="V1337" s="229"/>
      <c r="W1337" s="229"/>
      <c r="Y1337" s="223" t="str">
        <f t="shared" ref="Y1337:Y1400" si="45">B1337&amp;C1337</f>
        <v/>
      </c>
    </row>
    <row r="1338" spans="1:25" s="223" customFormat="1" ht="20.25">
      <c r="A1338" s="292"/>
      <c r="B1338" s="293" t="str">
        <f>IF(LEN(A1338)=0,"",INDEX('Smelter Reference List'!$A:$A,MATCH($A1338,'Smelter Reference List'!$E:$E,0)))</f>
        <v/>
      </c>
      <c r="C1338" s="299" t="str">
        <f>IF(LEN(A1338)=0,"",INDEX('Smelter Reference List'!$C:$C,MATCH($A1338,'Smelter Reference List'!$E:$E,0)))</f>
        <v/>
      </c>
      <c r="D1338" s="293" t="str">
        <f ca="1">IF(ISERROR($S1338),"",OFFSET('Smelter Reference List'!$C$4,$S1338-4,0)&amp;"")</f>
        <v/>
      </c>
      <c r="E1338" s="293" t="str">
        <f ca="1">IF(ISERROR($S1338),"",OFFSET('Smelter Reference List'!$D$4,$S1338-4,0)&amp;"")</f>
        <v/>
      </c>
      <c r="F1338" s="293" t="str">
        <f ca="1">IF(ISERROR($S1338),"",OFFSET('Smelter Reference List'!$E$4,$S1338-4,0))</f>
        <v/>
      </c>
      <c r="G1338" s="293" t="str">
        <f ca="1">IF(C1338=$U$4,"Enter smelter details", IF(ISERROR($S1338),"",OFFSET('Smelter Reference List'!$F$4,$S1338-4,0)))</f>
        <v/>
      </c>
      <c r="H1338" s="294" t="str">
        <f ca="1">IF(ISERROR($S1338),"",OFFSET('Smelter Reference List'!$G$4,$S1338-4,0))</f>
        <v/>
      </c>
      <c r="I1338" s="295" t="str">
        <f ca="1">IF(ISERROR($S1338),"",OFFSET('Smelter Reference List'!$H$4,$S1338-4,0))</f>
        <v/>
      </c>
      <c r="J1338" s="295" t="str">
        <f ca="1">IF(ISERROR($S1338),"",OFFSET('Smelter Reference List'!$I$4,$S1338-4,0))</f>
        <v/>
      </c>
      <c r="K1338" s="296"/>
      <c r="L1338" s="296"/>
      <c r="M1338" s="296"/>
      <c r="N1338" s="296"/>
      <c r="O1338" s="296"/>
      <c r="P1338" s="296"/>
      <c r="Q1338" s="297"/>
      <c r="R1338" s="227"/>
      <c r="S1338" s="228" t="e">
        <f>IF(C1338="",NA(),MATCH($B1338&amp;$C1338,'Smelter Reference List'!$J:$J,0))</f>
        <v>#N/A</v>
      </c>
      <c r="T1338" s="229"/>
      <c r="U1338" s="229">
        <f t="shared" ca="1" si="44"/>
        <v>0</v>
      </c>
      <c r="V1338" s="229"/>
      <c r="W1338" s="229"/>
      <c r="Y1338" s="223" t="str">
        <f t="shared" si="45"/>
        <v/>
      </c>
    </row>
    <row r="1339" spans="1:25" s="223" customFormat="1" ht="20.25">
      <c r="A1339" s="292"/>
      <c r="B1339" s="293" t="str">
        <f>IF(LEN(A1339)=0,"",INDEX('Smelter Reference List'!$A:$A,MATCH($A1339,'Smelter Reference List'!$E:$E,0)))</f>
        <v/>
      </c>
      <c r="C1339" s="299" t="str">
        <f>IF(LEN(A1339)=0,"",INDEX('Smelter Reference List'!$C:$C,MATCH($A1339,'Smelter Reference List'!$E:$E,0)))</f>
        <v/>
      </c>
      <c r="D1339" s="293" t="str">
        <f ca="1">IF(ISERROR($S1339),"",OFFSET('Smelter Reference List'!$C$4,$S1339-4,0)&amp;"")</f>
        <v/>
      </c>
      <c r="E1339" s="293" t="str">
        <f ca="1">IF(ISERROR($S1339),"",OFFSET('Smelter Reference List'!$D$4,$S1339-4,0)&amp;"")</f>
        <v/>
      </c>
      <c r="F1339" s="293" t="str">
        <f ca="1">IF(ISERROR($S1339),"",OFFSET('Smelter Reference List'!$E$4,$S1339-4,0))</f>
        <v/>
      </c>
      <c r="G1339" s="293" t="str">
        <f ca="1">IF(C1339=$U$4,"Enter smelter details", IF(ISERROR($S1339),"",OFFSET('Smelter Reference List'!$F$4,$S1339-4,0)))</f>
        <v/>
      </c>
      <c r="H1339" s="294" t="str">
        <f ca="1">IF(ISERROR($S1339),"",OFFSET('Smelter Reference List'!$G$4,$S1339-4,0))</f>
        <v/>
      </c>
      <c r="I1339" s="295" t="str">
        <f ca="1">IF(ISERROR($S1339),"",OFFSET('Smelter Reference List'!$H$4,$S1339-4,0))</f>
        <v/>
      </c>
      <c r="J1339" s="295" t="str">
        <f ca="1">IF(ISERROR($S1339),"",OFFSET('Smelter Reference List'!$I$4,$S1339-4,0))</f>
        <v/>
      </c>
      <c r="K1339" s="296"/>
      <c r="L1339" s="296"/>
      <c r="M1339" s="296"/>
      <c r="N1339" s="296"/>
      <c r="O1339" s="296"/>
      <c r="P1339" s="296"/>
      <c r="Q1339" s="297"/>
      <c r="R1339" s="227"/>
      <c r="S1339" s="228" t="e">
        <f>IF(C1339="",NA(),MATCH($B1339&amp;$C1339,'Smelter Reference List'!$J:$J,0))</f>
        <v>#N/A</v>
      </c>
      <c r="T1339" s="229"/>
      <c r="U1339" s="229">
        <f t="shared" ca="1" si="44"/>
        <v>0</v>
      </c>
      <c r="V1339" s="229"/>
      <c r="W1339" s="229"/>
      <c r="Y1339" s="223" t="str">
        <f t="shared" si="45"/>
        <v/>
      </c>
    </row>
    <row r="1340" spans="1:25" s="223" customFormat="1" ht="20.25">
      <c r="A1340" s="292"/>
      <c r="B1340" s="293" t="str">
        <f>IF(LEN(A1340)=0,"",INDEX('Smelter Reference List'!$A:$A,MATCH($A1340,'Smelter Reference List'!$E:$E,0)))</f>
        <v/>
      </c>
      <c r="C1340" s="299" t="str">
        <f>IF(LEN(A1340)=0,"",INDEX('Smelter Reference List'!$C:$C,MATCH($A1340,'Smelter Reference List'!$E:$E,0)))</f>
        <v/>
      </c>
      <c r="D1340" s="293" t="str">
        <f ca="1">IF(ISERROR($S1340),"",OFFSET('Smelter Reference List'!$C$4,$S1340-4,0)&amp;"")</f>
        <v/>
      </c>
      <c r="E1340" s="293" t="str">
        <f ca="1">IF(ISERROR($S1340),"",OFFSET('Smelter Reference List'!$D$4,$S1340-4,0)&amp;"")</f>
        <v/>
      </c>
      <c r="F1340" s="293" t="str">
        <f ca="1">IF(ISERROR($S1340),"",OFFSET('Smelter Reference List'!$E$4,$S1340-4,0))</f>
        <v/>
      </c>
      <c r="G1340" s="293" t="str">
        <f ca="1">IF(C1340=$U$4,"Enter smelter details", IF(ISERROR($S1340),"",OFFSET('Smelter Reference List'!$F$4,$S1340-4,0)))</f>
        <v/>
      </c>
      <c r="H1340" s="294" t="str">
        <f ca="1">IF(ISERROR($S1340),"",OFFSET('Smelter Reference List'!$G$4,$S1340-4,0))</f>
        <v/>
      </c>
      <c r="I1340" s="295" t="str">
        <f ca="1">IF(ISERROR($S1340),"",OFFSET('Smelter Reference List'!$H$4,$S1340-4,0))</f>
        <v/>
      </c>
      <c r="J1340" s="295" t="str">
        <f ca="1">IF(ISERROR($S1340),"",OFFSET('Smelter Reference List'!$I$4,$S1340-4,0))</f>
        <v/>
      </c>
      <c r="K1340" s="296"/>
      <c r="L1340" s="296"/>
      <c r="M1340" s="296"/>
      <c r="N1340" s="296"/>
      <c r="O1340" s="296"/>
      <c r="P1340" s="296"/>
      <c r="Q1340" s="297"/>
      <c r="R1340" s="227"/>
      <c r="S1340" s="228" t="e">
        <f>IF(C1340="",NA(),MATCH($B1340&amp;$C1340,'Smelter Reference List'!$J:$J,0))</f>
        <v>#N/A</v>
      </c>
      <c r="T1340" s="229"/>
      <c r="U1340" s="229">
        <f t="shared" ca="1" si="44"/>
        <v>0</v>
      </c>
      <c r="V1340" s="229"/>
      <c r="W1340" s="229"/>
      <c r="Y1340" s="223" t="str">
        <f t="shared" si="45"/>
        <v/>
      </c>
    </row>
    <row r="1341" spans="1:25" s="223" customFormat="1" ht="20.25">
      <c r="A1341" s="292"/>
      <c r="B1341" s="293" t="str">
        <f>IF(LEN(A1341)=0,"",INDEX('Smelter Reference List'!$A:$A,MATCH($A1341,'Smelter Reference List'!$E:$E,0)))</f>
        <v/>
      </c>
      <c r="C1341" s="299" t="str">
        <f>IF(LEN(A1341)=0,"",INDEX('Smelter Reference List'!$C:$C,MATCH($A1341,'Smelter Reference List'!$E:$E,0)))</f>
        <v/>
      </c>
      <c r="D1341" s="293" t="str">
        <f ca="1">IF(ISERROR($S1341),"",OFFSET('Smelter Reference List'!$C$4,$S1341-4,0)&amp;"")</f>
        <v/>
      </c>
      <c r="E1341" s="293" t="str">
        <f ca="1">IF(ISERROR($S1341),"",OFFSET('Smelter Reference List'!$D$4,$S1341-4,0)&amp;"")</f>
        <v/>
      </c>
      <c r="F1341" s="293" t="str">
        <f ca="1">IF(ISERROR($S1341),"",OFFSET('Smelter Reference List'!$E$4,$S1341-4,0))</f>
        <v/>
      </c>
      <c r="G1341" s="293" t="str">
        <f ca="1">IF(C1341=$U$4,"Enter smelter details", IF(ISERROR($S1341),"",OFFSET('Smelter Reference List'!$F$4,$S1341-4,0)))</f>
        <v/>
      </c>
      <c r="H1341" s="294" t="str">
        <f ca="1">IF(ISERROR($S1341),"",OFFSET('Smelter Reference List'!$G$4,$S1341-4,0))</f>
        <v/>
      </c>
      <c r="I1341" s="295" t="str">
        <f ca="1">IF(ISERROR($S1341),"",OFFSET('Smelter Reference List'!$H$4,$S1341-4,0))</f>
        <v/>
      </c>
      <c r="J1341" s="295" t="str">
        <f ca="1">IF(ISERROR($S1341),"",OFFSET('Smelter Reference List'!$I$4,$S1341-4,0))</f>
        <v/>
      </c>
      <c r="K1341" s="296"/>
      <c r="L1341" s="296"/>
      <c r="M1341" s="296"/>
      <c r="N1341" s="296"/>
      <c r="O1341" s="296"/>
      <c r="P1341" s="296"/>
      <c r="Q1341" s="297"/>
      <c r="R1341" s="227"/>
      <c r="S1341" s="228" t="e">
        <f>IF(C1341="",NA(),MATCH($B1341&amp;$C1341,'Smelter Reference List'!$J:$J,0))</f>
        <v>#N/A</v>
      </c>
      <c r="T1341" s="229"/>
      <c r="U1341" s="229">
        <f t="shared" ca="1" si="44"/>
        <v>0</v>
      </c>
      <c r="V1341" s="229"/>
      <c r="W1341" s="229"/>
      <c r="Y1341" s="223" t="str">
        <f t="shared" si="45"/>
        <v/>
      </c>
    </row>
    <row r="1342" spans="1:25" s="223" customFormat="1" ht="20.25">
      <c r="A1342" s="292"/>
      <c r="B1342" s="293" t="str">
        <f>IF(LEN(A1342)=0,"",INDEX('Smelter Reference List'!$A:$A,MATCH($A1342,'Smelter Reference List'!$E:$E,0)))</f>
        <v/>
      </c>
      <c r="C1342" s="299" t="str">
        <f>IF(LEN(A1342)=0,"",INDEX('Smelter Reference List'!$C:$C,MATCH($A1342,'Smelter Reference List'!$E:$E,0)))</f>
        <v/>
      </c>
      <c r="D1342" s="293" t="str">
        <f ca="1">IF(ISERROR($S1342),"",OFFSET('Smelter Reference List'!$C$4,$S1342-4,0)&amp;"")</f>
        <v/>
      </c>
      <c r="E1342" s="293" t="str">
        <f ca="1">IF(ISERROR($S1342),"",OFFSET('Smelter Reference List'!$D$4,$S1342-4,0)&amp;"")</f>
        <v/>
      </c>
      <c r="F1342" s="293" t="str">
        <f ca="1">IF(ISERROR($S1342),"",OFFSET('Smelter Reference List'!$E$4,$S1342-4,0))</f>
        <v/>
      </c>
      <c r="G1342" s="293" t="str">
        <f ca="1">IF(C1342=$U$4,"Enter smelter details", IF(ISERROR($S1342),"",OFFSET('Smelter Reference List'!$F$4,$S1342-4,0)))</f>
        <v/>
      </c>
      <c r="H1342" s="294" t="str">
        <f ca="1">IF(ISERROR($S1342),"",OFFSET('Smelter Reference List'!$G$4,$S1342-4,0))</f>
        <v/>
      </c>
      <c r="I1342" s="295" t="str">
        <f ca="1">IF(ISERROR($S1342),"",OFFSET('Smelter Reference List'!$H$4,$S1342-4,0))</f>
        <v/>
      </c>
      <c r="J1342" s="295" t="str">
        <f ca="1">IF(ISERROR($S1342),"",OFFSET('Smelter Reference List'!$I$4,$S1342-4,0))</f>
        <v/>
      </c>
      <c r="K1342" s="296"/>
      <c r="L1342" s="296"/>
      <c r="M1342" s="296"/>
      <c r="N1342" s="296"/>
      <c r="O1342" s="296"/>
      <c r="P1342" s="296"/>
      <c r="Q1342" s="297"/>
      <c r="R1342" s="227"/>
      <c r="S1342" s="228" t="e">
        <f>IF(C1342="",NA(),MATCH($B1342&amp;$C1342,'Smelter Reference List'!$J:$J,0))</f>
        <v>#N/A</v>
      </c>
      <c r="T1342" s="229"/>
      <c r="U1342" s="229">
        <f t="shared" ca="1" si="44"/>
        <v>0</v>
      </c>
      <c r="V1342" s="229"/>
      <c r="W1342" s="229"/>
      <c r="Y1342" s="223" t="str">
        <f t="shared" si="45"/>
        <v/>
      </c>
    </row>
    <row r="1343" spans="1:25" s="223" customFormat="1" ht="20.25">
      <c r="A1343" s="292"/>
      <c r="B1343" s="293" t="str">
        <f>IF(LEN(A1343)=0,"",INDEX('Smelter Reference List'!$A:$A,MATCH($A1343,'Smelter Reference List'!$E:$E,0)))</f>
        <v/>
      </c>
      <c r="C1343" s="299" t="str">
        <f>IF(LEN(A1343)=0,"",INDEX('Smelter Reference List'!$C:$C,MATCH($A1343,'Smelter Reference List'!$E:$E,0)))</f>
        <v/>
      </c>
      <c r="D1343" s="293" t="str">
        <f ca="1">IF(ISERROR($S1343),"",OFFSET('Smelter Reference List'!$C$4,$S1343-4,0)&amp;"")</f>
        <v/>
      </c>
      <c r="E1343" s="293" t="str">
        <f ca="1">IF(ISERROR($S1343),"",OFFSET('Smelter Reference List'!$D$4,$S1343-4,0)&amp;"")</f>
        <v/>
      </c>
      <c r="F1343" s="293" t="str">
        <f ca="1">IF(ISERROR($S1343),"",OFFSET('Smelter Reference List'!$E$4,$S1343-4,0))</f>
        <v/>
      </c>
      <c r="G1343" s="293" t="str">
        <f ca="1">IF(C1343=$U$4,"Enter smelter details", IF(ISERROR($S1343),"",OFFSET('Smelter Reference List'!$F$4,$S1343-4,0)))</f>
        <v/>
      </c>
      <c r="H1343" s="294" t="str">
        <f ca="1">IF(ISERROR($S1343),"",OFFSET('Smelter Reference List'!$G$4,$S1343-4,0))</f>
        <v/>
      </c>
      <c r="I1343" s="295" t="str">
        <f ca="1">IF(ISERROR($S1343),"",OFFSET('Smelter Reference List'!$H$4,$S1343-4,0))</f>
        <v/>
      </c>
      <c r="J1343" s="295" t="str">
        <f ca="1">IF(ISERROR($S1343),"",OFFSET('Smelter Reference List'!$I$4,$S1343-4,0))</f>
        <v/>
      </c>
      <c r="K1343" s="296"/>
      <c r="L1343" s="296"/>
      <c r="M1343" s="296"/>
      <c r="N1343" s="296"/>
      <c r="O1343" s="296"/>
      <c r="P1343" s="296"/>
      <c r="Q1343" s="297"/>
      <c r="R1343" s="227"/>
      <c r="S1343" s="228" t="e">
        <f>IF(C1343="",NA(),MATCH($B1343&amp;$C1343,'Smelter Reference List'!$J:$J,0))</f>
        <v>#N/A</v>
      </c>
      <c r="T1343" s="229"/>
      <c r="U1343" s="229">
        <f t="shared" ca="1" si="44"/>
        <v>0</v>
      </c>
      <c r="V1343" s="229"/>
      <c r="W1343" s="229"/>
      <c r="Y1343" s="223" t="str">
        <f t="shared" si="45"/>
        <v/>
      </c>
    </row>
    <row r="1344" spans="1:25" s="223" customFormat="1" ht="20.25">
      <c r="A1344" s="292"/>
      <c r="B1344" s="293" t="str">
        <f>IF(LEN(A1344)=0,"",INDEX('Smelter Reference List'!$A:$A,MATCH($A1344,'Smelter Reference List'!$E:$E,0)))</f>
        <v/>
      </c>
      <c r="C1344" s="299" t="str">
        <f>IF(LEN(A1344)=0,"",INDEX('Smelter Reference List'!$C:$C,MATCH($A1344,'Smelter Reference List'!$E:$E,0)))</f>
        <v/>
      </c>
      <c r="D1344" s="293" t="str">
        <f ca="1">IF(ISERROR($S1344),"",OFFSET('Smelter Reference List'!$C$4,$S1344-4,0)&amp;"")</f>
        <v/>
      </c>
      <c r="E1344" s="293" t="str">
        <f ca="1">IF(ISERROR($S1344),"",OFFSET('Smelter Reference List'!$D$4,$S1344-4,0)&amp;"")</f>
        <v/>
      </c>
      <c r="F1344" s="293" t="str">
        <f ca="1">IF(ISERROR($S1344),"",OFFSET('Smelter Reference List'!$E$4,$S1344-4,0))</f>
        <v/>
      </c>
      <c r="G1344" s="293" t="str">
        <f ca="1">IF(C1344=$U$4,"Enter smelter details", IF(ISERROR($S1344),"",OFFSET('Smelter Reference List'!$F$4,$S1344-4,0)))</f>
        <v/>
      </c>
      <c r="H1344" s="294" t="str">
        <f ca="1">IF(ISERROR($S1344),"",OFFSET('Smelter Reference List'!$G$4,$S1344-4,0))</f>
        <v/>
      </c>
      <c r="I1344" s="295" t="str">
        <f ca="1">IF(ISERROR($S1344),"",OFFSET('Smelter Reference List'!$H$4,$S1344-4,0))</f>
        <v/>
      </c>
      <c r="J1344" s="295" t="str">
        <f ca="1">IF(ISERROR($S1344),"",OFFSET('Smelter Reference List'!$I$4,$S1344-4,0))</f>
        <v/>
      </c>
      <c r="K1344" s="296"/>
      <c r="L1344" s="296"/>
      <c r="M1344" s="296"/>
      <c r="N1344" s="296"/>
      <c r="O1344" s="296"/>
      <c r="P1344" s="296"/>
      <c r="Q1344" s="297"/>
      <c r="R1344" s="227"/>
      <c r="S1344" s="228" t="e">
        <f>IF(C1344="",NA(),MATCH($B1344&amp;$C1344,'Smelter Reference List'!$J:$J,0))</f>
        <v>#N/A</v>
      </c>
      <c r="T1344" s="229"/>
      <c r="U1344" s="229">
        <f t="shared" ca="1" si="44"/>
        <v>0</v>
      </c>
      <c r="V1344" s="229"/>
      <c r="W1344" s="229"/>
      <c r="Y1344" s="223" t="str">
        <f t="shared" si="45"/>
        <v/>
      </c>
    </row>
    <row r="1345" spans="1:25" s="223" customFormat="1" ht="20.25">
      <c r="A1345" s="292"/>
      <c r="B1345" s="293" t="str">
        <f>IF(LEN(A1345)=0,"",INDEX('Smelter Reference List'!$A:$A,MATCH($A1345,'Smelter Reference List'!$E:$E,0)))</f>
        <v/>
      </c>
      <c r="C1345" s="299" t="str">
        <f>IF(LEN(A1345)=0,"",INDEX('Smelter Reference List'!$C:$C,MATCH($A1345,'Smelter Reference List'!$E:$E,0)))</f>
        <v/>
      </c>
      <c r="D1345" s="293" t="str">
        <f ca="1">IF(ISERROR($S1345),"",OFFSET('Smelter Reference List'!$C$4,$S1345-4,0)&amp;"")</f>
        <v/>
      </c>
      <c r="E1345" s="293" t="str">
        <f ca="1">IF(ISERROR($S1345),"",OFFSET('Smelter Reference List'!$D$4,$S1345-4,0)&amp;"")</f>
        <v/>
      </c>
      <c r="F1345" s="293" t="str">
        <f ca="1">IF(ISERROR($S1345),"",OFFSET('Smelter Reference List'!$E$4,$S1345-4,0))</f>
        <v/>
      </c>
      <c r="G1345" s="293" t="str">
        <f ca="1">IF(C1345=$U$4,"Enter smelter details", IF(ISERROR($S1345),"",OFFSET('Smelter Reference List'!$F$4,$S1345-4,0)))</f>
        <v/>
      </c>
      <c r="H1345" s="294" t="str">
        <f ca="1">IF(ISERROR($S1345),"",OFFSET('Smelter Reference List'!$G$4,$S1345-4,0))</f>
        <v/>
      </c>
      <c r="I1345" s="295" t="str">
        <f ca="1">IF(ISERROR($S1345),"",OFFSET('Smelter Reference List'!$H$4,$S1345-4,0))</f>
        <v/>
      </c>
      <c r="J1345" s="295" t="str">
        <f ca="1">IF(ISERROR($S1345),"",OFFSET('Smelter Reference List'!$I$4,$S1345-4,0))</f>
        <v/>
      </c>
      <c r="K1345" s="296"/>
      <c r="L1345" s="296"/>
      <c r="M1345" s="296"/>
      <c r="N1345" s="296"/>
      <c r="O1345" s="296"/>
      <c r="P1345" s="296"/>
      <c r="Q1345" s="297"/>
      <c r="R1345" s="227"/>
      <c r="S1345" s="228" t="e">
        <f>IF(C1345="",NA(),MATCH($B1345&amp;$C1345,'Smelter Reference List'!$J:$J,0))</f>
        <v>#N/A</v>
      </c>
      <c r="T1345" s="229"/>
      <c r="U1345" s="229">
        <f t="shared" ca="1" si="44"/>
        <v>0</v>
      </c>
      <c r="V1345" s="229"/>
      <c r="W1345" s="229"/>
      <c r="Y1345" s="223" t="str">
        <f t="shared" si="45"/>
        <v/>
      </c>
    </row>
    <row r="1346" spans="1:25" s="223" customFormat="1" ht="20.25">
      <c r="A1346" s="292"/>
      <c r="B1346" s="293" t="str">
        <f>IF(LEN(A1346)=0,"",INDEX('Smelter Reference List'!$A:$A,MATCH($A1346,'Smelter Reference List'!$E:$E,0)))</f>
        <v/>
      </c>
      <c r="C1346" s="299" t="str">
        <f>IF(LEN(A1346)=0,"",INDEX('Smelter Reference List'!$C:$C,MATCH($A1346,'Smelter Reference List'!$E:$E,0)))</f>
        <v/>
      </c>
      <c r="D1346" s="293" t="str">
        <f ca="1">IF(ISERROR($S1346),"",OFFSET('Smelter Reference List'!$C$4,$S1346-4,0)&amp;"")</f>
        <v/>
      </c>
      <c r="E1346" s="293" t="str">
        <f ca="1">IF(ISERROR($S1346),"",OFFSET('Smelter Reference List'!$D$4,$S1346-4,0)&amp;"")</f>
        <v/>
      </c>
      <c r="F1346" s="293" t="str">
        <f ca="1">IF(ISERROR($S1346),"",OFFSET('Smelter Reference List'!$E$4,$S1346-4,0))</f>
        <v/>
      </c>
      <c r="G1346" s="293" t="str">
        <f ca="1">IF(C1346=$U$4,"Enter smelter details", IF(ISERROR($S1346),"",OFFSET('Smelter Reference List'!$F$4,$S1346-4,0)))</f>
        <v/>
      </c>
      <c r="H1346" s="294" t="str">
        <f ca="1">IF(ISERROR($S1346),"",OFFSET('Smelter Reference List'!$G$4,$S1346-4,0))</f>
        <v/>
      </c>
      <c r="I1346" s="295" t="str">
        <f ca="1">IF(ISERROR($S1346),"",OFFSET('Smelter Reference List'!$H$4,$S1346-4,0))</f>
        <v/>
      </c>
      <c r="J1346" s="295" t="str">
        <f ca="1">IF(ISERROR($S1346),"",OFFSET('Smelter Reference List'!$I$4,$S1346-4,0))</f>
        <v/>
      </c>
      <c r="K1346" s="296"/>
      <c r="L1346" s="296"/>
      <c r="M1346" s="296"/>
      <c r="N1346" s="296"/>
      <c r="O1346" s="296"/>
      <c r="P1346" s="296"/>
      <c r="Q1346" s="297"/>
      <c r="R1346" s="227"/>
      <c r="S1346" s="228" t="e">
        <f>IF(C1346="",NA(),MATCH($B1346&amp;$C1346,'Smelter Reference List'!$J:$J,0))</f>
        <v>#N/A</v>
      </c>
      <c r="T1346" s="229"/>
      <c r="U1346" s="229">
        <f t="shared" ca="1" si="44"/>
        <v>0</v>
      </c>
      <c r="V1346" s="229"/>
      <c r="W1346" s="229"/>
      <c r="Y1346" s="223" t="str">
        <f t="shared" si="45"/>
        <v/>
      </c>
    </row>
    <row r="1347" spans="1:25" s="223" customFormat="1" ht="20.25">
      <c r="A1347" s="292"/>
      <c r="B1347" s="293" t="str">
        <f>IF(LEN(A1347)=0,"",INDEX('Smelter Reference List'!$A:$A,MATCH($A1347,'Smelter Reference List'!$E:$E,0)))</f>
        <v/>
      </c>
      <c r="C1347" s="299" t="str">
        <f>IF(LEN(A1347)=0,"",INDEX('Smelter Reference List'!$C:$C,MATCH($A1347,'Smelter Reference List'!$E:$E,0)))</f>
        <v/>
      </c>
      <c r="D1347" s="293" t="str">
        <f ca="1">IF(ISERROR($S1347),"",OFFSET('Smelter Reference List'!$C$4,$S1347-4,0)&amp;"")</f>
        <v/>
      </c>
      <c r="E1347" s="293" t="str">
        <f ca="1">IF(ISERROR($S1347),"",OFFSET('Smelter Reference List'!$D$4,$S1347-4,0)&amp;"")</f>
        <v/>
      </c>
      <c r="F1347" s="293" t="str">
        <f ca="1">IF(ISERROR($S1347),"",OFFSET('Smelter Reference List'!$E$4,$S1347-4,0))</f>
        <v/>
      </c>
      <c r="G1347" s="293" t="str">
        <f ca="1">IF(C1347=$U$4,"Enter smelter details", IF(ISERROR($S1347),"",OFFSET('Smelter Reference List'!$F$4,$S1347-4,0)))</f>
        <v/>
      </c>
      <c r="H1347" s="294" t="str">
        <f ca="1">IF(ISERROR($S1347),"",OFFSET('Smelter Reference List'!$G$4,$S1347-4,0))</f>
        <v/>
      </c>
      <c r="I1347" s="295" t="str">
        <f ca="1">IF(ISERROR($S1347),"",OFFSET('Smelter Reference List'!$H$4,$S1347-4,0))</f>
        <v/>
      </c>
      <c r="J1347" s="295" t="str">
        <f ca="1">IF(ISERROR($S1347),"",OFFSET('Smelter Reference List'!$I$4,$S1347-4,0))</f>
        <v/>
      </c>
      <c r="K1347" s="296"/>
      <c r="L1347" s="296"/>
      <c r="M1347" s="296"/>
      <c r="N1347" s="296"/>
      <c r="O1347" s="296"/>
      <c r="P1347" s="296"/>
      <c r="Q1347" s="297"/>
      <c r="R1347" s="227"/>
      <c r="S1347" s="228" t="e">
        <f>IF(C1347="",NA(),MATCH($B1347&amp;$C1347,'Smelter Reference List'!$J:$J,0))</f>
        <v>#N/A</v>
      </c>
      <c r="T1347" s="229"/>
      <c r="U1347" s="229">
        <f t="shared" ca="1" si="44"/>
        <v>0</v>
      </c>
      <c r="V1347" s="229"/>
      <c r="W1347" s="229"/>
      <c r="Y1347" s="223" t="str">
        <f t="shared" si="45"/>
        <v/>
      </c>
    </row>
    <row r="1348" spans="1:25" s="223" customFormat="1" ht="20.25">
      <c r="A1348" s="292"/>
      <c r="B1348" s="293" t="str">
        <f>IF(LEN(A1348)=0,"",INDEX('Smelter Reference List'!$A:$A,MATCH($A1348,'Smelter Reference List'!$E:$E,0)))</f>
        <v/>
      </c>
      <c r="C1348" s="299" t="str">
        <f>IF(LEN(A1348)=0,"",INDEX('Smelter Reference List'!$C:$C,MATCH($A1348,'Smelter Reference List'!$E:$E,0)))</f>
        <v/>
      </c>
      <c r="D1348" s="293" t="str">
        <f ca="1">IF(ISERROR($S1348),"",OFFSET('Smelter Reference List'!$C$4,$S1348-4,0)&amp;"")</f>
        <v/>
      </c>
      <c r="E1348" s="293" t="str">
        <f ca="1">IF(ISERROR($S1348),"",OFFSET('Smelter Reference List'!$D$4,$S1348-4,0)&amp;"")</f>
        <v/>
      </c>
      <c r="F1348" s="293" t="str">
        <f ca="1">IF(ISERROR($S1348),"",OFFSET('Smelter Reference List'!$E$4,$S1348-4,0))</f>
        <v/>
      </c>
      <c r="G1348" s="293" t="str">
        <f ca="1">IF(C1348=$U$4,"Enter smelter details", IF(ISERROR($S1348),"",OFFSET('Smelter Reference List'!$F$4,$S1348-4,0)))</f>
        <v/>
      </c>
      <c r="H1348" s="294" t="str">
        <f ca="1">IF(ISERROR($S1348),"",OFFSET('Smelter Reference List'!$G$4,$S1348-4,0))</f>
        <v/>
      </c>
      <c r="I1348" s="295" t="str">
        <f ca="1">IF(ISERROR($S1348),"",OFFSET('Smelter Reference List'!$H$4,$S1348-4,0))</f>
        <v/>
      </c>
      <c r="J1348" s="295" t="str">
        <f ca="1">IF(ISERROR($S1348),"",OFFSET('Smelter Reference List'!$I$4,$S1348-4,0))</f>
        <v/>
      </c>
      <c r="K1348" s="296"/>
      <c r="L1348" s="296"/>
      <c r="M1348" s="296"/>
      <c r="N1348" s="296"/>
      <c r="O1348" s="296"/>
      <c r="P1348" s="296"/>
      <c r="Q1348" s="297"/>
      <c r="R1348" s="227"/>
      <c r="S1348" s="228" t="e">
        <f>IF(C1348="",NA(),MATCH($B1348&amp;$C1348,'Smelter Reference List'!$J:$J,0))</f>
        <v>#N/A</v>
      </c>
      <c r="T1348" s="229"/>
      <c r="U1348" s="229">
        <f t="shared" ca="1" si="44"/>
        <v>0</v>
      </c>
      <c r="V1348" s="229"/>
      <c r="W1348" s="229"/>
      <c r="Y1348" s="223" t="str">
        <f t="shared" si="45"/>
        <v/>
      </c>
    </row>
    <row r="1349" spans="1:25" s="223" customFormat="1" ht="20.25">
      <c r="A1349" s="292"/>
      <c r="B1349" s="293" t="str">
        <f>IF(LEN(A1349)=0,"",INDEX('Smelter Reference List'!$A:$A,MATCH($A1349,'Smelter Reference List'!$E:$E,0)))</f>
        <v/>
      </c>
      <c r="C1349" s="299" t="str">
        <f>IF(LEN(A1349)=0,"",INDEX('Smelter Reference List'!$C:$C,MATCH($A1349,'Smelter Reference List'!$E:$E,0)))</f>
        <v/>
      </c>
      <c r="D1349" s="293" t="str">
        <f ca="1">IF(ISERROR($S1349),"",OFFSET('Smelter Reference List'!$C$4,$S1349-4,0)&amp;"")</f>
        <v/>
      </c>
      <c r="E1349" s="293" t="str">
        <f ca="1">IF(ISERROR($S1349),"",OFFSET('Smelter Reference List'!$D$4,$S1349-4,0)&amp;"")</f>
        <v/>
      </c>
      <c r="F1349" s="293" t="str">
        <f ca="1">IF(ISERROR($S1349),"",OFFSET('Smelter Reference List'!$E$4,$S1349-4,0))</f>
        <v/>
      </c>
      <c r="G1349" s="293" t="str">
        <f ca="1">IF(C1349=$U$4,"Enter smelter details", IF(ISERROR($S1349),"",OFFSET('Smelter Reference List'!$F$4,$S1349-4,0)))</f>
        <v/>
      </c>
      <c r="H1349" s="294" t="str">
        <f ca="1">IF(ISERROR($S1349),"",OFFSET('Smelter Reference List'!$G$4,$S1349-4,0))</f>
        <v/>
      </c>
      <c r="I1349" s="295" t="str">
        <f ca="1">IF(ISERROR($S1349),"",OFFSET('Smelter Reference List'!$H$4,$S1349-4,0))</f>
        <v/>
      </c>
      <c r="J1349" s="295" t="str">
        <f ca="1">IF(ISERROR($S1349),"",OFFSET('Smelter Reference List'!$I$4,$S1349-4,0))</f>
        <v/>
      </c>
      <c r="K1349" s="296"/>
      <c r="L1349" s="296"/>
      <c r="M1349" s="296"/>
      <c r="N1349" s="296"/>
      <c r="O1349" s="296"/>
      <c r="P1349" s="296"/>
      <c r="Q1349" s="297"/>
      <c r="R1349" s="227"/>
      <c r="S1349" s="228" t="e">
        <f>IF(C1349="",NA(),MATCH($B1349&amp;$C1349,'Smelter Reference List'!$J:$J,0))</f>
        <v>#N/A</v>
      </c>
      <c r="T1349" s="229"/>
      <c r="U1349" s="229">
        <f t="shared" ca="1" si="44"/>
        <v>0</v>
      </c>
      <c r="V1349" s="229"/>
      <c r="W1349" s="229"/>
      <c r="Y1349" s="223" t="str">
        <f t="shared" si="45"/>
        <v/>
      </c>
    </row>
    <row r="1350" spans="1:25" s="223" customFormat="1" ht="20.25">
      <c r="A1350" s="292"/>
      <c r="B1350" s="293" t="str">
        <f>IF(LEN(A1350)=0,"",INDEX('Smelter Reference List'!$A:$A,MATCH($A1350,'Smelter Reference List'!$E:$E,0)))</f>
        <v/>
      </c>
      <c r="C1350" s="299" t="str">
        <f>IF(LEN(A1350)=0,"",INDEX('Smelter Reference List'!$C:$C,MATCH($A1350,'Smelter Reference List'!$E:$E,0)))</f>
        <v/>
      </c>
      <c r="D1350" s="293" t="str">
        <f ca="1">IF(ISERROR($S1350),"",OFFSET('Smelter Reference List'!$C$4,$S1350-4,0)&amp;"")</f>
        <v/>
      </c>
      <c r="E1350" s="293" t="str">
        <f ca="1">IF(ISERROR($S1350),"",OFFSET('Smelter Reference List'!$D$4,$S1350-4,0)&amp;"")</f>
        <v/>
      </c>
      <c r="F1350" s="293" t="str">
        <f ca="1">IF(ISERROR($S1350),"",OFFSET('Smelter Reference List'!$E$4,$S1350-4,0))</f>
        <v/>
      </c>
      <c r="G1350" s="293" t="str">
        <f ca="1">IF(C1350=$U$4,"Enter smelter details", IF(ISERROR($S1350),"",OFFSET('Smelter Reference List'!$F$4,$S1350-4,0)))</f>
        <v/>
      </c>
      <c r="H1350" s="294" t="str">
        <f ca="1">IF(ISERROR($S1350),"",OFFSET('Smelter Reference List'!$G$4,$S1350-4,0))</f>
        <v/>
      </c>
      <c r="I1350" s="295" t="str">
        <f ca="1">IF(ISERROR($S1350),"",OFFSET('Smelter Reference List'!$H$4,$S1350-4,0))</f>
        <v/>
      </c>
      <c r="J1350" s="295" t="str">
        <f ca="1">IF(ISERROR($S1350),"",OFFSET('Smelter Reference List'!$I$4,$S1350-4,0))</f>
        <v/>
      </c>
      <c r="K1350" s="296"/>
      <c r="L1350" s="296"/>
      <c r="M1350" s="296"/>
      <c r="N1350" s="296"/>
      <c r="O1350" s="296"/>
      <c r="P1350" s="296"/>
      <c r="Q1350" s="297"/>
      <c r="R1350" s="227"/>
      <c r="S1350" s="228" t="e">
        <f>IF(C1350="",NA(),MATCH($B1350&amp;$C1350,'Smelter Reference List'!$J:$J,0))</f>
        <v>#N/A</v>
      </c>
      <c r="T1350" s="229"/>
      <c r="U1350" s="229">
        <f t="shared" ca="1" si="44"/>
        <v>0</v>
      </c>
      <c r="V1350" s="229"/>
      <c r="W1350" s="229"/>
      <c r="Y1350" s="223" t="str">
        <f t="shared" si="45"/>
        <v/>
      </c>
    </row>
    <row r="1351" spans="1:25" s="223" customFormat="1" ht="20.25">
      <c r="A1351" s="292"/>
      <c r="B1351" s="293" t="str">
        <f>IF(LEN(A1351)=0,"",INDEX('Smelter Reference List'!$A:$A,MATCH($A1351,'Smelter Reference List'!$E:$E,0)))</f>
        <v/>
      </c>
      <c r="C1351" s="299" t="str">
        <f>IF(LEN(A1351)=0,"",INDEX('Smelter Reference List'!$C:$C,MATCH($A1351,'Smelter Reference List'!$E:$E,0)))</f>
        <v/>
      </c>
      <c r="D1351" s="293" t="str">
        <f ca="1">IF(ISERROR($S1351),"",OFFSET('Smelter Reference List'!$C$4,$S1351-4,0)&amp;"")</f>
        <v/>
      </c>
      <c r="E1351" s="293" t="str">
        <f ca="1">IF(ISERROR($S1351),"",OFFSET('Smelter Reference List'!$D$4,$S1351-4,0)&amp;"")</f>
        <v/>
      </c>
      <c r="F1351" s="293" t="str">
        <f ca="1">IF(ISERROR($S1351),"",OFFSET('Smelter Reference List'!$E$4,$S1351-4,0))</f>
        <v/>
      </c>
      <c r="G1351" s="293" t="str">
        <f ca="1">IF(C1351=$U$4,"Enter smelter details", IF(ISERROR($S1351),"",OFFSET('Smelter Reference List'!$F$4,$S1351-4,0)))</f>
        <v/>
      </c>
      <c r="H1351" s="294" t="str">
        <f ca="1">IF(ISERROR($S1351),"",OFFSET('Smelter Reference List'!$G$4,$S1351-4,0))</f>
        <v/>
      </c>
      <c r="I1351" s="295" t="str">
        <f ca="1">IF(ISERROR($S1351),"",OFFSET('Smelter Reference List'!$H$4,$S1351-4,0))</f>
        <v/>
      </c>
      <c r="J1351" s="295" t="str">
        <f ca="1">IF(ISERROR($S1351),"",OFFSET('Smelter Reference List'!$I$4,$S1351-4,0))</f>
        <v/>
      </c>
      <c r="K1351" s="296"/>
      <c r="L1351" s="296"/>
      <c r="M1351" s="296"/>
      <c r="N1351" s="296"/>
      <c r="O1351" s="296"/>
      <c r="P1351" s="296"/>
      <c r="Q1351" s="297"/>
      <c r="R1351" s="227"/>
      <c r="S1351" s="228" t="e">
        <f>IF(C1351="",NA(),MATCH($B1351&amp;$C1351,'Smelter Reference List'!$J:$J,0))</f>
        <v>#N/A</v>
      </c>
      <c r="T1351" s="229"/>
      <c r="U1351" s="229">
        <f t="shared" ca="1" si="44"/>
        <v>0</v>
      </c>
      <c r="V1351" s="229"/>
      <c r="W1351" s="229"/>
      <c r="Y1351" s="223" t="str">
        <f t="shared" si="45"/>
        <v/>
      </c>
    </row>
    <row r="1352" spans="1:25" s="223" customFormat="1" ht="20.25">
      <c r="A1352" s="292"/>
      <c r="B1352" s="293" t="str">
        <f>IF(LEN(A1352)=0,"",INDEX('Smelter Reference List'!$A:$A,MATCH($A1352,'Smelter Reference List'!$E:$E,0)))</f>
        <v/>
      </c>
      <c r="C1352" s="299" t="str">
        <f>IF(LEN(A1352)=0,"",INDEX('Smelter Reference List'!$C:$C,MATCH($A1352,'Smelter Reference List'!$E:$E,0)))</f>
        <v/>
      </c>
      <c r="D1352" s="293" t="str">
        <f ca="1">IF(ISERROR($S1352),"",OFFSET('Smelter Reference List'!$C$4,$S1352-4,0)&amp;"")</f>
        <v/>
      </c>
      <c r="E1352" s="293" t="str">
        <f ca="1">IF(ISERROR($S1352),"",OFFSET('Smelter Reference List'!$D$4,$S1352-4,0)&amp;"")</f>
        <v/>
      </c>
      <c r="F1352" s="293" t="str">
        <f ca="1">IF(ISERROR($S1352),"",OFFSET('Smelter Reference List'!$E$4,$S1352-4,0))</f>
        <v/>
      </c>
      <c r="G1352" s="293" t="str">
        <f ca="1">IF(C1352=$U$4,"Enter smelter details", IF(ISERROR($S1352),"",OFFSET('Smelter Reference List'!$F$4,$S1352-4,0)))</f>
        <v/>
      </c>
      <c r="H1352" s="294" t="str">
        <f ca="1">IF(ISERROR($S1352),"",OFFSET('Smelter Reference List'!$G$4,$S1352-4,0))</f>
        <v/>
      </c>
      <c r="I1352" s="295" t="str">
        <f ca="1">IF(ISERROR($S1352),"",OFFSET('Smelter Reference List'!$H$4,$S1352-4,0))</f>
        <v/>
      </c>
      <c r="J1352" s="295" t="str">
        <f ca="1">IF(ISERROR($S1352),"",OFFSET('Smelter Reference List'!$I$4,$S1352-4,0))</f>
        <v/>
      </c>
      <c r="K1352" s="296"/>
      <c r="L1352" s="296"/>
      <c r="M1352" s="296"/>
      <c r="N1352" s="296"/>
      <c r="O1352" s="296"/>
      <c r="P1352" s="296"/>
      <c r="Q1352" s="297"/>
      <c r="R1352" s="227"/>
      <c r="S1352" s="228" t="e">
        <f>IF(C1352="",NA(),MATCH($B1352&amp;$C1352,'Smelter Reference List'!$J:$J,0))</f>
        <v>#N/A</v>
      </c>
      <c r="T1352" s="229"/>
      <c r="U1352" s="229">
        <f t="shared" ca="1" si="44"/>
        <v>0</v>
      </c>
      <c r="V1352" s="229"/>
      <c r="W1352" s="229"/>
      <c r="Y1352" s="223" t="str">
        <f t="shared" si="45"/>
        <v/>
      </c>
    </row>
    <row r="1353" spans="1:25" s="223" customFormat="1" ht="20.25">
      <c r="A1353" s="292"/>
      <c r="B1353" s="293" t="str">
        <f>IF(LEN(A1353)=0,"",INDEX('Smelter Reference List'!$A:$A,MATCH($A1353,'Smelter Reference List'!$E:$E,0)))</f>
        <v/>
      </c>
      <c r="C1353" s="299" t="str">
        <f>IF(LEN(A1353)=0,"",INDEX('Smelter Reference List'!$C:$C,MATCH($A1353,'Smelter Reference List'!$E:$E,0)))</f>
        <v/>
      </c>
      <c r="D1353" s="293" t="str">
        <f ca="1">IF(ISERROR($S1353),"",OFFSET('Smelter Reference List'!$C$4,$S1353-4,0)&amp;"")</f>
        <v/>
      </c>
      <c r="E1353" s="293" t="str">
        <f ca="1">IF(ISERROR($S1353),"",OFFSET('Smelter Reference List'!$D$4,$S1353-4,0)&amp;"")</f>
        <v/>
      </c>
      <c r="F1353" s="293" t="str">
        <f ca="1">IF(ISERROR($S1353),"",OFFSET('Smelter Reference List'!$E$4,$S1353-4,0))</f>
        <v/>
      </c>
      <c r="G1353" s="293" t="str">
        <f ca="1">IF(C1353=$U$4,"Enter smelter details", IF(ISERROR($S1353),"",OFFSET('Smelter Reference List'!$F$4,$S1353-4,0)))</f>
        <v/>
      </c>
      <c r="H1353" s="294" t="str">
        <f ca="1">IF(ISERROR($S1353),"",OFFSET('Smelter Reference List'!$G$4,$S1353-4,0))</f>
        <v/>
      </c>
      <c r="I1353" s="295" t="str">
        <f ca="1">IF(ISERROR($S1353),"",OFFSET('Smelter Reference List'!$H$4,$S1353-4,0))</f>
        <v/>
      </c>
      <c r="J1353" s="295" t="str">
        <f ca="1">IF(ISERROR($S1353),"",OFFSET('Smelter Reference List'!$I$4,$S1353-4,0))</f>
        <v/>
      </c>
      <c r="K1353" s="296"/>
      <c r="L1353" s="296"/>
      <c r="M1353" s="296"/>
      <c r="N1353" s="296"/>
      <c r="O1353" s="296"/>
      <c r="P1353" s="296"/>
      <c r="Q1353" s="297"/>
      <c r="R1353" s="227"/>
      <c r="S1353" s="228" t="e">
        <f>IF(C1353="",NA(),MATCH($B1353&amp;$C1353,'Smelter Reference List'!$J:$J,0))</f>
        <v>#N/A</v>
      </c>
      <c r="T1353" s="229"/>
      <c r="U1353" s="229">
        <f t="shared" ca="1" si="44"/>
        <v>0</v>
      </c>
      <c r="V1353" s="229"/>
      <c r="W1353" s="229"/>
      <c r="Y1353" s="223" t="str">
        <f t="shared" si="45"/>
        <v/>
      </c>
    </row>
    <row r="1354" spans="1:25" s="223" customFormat="1" ht="20.25">
      <c r="A1354" s="292"/>
      <c r="B1354" s="293" t="str">
        <f>IF(LEN(A1354)=0,"",INDEX('Smelter Reference List'!$A:$A,MATCH($A1354,'Smelter Reference List'!$E:$E,0)))</f>
        <v/>
      </c>
      <c r="C1354" s="299" t="str">
        <f>IF(LEN(A1354)=0,"",INDEX('Smelter Reference List'!$C:$C,MATCH($A1354,'Smelter Reference List'!$E:$E,0)))</f>
        <v/>
      </c>
      <c r="D1354" s="293" t="str">
        <f ca="1">IF(ISERROR($S1354),"",OFFSET('Smelter Reference List'!$C$4,$S1354-4,0)&amp;"")</f>
        <v/>
      </c>
      <c r="E1354" s="293" t="str">
        <f ca="1">IF(ISERROR($S1354),"",OFFSET('Smelter Reference List'!$D$4,$S1354-4,0)&amp;"")</f>
        <v/>
      </c>
      <c r="F1354" s="293" t="str">
        <f ca="1">IF(ISERROR($S1354),"",OFFSET('Smelter Reference List'!$E$4,$S1354-4,0))</f>
        <v/>
      </c>
      <c r="G1354" s="293" t="str">
        <f ca="1">IF(C1354=$U$4,"Enter smelter details", IF(ISERROR($S1354),"",OFFSET('Smelter Reference List'!$F$4,$S1354-4,0)))</f>
        <v/>
      </c>
      <c r="H1354" s="294" t="str">
        <f ca="1">IF(ISERROR($S1354),"",OFFSET('Smelter Reference List'!$G$4,$S1354-4,0))</f>
        <v/>
      </c>
      <c r="I1354" s="295" t="str">
        <f ca="1">IF(ISERROR($S1354),"",OFFSET('Smelter Reference List'!$H$4,$S1354-4,0))</f>
        <v/>
      </c>
      <c r="J1354" s="295" t="str">
        <f ca="1">IF(ISERROR($S1354),"",OFFSET('Smelter Reference List'!$I$4,$S1354-4,0))</f>
        <v/>
      </c>
      <c r="K1354" s="296"/>
      <c r="L1354" s="296"/>
      <c r="M1354" s="296"/>
      <c r="N1354" s="296"/>
      <c r="O1354" s="296"/>
      <c r="P1354" s="296"/>
      <c r="Q1354" s="297"/>
      <c r="R1354" s="227"/>
      <c r="S1354" s="228" t="e">
        <f>IF(C1354="",NA(),MATCH($B1354&amp;$C1354,'Smelter Reference List'!$J:$J,0))</f>
        <v>#N/A</v>
      </c>
      <c r="T1354" s="229"/>
      <c r="U1354" s="229">
        <f t="shared" ca="1" si="44"/>
        <v>0</v>
      </c>
      <c r="V1354" s="229"/>
      <c r="W1354" s="229"/>
      <c r="Y1354" s="223" t="str">
        <f t="shared" si="45"/>
        <v/>
      </c>
    </row>
    <row r="1355" spans="1:25" s="223" customFormat="1" ht="20.25">
      <c r="A1355" s="292"/>
      <c r="B1355" s="293" t="str">
        <f>IF(LEN(A1355)=0,"",INDEX('Smelter Reference List'!$A:$A,MATCH($A1355,'Smelter Reference List'!$E:$E,0)))</f>
        <v/>
      </c>
      <c r="C1355" s="299" t="str">
        <f>IF(LEN(A1355)=0,"",INDEX('Smelter Reference List'!$C:$C,MATCH($A1355,'Smelter Reference List'!$E:$E,0)))</f>
        <v/>
      </c>
      <c r="D1355" s="293" t="str">
        <f ca="1">IF(ISERROR($S1355),"",OFFSET('Smelter Reference List'!$C$4,$S1355-4,0)&amp;"")</f>
        <v/>
      </c>
      <c r="E1355" s="293" t="str">
        <f ca="1">IF(ISERROR($S1355),"",OFFSET('Smelter Reference List'!$D$4,$S1355-4,0)&amp;"")</f>
        <v/>
      </c>
      <c r="F1355" s="293" t="str">
        <f ca="1">IF(ISERROR($S1355),"",OFFSET('Smelter Reference List'!$E$4,$S1355-4,0))</f>
        <v/>
      </c>
      <c r="G1355" s="293" t="str">
        <f ca="1">IF(C1355=$U$4,"Enter smelter details", IF(ISERROR($S1355),"",OFFSET('Smelter Reference List'!$F$4,$S1355-4,0)))</f>
        <v/>
      </c>
      <c r="H1355" s="294" t="str">
        <f ca="1">IF(ISERROR($S1355),"",OFFSET('Smelter Reference List'!$G$4,$S1355-4,0))</f>
        <v/>
      </c>
      <c r="I1355" s="295" t="str">
        <f ca="1">IF(ISERROR($S1355),"",OFFSET('Smelter Reference List'!$H$4,$S1355-4,0))</f>
        <v/>
      </c>
      <c r="J1355" s="295" t="str">
        <f ca="1">IF(ISERROR($S1355),"",OFFSET('Smelter Reference List'!$I$4,$S1355-4,0))</f>
        <v/>
      </c>
      <c r="K1355" s="296"/>
      <c r="L1355" s="296"/>
      <c r="M1355" s="296"/>
      <c r="N1355" s="296"/>
      <c r="O1355" s="296"/>
      <c r="P1355" s="296"/>
      <c r="Q1355" s="297"/>
      <c r="R1355" s="227"/>
      <c r="S1355" s="228" t="e">
        <f>IF(C1355="",NA(),MATCH($B1355&amp;$C1355,'Smelter Reference List'!$J:$J,0))</f>
        <v>#N/A</v>
      </c>
      <c r="T1355" s="229"/>
      <c r="U1355" s="229">
        <f t="shared" ca="1" si="44"/>
        <v>0</v>
      </c>
      <c r="V1355" s="229"/>
      <c r="W1355" s="229"/>
      <c r="Y1355" s="223" t="str">
        <f t="shared" si="45"/>
        <v/>
      </c>
    </row>
    <row r="1356" spans="1:25" s="223" customFormat="1" ht="20.25">
      <c r="A1356" s="292"/>
      <c r="B1356" s="293" t="str">
        <f>IF(LEN(A1356)=0,"",INDEX('Smelter Reference List'!$A:$A,MATCH($A1356,'Smelter Reference List'!$E:$E,0)))</f>
        <v/>
      </c>
      <c r="C1356" s="299" t="str">
        <f>IF(LEN(A1356)=0,"",INDEX('Smelter Reference List'!$C:$C,MATCH($A1356,'Smelter Reference List'!$E:$E,0)))</f>
        <v/>
      </c>
      <c r="D1356" s="293" t="str">
        <f ca="1">IF(ISERROR($S1356),"",OFFSET('Smelter Reference List'!$C$4,$S1356-4,0)&amp;"")</f>
        <v/>
      </c>
      <c r="E1356" s="293" t="str">
        <f ca="1">IF(ISERROR($S1356),"",OFFSET('Smelter Reference List'!$D$4,$S1356-4,0)&amp;"")</f>
        <v/>
      </c>
      <c r="F1356" s="293" t="str">
        <f ca="1">IF(ISERROR($S1356),"",OFFSET('Smelter Reference List'!$E$4,$S1356-4,0))</f>
        <v/>
      </c>
      <c r="G1356" s="293" t="str">
        <f ca="1">IF(C1356=$U$4,"Enter smelter details", IF(ISERROR($S1356),"",OFFSET('Smelter Reference List'!$F$4,$S1356-4,0)))</f>
        <v/>
      </c>
      <c r="H1356" s="294" t="str">
        <f ca="1">IF(ISERROR($S1356),"",OFFSET('Smelter Reference List'!$G$4,$S1356-4,0))</f>
        <v/>
      </c>
      <c r="I1356" s="295" t="str">
        <f ca="1">IF(ISERROR($S1356),"",OFFSET('Smelter Reference List'!$H$4,$S1356-4,0))</f>
        <v/>
      </c>
      <c r="J1356" s="295" t="str">
        <f ca="1">IF(ISERROR($S1356),"",OFFSET('Smelter Reference List'!$I$4,$S1356-4,0))</f>
        <v/>
      </c>
      <c r="K1356" s="296"/>
      <c r="L1356" s="296"/>
      <c r="M1356" s="296"/>
      <c r="N1356" s="296"/>
      <c r="O1356" s="296"/>
      <c r="P1356" s="296"/>
      <c r="Q1356" s="297"/>
      <c r="R1356" s="227"/>
      <c r="S1356" s="228" t="e">
        <f>IF(C1356="",NA(),MATCH($B1356&amp;$C1356,'Smelter Reference List'!$J:$J,0))</f>
        <v>#N/A</v>
      </c>
      <c r="T1356" s="229"/>
      <c r="U1356" s="229">
        <f t="shared" ca="1" si="44"/>
        <v>0</v>
      </c>
      <c r="V1356" s="229"/>
      <c r="W1356" s="229"/>
      <c r="Y1356" s="223" t="str">
        <f t="shared" si="45"/>
        <v/>
      </c>
    </row>
    <row r="1357" spans="1:25" s="223" customFormat="1" ht="20.25">
      <c r="A1357" s="292"/>
      <c r="B1357" s="293" t="str">
        <f>IF(LEN(A1357)=0,"",INDEX('Smelter Reference List'!$A:$A,MATCH($A1357,'Smelter Reference List'!$E:$E,0)))</f>
        <v/>
      </c>
      <c r="C1357" s="299" t="str">
        <f>IF(LEN(A1357)=0,"",INDEX('Smelter Reference List'!$C:$C,MATCH($A1357,'Smelter Reference List'!$E:$E,0)))</f>
        <v/>
      </c>
      <c r="D1357" s="293" t="str">
        <f ca="1">IF(ISERROR($S1357),"",OFFSET('Smelter Reference List'!$C$4,$S1357-4,0)&amp;"")</f>
        <v/>
      </c>
      <c r="E1357" s="293" t="str">
        <f ca="1">IF(ISERROR($S1357),"",OFFSET('Smelter Reference List'!$D$4,$S1357-4,0)&amp;"")</f>
        <v/>
      </c>
      <c r="F1357" s="293" t="str">
        <f ca="1">IF(ISERROR($S1357),"",OFFSET('Smelter Reference List'!$E$4,$S1357-4,0))</f>
        <v/>
      </c>
      <c r="G1357" s="293" t="str">
        <f ca="1">IF(C1357=$U$4,"Enter smelter details", IF(ISERROR($S1357),"",OFFSET('Smelter Reference List'!$F$4,$S1357-4,0)))</f>
        <v/>
      </c>
      <c r="H1357" s="294" t="str">
        <f ca="1">IF(ISERROR($S1357),"",OFFSET('Smelter Reference List'!$G$4,$S1357-4,0))</f>
        <v/>
      </c>
      <c r="I1357" s="295" t="str">
        <f ca="1">IF(ISERROR($S1357),"",OFFSET('Smelter Reference List'!$H$4,$S1357-4,0))</f>
        <v/>
      </c>
      <c r="J1357" s="295" t="str">
        <f ca="1">IF(ISERROR($S1357),"",OFFSET('Smelter Reference List'!$I$4,$S1357-4,0))</f>
        <v/>
      </c>
      <c r="K1357" s="296"/>
      <c r="L1357" s="296"/>
      <c r="M1357" s="296"/>
      <c r="N1357" s="296"/>
      <c r="O1357" s="296"/>
      <c r="P1357" s="296"/>
      <c r="Q1357" s="297"/>
      <c r="R1357" s="227"/>
      <c r="S1357" s="228" t="e">
        <f>IF(C1357="",NA(),MATCH($B1357&amp;$C1357,'Smelter Reference List'!$J:$J,0))</f>
        <v>#N/A</v>
      </c>
      <c r="T1357" s="229"/>
      <c r="U1357" s="229">
        <f t="shared" ca="1" si="44"/>
        <v>0</v>
      </c>
      <c r="V1357" s="229"/>
      <c r="W1357" s="229"/>
      <c r="Y1357" s="223" t="str">
        <f t="shared" si="45"/>
        <v/>
      </c>
    </row>
    <row r="1358" spans="1:25" s="223" customFormat="1" ht="20.25">
      <c r="A1358" s="292"/>
      <c r="B1358" s="293" t="str">
        <f>IF(LEN(A1358)=0,"",INDEX('Smelter Reference List'!$A:$A,MATCH($A1358,'Smelter Reference List'!$E:$E,0)))</f>
        <v/>
      </c>
      <c r="C1358" s="299" t="str">
        <f>IF(LEN(A1358)=0,"",INDEX('Smelter Reference List'!$C:$C,MATCH($A1358,'Smelter Reference List'!$E:$E,0)))</f>
        <v/>
      </c>
      <c r="D1358" s="293" t="str">
        <f ca="1">IF(ISERROR($S1358),"",OFFSET('Smelter Reference List'!$C$4,$S1358-4,0)&amp;"")</f>
        <v/>
      </c>
      <c r="E1358" s="293" t="str">
        <f ca="1">IF(ISERROR($S1358),"",OFFSET('Smelter Reference List'!$D$4,$S1358-4,0)&amp;"")</f>
        <v/>
      </c>
      <c r="F1358" s="293" t="str">
        <f ca="1">IF(ISERROR($S1358),"",OFFSET('Smelter Reference List'!$E$4,$S1358-4,0))</f>
        <v/>
      </c>
      <c r="G1358" s="293" t="str">
        <f ca="1">IF(C1358=$U$4,"Enter smelter details", IF(ISERROR($S1358),"",OFFSET('Smelter Reference List'!$F$4,$S1358-4,0)))</f>
        <v/>
      </c>
      <c r="H1358" s="294" t="str">
        <f ca="1">IF(ISERROR($S1358),"",OFFSET('Smelter Reference List'!$G$4,$S1358-4,0))</f>
        <v/>
      </c>
      <c r="I1358" s="295" t="str">
        <f ca="1">IF(ISERROR($S1358),"",OFFSET('Smelter Reference List'!$H$4,$S1358-4,0))</f>
        <v/>
      </c>
      <c r="J1358" s="295" t="str">
        <f ca="1">IF(ISERROR($S1358),"",OFFSET('Smelter Reference List'!$I$4,$S1358-4,0))</f>
        <v/>
      </c>
      <c r="K1358" s="296"/>
      <c r="L1358" s="296"/>
      <c r="M1358" s="296"/>
      <c r="N1358" s="296"/>
      <c r="O1358" s="296"/>
      <c r="P1358" s="296"/>
      <c r="Q1358" s="297"/>
      <c r="R1358" s="227"/>
      <c r="S1358" s="228" t="e">
        <f>IF(C1358="",NA(),MATCH($B1358&amp;$C1358,'Smelter Reference List'!$J:$J,0))</f>
        <v>#N/A</v>
      </c>
      <c r="T1358" s="229"/>
      <c r="U1358" s="229">
        <f t="shared" ca="1" si="44"/>
        <v>0</v>
      </c>
      <c r="V1358" s="229"/>
      <c r="W1358" s="229"/>
      <c r="Y1358" s="223" t="str">
        <f t="shared" si="45"/>
        <v/>
      </c>
    </row>
    <row r="1359" spans="1:25" s="223" customFormat="1" ht="20.25">
      <c r="A1359" s="292"/>
      <c r="B1359" s="293" t="str">
        <f>IF(LEN(A1359)=0,"",INDEX('Smelter Reference List'!$A:$A,MATCH($A1359,'Smelter Reference List'!$E:$E,0)))</f>
        <v/>
      </c>
      <c r="C1359" s="299" t="str">
        <f>IF(LEN(A1359)=0,"",INDEX('Smelter Reference List'!$C:$C,MATCH($A1359,'Smelter Reference List'!$E:$E,0)))</f>
        <v/>
      </c>
      <c r="D1359" s="293" t="str">
        <f ca="1">IF(ISERROR($S1359),"",OFFSET('Smelter Reference List'!$C$4,$S1359-4,0)&amp;"")</f>
        <v/>
      </c>
      <c r="E1359" s="293" t="str">
        <f ca="1">IF(ISERROR($S1359),"",OFFSET('Smelter Reference List'!$D$4,$S1359-4,0)&amp;"")</f>
        <v/>
      </c>
      <c r="F1359" s="293" t="str">
        <f ca="1">IF(ISERROR($S1359),"",OFFSET('Smelter Reference List'!$E$4,$S1359-4,0))</f>
        <v/>
      </c>
      <c r="G1359" s="293" t="str">
        <f ca="1">IF(C1359=$U$4,"Enter smelter details", IF(ISERROR($S1359),"",OFFSET('Smelter Reference List'!$F$4,$S1359-4,0)))</f>
        <v/>
      </c>
      <c r="H1359" s="294" t="str">
        <f ca="1">IF(ISERROR($S1359),"",OFFSET('Smelter Reference List'!$G$4,$S1359-4,0))</f>
        <v/>
      </c>
      <c r="I1359" s="295" t="str">
        <f ca="1">IF(ISERROR($S1359),"",OFFSET('Smelter Reference List'!$H$4,$S1359-4,0))</f>
        <v/>
      </c>
      <c r="J1359" s="295" t="str">
        <f ca="1">IF(ISERROR($S1359),"",OFFSET('Smelter Reference List'!$I$4,$S1359-4,0))</f>
        <v/>
      </c>
      <c r="K1359" s="296"/>
      <c r="L1359" s="296"/>
      <c r="M1359" s="296"/>
      <c r="N1359" s="296"/>
      <c r="O1359" s="296"/>
      <c r="P1359" s="296"/>
      <c r="Q1359" s="297"/>
      <c r="R1359" s="227"/>
      <c r="S1359" s="228" t="e">
        <f>IF(C1359="",NA(),MATCH($B1359&amp;$C1359,'Smelter Reference List'!$J:$J,0))</f>
        <v>#N/A</v>
      </c>
      <c r="T1359" s="229"/>
      <c r="U1359" s="229">
        <f t="shared" ca="1" si="44"/>
        <v>0</v>
      </c>
      <c r="V1359" s="229"/>
      <c r="W1359" s="229"/>
      <c r="Y1359" s="223" t="str">
        <f t="shared" si="45"/>
        <v/>
      </c>
    </row>
    <row r="1360" spans="1:25" s="223" customFormat="1" ht="20.25">
      <c r="A1360" s="292"/>
      <c r="B1360" s="293" t="str">
        <f>IF(LEN(A1360)=0,"",INDEX('Smelter Reference List'!$A:$A,MATCH($A1360,'Smelter Reference List'!$E:$E,0)))</f>
        <v/>
      </c>
      <c r="C1360" s="299" t="str">
        <f>IF(LEN(A1360)=0,"",INDEX('Smelter Reference List'!$C:$C,MATCH($A1360,'Smelter Reference List'!$E:$E,0)))</f>
        <v/>
      </c>
      <c r="D1360" s="293" t="str">
        <f ca="1">IF(ISERROR($S1360),"",OFFSET('Smelter Reference List'!$C$4,$S1360-4,0)&amp;"")</f>
        <v/>
      </c>
      <c r="E1360" s="293" t="str">
        <f ca="1">IF(ISERROR($S1360),"",OFFSET('Smelter Reference List'!$D$4,$S1360-4,0)&amp;"")</f>
        <v/>
      </c>
      <c r="F1360" s="293" t="str">
        <f ca="1">IF(ISERROR($S1360),"",OFFSET('Smelter Reference List'!$E$4,$S1360-4,0))</f>
        <v/>
      </c>
      <c r="G1360" s="293" t="str">
        <f ca="1">IF(C1360=$U$4,"Enter smelter details", IF(ISERROR($S1360),"",OFFSET('Smelter Reference List'!$F$4,$S1360-4,0)))</f>
        <v/>
      </c>
      <c r="H1360" s="294" t="str">
        <f ca="1">IF(ISERROR($S1360),"",OFFSET('Smelter Reference List'!$G$4,$S1360-4,0))</f>
        <v/>
      </c>
      <c r="I1360" s="295" t="str">
        <f ca="1">IF(ISERROR($S1360),"",OFFSET('Smelter Reference List'!$H$4,$S1360-4,0))</f>
        <v/>
      </c>
      <c r="J1360" s="295" t="str">
        <f ca="1">IF(ISERROR($S1360),"",OFFSET('Smelter Reference List'!$I$4,$S1360-4,0))</f>
        <v/>
      </c>
      <c r="K1360" s="296"/>
      <c r="L1360" s="296"/>
      <c r="M1360" s="296"/>
      <c r="N1360" s="296"/>
      <c r="O1360" s="296"/>
      <c r="P1360" s="296"/>
      <c r="Q1360" s="297"/>
      <c r="R1360" s="227"/>
      <c r="S1360" s="228" t="e">
        <f>IF(C1360="",NA(),MATCH($B1360&amp;$C1360,'Smelter Reference List'!$J:$J,0))</f>
        <v>#N/A</v>
      </c>
      <c r="T1360" s="229"/>
      <c r="U1360" s="229">
        <f t="shared" ca="1" si="44"/>
        <v>0</v>
      </c>
      <c r="V1360" s="229"/>
      <c r="W1360" s="229"/>
      <c r="Y1360" s="223" t="str">
        <f t="shared" si="45"/>
        <v/>
      </c>
    </row>
    <row r="1361" spans="1:25" s="223" customFormat="1" ht="20.25">
      <c r="A1361" s="292"/>
      <c r="B1361" s="293" t="str">
        <f>IF(LEN(A1361)=0,"",INDEX('Smelter Reference List'!$A:$A,MATCH($A1361,'Smelter Reference List'!$E:$E,0)))</f>
        <v/>
      </c>
      <c r="C1361" s="299" t="str">
        <f>IF(LEN(A1361)=0,"",INDEX('Smelter Reference List'!$C:$C,MATCH($A1361,'Smelter Reference List'!$E:$E,0)))</f>
        <v/>
      </c>
      <c r="D1361" s="293" t="str">
        <f ca="1">IF(ISERROR($S1361),"",OFFSET('Smelter Reference List'!$C$4,$S1361-4,0)&amp;"")</f>
        <v/>
      </c>
      <c r="E1361" s="293" t="str">
        <f ca="1">IF(ISERROR($S1361),"",OFFSET('Smelter Reference List'!$D$4,$S1361-4,0)&amp;"")</f>
        <v/>
      </c>
      <c r="F1361" s="293" t="str">
        <f ca="1">IF(ISERROR($S1361),"",OFFSET('Smelter Reference List'!$E$4,$S1361-4,0))</f>
        <v/>
      </c>
      <c r="G1361" s="293" t="str">
        <f ca="1">IF(C1361=$U$4,"Enter smelter details", IF(ISERROR($S1361),"",OFFSET('Smelter Reference List'!$F$4,$S1361-4,0)))</f>
        <v/>
      </c>
      <c r="H1361" s="294" t="str">
        <f ca="1">IF(ISERROR($S1361),"",OFFSET('Smelter Reference List'!$G$4,$S1361-4,0))</f>
        <v/>
      </c>
      <c r="I1361" s="295" t="str">
        <f ca="1">IF(ISERROR($S1361),"",OFFSET('Smelter Reference List'!$H$4,$S1361-4,0))</f>
        <v/>
      </c>
      <c r="J1361" s="295" t="str">
        <f ca="1">IF(ISERROR($S1361),"",OFFSET('Smelter Reference List'!$I$4,$S1361-4,0))</f>
        <v/>
      </c>
      <c r="K1361" s="296"/>
      <c r="L1361" s="296"/>
      <c r="M1361" s="296"/>
      <c r="N1361" s="296"/>
      <c r="O1361" s="296"/>
      <c r="P1361" s="296"/>
      <c r="Q1361" s="297"/>
      <c r="R1361" s="227"/>
      <c r="S1361" s="228" t="e">
        <f>IF(C1361="",NA(),MATCH($B1361&amp;$C1361,'Smelter Reference List'!$J:$J,0))</f>
        <v>#N/A</v>
      </c>
      <c r="T1361" s="229"/>
      <c r="U1361" s="229">
        <f t="shared" ca="1" si="44"/>
        <v>0</v>
      </c>
      <c r="V1361" s="229"/>
      <c r="W1361" s="229"/>
      <c r="Y1361" s="223" t="str">
        <f t="shared" si="45"/>
        <v/>
      </c>
    </row>
    <row r="1362" spans="1:25" s="223" customFormat="1" ht="20.25">
      <c r="A1362" s="292"/>
      <c r="B1362" s="293" t="str">
        <f>IF(LEN(A1362)=0,"",INDEX('Smelter Reference List'!$A:$A,MATCH($A1362,'Smelter Reference List'!$E:$E,0)))</f>
        <v/>
      </c>
      <c r="C1362" s="299" t="str">
        <f>IF(LEN(A1362)=0,"",INDEX('Smelter Reference List'!$C:$C,MATCH($A1362,'Smelter Reference List'!$E:$E,0)))</f>
        <v/>
      </c>
      <c r="D1362" s="293" t="str">
        <f ca="1">IF(ISERROR($S1362),"",OFFSET('Smelter Reference List'!$C$4,$S1362-4,0)&amp;"")</f>
        <v/>
      </c>
      <c r="E1362" s="293" t="str">
        <f ca="1">IF(ISERROR($S1362),"",OFFSET('Smelter Reference List'!$D$4,$S1362-4,0)&amp;"")</f>
        <v/>
      </c>
      <c r="F1362" s="293" t="str">
        <f ca="1">IF(ISERROR($S1362),"",OFFSET('Smelter Reference List'!$E$4,$S1362-4,0))</f>
        <v/>
      </c>
      <c r="G1362" s="293" t="str">
        <f ca="1">IF(C1362=$U$4,"Enter smelter details", IF(ISERROR($S1362),"",OFFSET('Smelter Reference List'!$F$4,$S1362-4,0)))</f>
        <v/>
      </c>
      <c r="H1362" s="294" t="str">
        <f ca="1">IF(ISERROR($S1362),"",OFFSET('Smelter Reference List'!$G$4,$S1362-4,0))</f>
        <v/>
      </c>
      <c r="I1362" s="295" t="str">
        <f ca="1">IF(ISERROR($S1362),"",OFFSET('Smelter Reference List'!$H$4,$S1362-4,0))</f>
        <v/>
      </c>
      <c r="J1362" s="295" t="str">
        <f ca="1">IF(ISERROR($S1362),"",OFFSET('Smelter Reference List'!$I$4,$S1362-4,0))</f>
        <v/>
      </c>
      <c r="K1362" s="296"/>
      <c r="L1362" s="296"/>
      <c r="M1362" s="296"/>
      <c r="N1362" s="296"/>
      <c r="O1362" s="296"/>
      <c r="P1362" s="296"/>
      <c r="Q1362" s="297"/>
      <c r="R1362" s="227"/>
      <c r="S1362" s="228" t="e">
        <f>IF(C1362="",NA(),MATCH($B1362&amp;$C1362,'Smelter Reference List'!$J:$J,0))</f>
        <v>#N/A</v>
      </c>
      <c r="T1362" s="229"/>
      <c r="U1362" s="229">
        <f t="shared" ca="1" si="44"/>
        <v>0</v>
      </c>
      <c r="V1362" s="229"/>
      <c r="W1362" s="229"/>
      <c r="Y1362" s="223" t="str">
        <f t="shared" si="45"/>
        <v/>
      </c>
    </row>
    <row r="1363" spans="1:25" s="223" customFormat="1" ht="20.25">
      <c r="A1363" s="292"/>
      <c r="B1363" s="293" t="str">
        <f>IF(LEN(A1363)=0,"",INDEX('Smelter Reference List'!$A:$A,MATCH($A1363,'Smelter Reference List'!$E:$E,0)))</f>
        <v/>
      </c>
      <c r="C1363" s="299" t="str">
        <f>IF(LEN(A1363)=0,"",INDEX('Smelter Reference List'!$C:$C,MATCH($A1363,'Smelter Reference List'!$E:$E,0)))</f>
        <v/>
      </c>
      <c r="D1363" s="293" t="str">
        <f ca="1">IF(ISERROR($S1363),"",OFFSET('Smelter Reference List'!$C$4,$S1363-4,0)&amp;"")</f>
        <v/>
      </c>
      <c r="E1363" s="293" t="str">
        <f ca="1">IF(ISERROR($S1363),"",OFFSET('Smelter Reference List'!$D$4,$S1363-4,0)&amp;"")</f>
        <v/>
      </c>
      <c r="F1363" s="293" t="str">
        <f ca="1">IF(ISERROR($S1363),"",OFFSET('Smelter Reference List'!$E$4,$S1363-4,0))</f>
        <v/>
      </c>
      <c r="G1363" s="293" t="str">
        <f ca="1">IF(C1363=$U$4,"Enter smelter details", IF(ISERROR($S1363),"",OFFSET('Smelter Reference List'!$F$4,$S1363-4,0)))</f>
        <v/>
      </c>
      <c r="H1363" s="294" t="str">
        <f ca="1">IF(ISERROR($S1363),"",OFFSET('Smelter Reference List'!$G$4,$S1363-4,0))</f>
        <v/>
      </c>
      <c r="I1363" s="295" t="str">
        <f ca="1">IF(ISERROR($S1363),"",OFFSET('Smelter Reference List'!$H$4,$S1363-4,0))</f>
        <v/>
      </c>
      <c r="J1363" s="295" t="str">
        <f ca="1">IF(ISERROR($S1363),"",OFFSET('Smelter Reference List'!$I$4,$S1363-4,0))</f>
        <v/>
      </c>
      <c r="K1363" s="296"/>
      <c r="L1363" s="296"/>
      <c r="M1363" s="296"/>
      <c r="N1363" s="296"/>
      <c r="O1363" s="296"/>
      <c r="P1363" s="296"/>
      <c r="Q1363" s="297"/>
      <c r="R1363" s="227"/>
      <c r="S1363" s="228" t="e">
        <f>IF(C1363="",NA(),MATCH($B1363&amp;$C1363,'Smelter Reference List'!$J:$J,0))</f>
        <v>#N/A</v>
      </c>
      <c r="T1363" s="229"/>
      <c r="U1363" s="229">
        <f t="shared" ca="1" si="44"/>
        <v>0</v>
      </c>
      <c r="V1363" s="229"/>
      <c r="W1363" s="229"/>
      <c r="Y1363" s="223" t="str">
        <f t="shared" si="45"/>
        <v/>
      </c>
    </row>
    <row r="1364" spans="1:25" s="223" customFormat="1" ht="20.25">
      <c r="A1364" s="292"/>
      <c r="B1364" s="293" t="str">
        <f>IF(LEN(A1364)=0,"",INDEX('Smelter Reference List'!$A:$A,MATCH($A1364,'Smelter Reference List'!$E:$E,0)))</f>
        <v/>
      </c>
      <c r="C1364" s="299" t="str">
        <f>IF(LEN(A1364)=0,"",INDEX('Smelter Reference List'!$C:$C,MATCH($A1364,'Smelter Reference List'!$E:$E,0)))</f>
        <v/>
      </c>
      <c r="D1364" s="293" t="str">
        <f ca="1">IF(ISERROR($S1364),"",OFFSET('Smelter Reference List'!$C$4,$S1364-4,0)&amp;"")</f>
        <v/>
      </c>
      <c r="E1364" s="293" t="str">
        <f ca="1">IF(ISERROR($S1364),"",OFFSET('Smelter Reference List'!$D$4,$S1364-4,0)&amp;"")</f>
        <v/>
      </c>
      <c r="F1364" s="293" t="str">
        <f ca="1">IF(ISERROR($S1364),"",OFFSET('Smelter Reference List'!$E$4,$S1364-4,0))</f>
        <v/>
      </c>
      <c r="G1364" s="293" t="str">
        <f ca="1">IF(C1364=$U$4,"Enter smelter details", IF(ISERROR($S1364),"",OFFSET('Smelter Reference List'!$F$4,$S1364-4,0)))</f>
        <v/>
      </c>
      <c r="H1364" s="294" t="str">
        <f ca="1">IF(ISERROR($S1364),"",OFFSET('Smelter Reference List'!$G$4,$S1364-4,0))</f>
        <v/>
      </c>
      <c r="I1364" s="295" t="str">
        <f ca="1">IF(ISERROR($S1364),"",OFFSET('Smelter Reference List'!$H$4,$S1364-4,0))</f>
        <v/>
      </c>
      <c r="J1364" s="295" t="str">
        <f ca="1">IF(ISERROR($S1364),"",OFFSET('Smelter Reference List'!$I$4,$S1364-4,0))</f>
        <v/>
      </c>
      <c r="K1364" s="296"/>
      <c r="L1364" s="296"/>
      <c r="M1364" s="296"/>
      <c r="N1364" s="296"/>
      <c r="O1364" s="296"/>
      <c r="P1364" s="296"/>
      <c r="Q1364" s="297"/>
      <c r="R1364" s="227"/>
      <c r="S1364" s="228" t="e">
        <f>IF(C1364="",NA(),MATCH($B1364&amp;$C1364,'Smelter Reference List'!$J:$J,0))</f>
        <v>#N/A</v>
      </c>
      <c r="T1364" s="229"/>
      <c r="U1364" s="229">
        <f t="shared" ca="1" si="44"/>
        <v>0</v>
      </c>
      <c r="V1364" s="229"/>
      <c r="W1364" s="229"/>
      <c r="Y1364" s="223" t="str">
        <f t="shared" si="45"/>
        <v/>
      </c>
    </row>
    <row r="1365" spans="1:25" s="223" customFormat="1" ht="20.25">
      <c r="A1365" s="292"/>
      <c r="B1365" s="293" t="str">
        <f>IF(LEN(A1365)=0,"",INDEX('Smelter Reference List'!$A:$A,MATCH($A1365,'Smelter Reference List'!$E:$E,0)))</f>
        <v/>
      </c>
      <c r="C1365" s="299" t="str">
        <f>IF(LEN(A1365)=0,"",INDEX('Smelter Reference List'!$C:$C,MATCH($A1365,'Smelter Reference List'!$E:$E,0)))</f>
        <v/>
      </c>
      <c r="D1365" s="293" t="str">
        <f ca="1">IF(ISERROR($S1365),"",OFFSET('Smelter Reference List'!$C$4,$S1365-4,0)&amp;"")</f>
        <v/>
      </c>
      <c r="E1365" s="293" t="str">
        <f ca="1">IF(ISERROR($S1365),"",OFFSET('Smelter Reference List'!$D$4,$S1365-4,0)&amp;"")</f>
        <v/>
      </c>
      <c r="F1365" s="293" t="str">
        <f ca="1">IF(ISERROR($S1365),"",OFFSET('Smelter Reference List'!$E$4,$S1365-4,0))</f>
        <v/>
      </c>
      <c r="G1365" s="293" t="str">
        <f ca="1">IF(C1365=$U$4,"Enter smelter details", IF(ISERROR($S1365),"",OFFSET('Smelter Reference List'!$F$4,$S1365-4,0)))</f>
        <v/>
      </c>
      <c r="H1365" s="294" t="str">
        <f ca="1">IF(ISERROR($S1365),"",OFFSET('Smelter Reference List'!$G$4,$S1365-4,0))</f>
        <v/>
      </c>
      <c r="I1365" s="295" t="str">
        <f ca="1">IF(ISERROR($S1365),"",OFFSET('Smelter Reference List'!$H$4,$S1365-4,0))</f>
        <v/>
      </c>
      <c r="J1365" s="295" t="str">
        <f ca="1">IF(ISERROR($S1365),"",OFFSET('Smelter Reference List'!$I$4,$S1365-4,0))</f>
        <v/>
      </c>
      <c r="K1365" s="296"/>
      <c r="L1365" s="296"/>
      <c r="M1365" s="296"/>
      <c r="N1365" s="296"/>
      <c r="O1365" s="296"/>
      <c r="P1365" s="296"/>
      <c r="Q1365" s="297"/>
      <c r="R1365" s="227"/>
      <c r="S1365" s="228" t="e">
        <f>IF(C1365="",NA(),MATCH($B1365&amp;$C1365,'Smelter Reference List'!$J:$J,0))</f>
        <v>#N/A</v>
      </c>
      <c r="T1365" s="229"/>
      <c r="U1365" s="229">
        <f t="shared" ca="1" si="44"/>
        <v>0</v>
      </c>
      <c r="V1365" s="229"/>
      <c r="W1365" s="229"/>
      <c r="Y1365" s="223" t="str">
        <f t="shared" si="45"/>
        <v/>
      </c>
    </row>
    <row r="1366" spans="1:25" s="223" customFormat="1" ht="20.25">
      <c r="A1366" s="292"/>
      <c r="B1366" s="293" t="str">
        <f>IF(LEN(A1366)=0,"",INDEX('Smelter Reference List'!$A:$A,MATCH($A1366,'Smelter Reference List'!$E:$E,0)))</f>
        <v/>
      </c>
      <c r="C1366" s="299" t="str">
        <f>IF(LEN(A1366)=0,"",INDEX('Smelter Reference List'!$C:$C,MATCH($A1366,'Smelter Reference List'!$E:$E,0)))</f>
        <v/>
      </c>
      <c r="D1366" s="293" t="str">
        <f ca="1">IF(ISERROR($S1366),"",OFFSET('Smelter Reference List'!$C$4,$S1366-4,0)&amp;"")</f>
        <v/>
      </c>
      <c r="E1366" s="293" t="str">
        <f ca="1">IF(ISERROR($S1366),"",OFFSET('Smelter Reference List'!$D$4,$S1366-4,0)&amp;"")</f>
        <v/>
      </c>
      <c r="F1366" s="293" t="str">
        <f ca="1">IF(ISERROR($S1366),"",OFFSET('Smelter Reference List'!$E$4,$S1366-4,0))</f>
        <v/>
      </c>
      <c r="G1366" s="293" t="str">
        <f ca="1">IF(C1366=$U$4,"Enter smelter details", IF(ISERROR($S1366),"",OFFSET('Smelter Reference List'!$F$4,$S1366-4,0)))</f>
        <v/>
      </c>
      <c r="H1366" s="294" t="str">
        <f ca="1">IF(ISERROR($S1366),"",OFFSET('Smelter Reference List'!$G$4,$S1366-4,0))</f>
        <v/>
      </c>
      <c r="I1366" s="295" t="str">
        <f ca="1">IF(ISERROR($S1366),"",OFFSET('Smelter Reference List'!$H$4,$S1366-4,0))</f>
        <v/>
      </c>
      <c r="J1366" s="295" t="str">
        <f ca="1">IF(ISERROR($S1366),"",OFFSET('Smelter Reference List'!$I$4,$S1366-4,0))</f>
        <v/>
      </c>
      <c r="K1366" s="296"/>
      <c r="L1366" s="296"/>
      <c r="M1366" s="296"/>
      <c r="N1366" s="296"/>
      <c r="O1366" s="296"/>
      <c r="P1366" s="296"/>
      <c r="Q1366" s="297"/>
      <c r="R1366" s="227"/>
      <c r="S1366" s="228" t="e">
        <f>IF(C1366="",NA(),MATCH($B1366&amp;$C1366,'Smelter Reference List'!$J:$J,0))</f>
        <v>#N/A</v>
      </c>
      <c r="T1366" s="229"/>
      <c r="U1366" s="229">
        <f t="shared" ca="1" si="44"/>
        <v>0</v>
      </c>
      <c r="V1366" s="229"/>
      <c r="W1366" s="229"/>
      <c r="Y1366" s="223" t="str">
        <f t="shared" si="45"/>
        <v/>
      </c>
    </row>
    <row r="1367" spans="1:25" s="223" customFormat="1" ht="20.25">
      <c r="A1367" s="292"/>
      <c r="B1367" s="293" t="str">
        <f>IF(LEN(A1367)=0,"",INDEX('Smelter Reference List'!$A:$A,MATCH($A1367,'Smelter Reference List'!$E:$E,0)))</f>
        <v/>
      </c>
      <c r="C1367" s="299" t="str">
        <f>IF(LEN(A1367)=0,"",INDEX('Smelter Reference List'!$C:$C,MATCH($A1367,'Smelter Reference List'!$E:$E,0)))</f>
        <v/>
      </c>
      <c r="D1367" s="293" t="str">
        <f ca="1">IF(ISERROR($S1367),"",OFFSET('Smelter Reference List'!$C$4,$S1367-4,0)&amp;"")</f>
        <v/>
      </c>
      <c r="E1367" s="293" t="str">
        <f ca="1">IF(ISERROR($S1367),"",OFFSET('Smelter Reference List'!$D$4,$S1367-4,0)&amp;"")</f>
        <v/>
      </c>
      <c r="F1367" s="293" t="str">
        <f ca="1">IF(ISERROR($S1367),"",OFFSET('Smelter Reference List'!$E$4,$S1367-4,0))</f>
        <v/>
      </c>
      <c r="G1367" s="293" t="str">
        <f ca="1">IF(C1367=$U$4,"Enter smelter details", IF(ISERROR($S1367),"",OFFSET('Smelter Reference List'!$F$4,$S1367-4,0)))</f>
        <v/>
      </c>
      <c r="H1367" s="294" t="str">
        <f ca="1">IF(ISERROR($S1367),"",OFFSET('Smelter Reference List'!$G$4,$S1367-4,0))</f>
        <v/>
      </c>
      <c r="I1367" s="295" t="str">
        <f ca="1">IF(ISERROR($S1367),"",OFFSET('Smelter Reference List'!$H$4,$S1367-4,0))</f>
        <v/>
      </c>
      <c r="J1367" s="295" t="str">
        <f ca="1">IF(ISERROR($S1367),"",OFFSET('Smelter Reference List'!$I$4,$S1367-4,0))</f>
        <v/>
      </c>
      <c r="K1367" s="296"/>
      <c r="L1367" s="296"/>
      <c r="M1367" s="296"/>
      <c r="N1367" s="296"/>
      <c r="O1367" s="296"/>
      <c r="P1367" s="296"/>
      <c r="Q1367" s="297"/>
      <c r="R1367" s="227"/>
      <c r="S1367" s="228" t="e">
        <f>IF(C1367="",NA(),MATCH($B1367&amp;$C1367,'Smelter Reference List'!$J:$J,0))</f>
        <v>#N/A</v>
      </c>
      <c r="T1367" s="229"/>
      <c r="U1367" s="229">
        <f t="shared" ca="1" si="44"/>
        <v>0</v>
      </c>
      <c r="V1367" s="229"/>
      <c r="W1367" s="229"/>
      <c r="Y1367" s="223" t="str">
        <f t="shared" si="45"/>
        <v/>
      </c>
    </row>
    <row r="1368" spans="1:25" s="223" customFormat="1" ht="20.25">
      <c r="A1368" s="292"/>
      <c r="B1368" s="293" t="str">
        <f>IF(LEN(A1368)=0,"",INDEX('Smelter Reference List'!$A:$A,MATCH($A1368,'Smelter Reference List'!$E:$E,0)))</f>
        <v/>
      </c>
      <c r="C1368" s="299" t="str">
        <f>IF(LEN(A1368)=0,"",INDEX('Smelter Reference List'!$C:$C,MATCH($A1368,'Smelter Reference List'!$E:$E,0)))</f>
        <v/>
      </c>
      <c r="D1368" s="293" t="str">
        <f ca="1">IF(ISERROR($S1368),"",OFFSET('Smelter Reference List'!$C$4,$S1368-4,0)&amp;"")</f>
        <v/>
      </c>
      <c r="E1368" s="293" t="str">
        <f ca="1">IF(ISERROR($S1368),"",OFFSET('Smelter Reference List'!$D$4,$S1368-4,0)&amp;"")</f>
        <v/>
      </c>
      <c r="F1368" s="293" t="str">
        <f ca="1">IF(ISERROR($S1368),"",OFFSET('Smelter Reference List'!$E$4,$S1368-4,0))</f>
        <v/>
      </c>
      <c r="G1368" s="293" t="str">
        <f ca="1">IF(C1368=$U$4,"Enter smelter details", IF(ISERROR($S1368),"",OFFSET('Smelter Reference List'!$F$4,$S1368-4,0)))</f>
        <v/>
      </c>
      <c r="H1368" s="294" t="str">
        <f ca="1">IF(ISERROR($S1368),"",OFFSET('Smelter Reference List'!$G$4,$S1368-4,0))</f>
        <v/>
      </c>
      <c r="I1368" s="295" t="str">
        <f ca="1">IF(ISERROR($S1368),"",OFFSET('Smelter Reference List'!$H$4,$S1368-4,0))</f>
        <v/>
      </c>
      <c r="J1368" s="295" t="str">
        <f ca="1">IF(ISERROR($S1368),"",OFFSET('Smelter Reference List'!$I$4,$S1368-4,0))</f>
        <v/>
      </c>
      <c r="K1368" s="296"/>
      <c r="L1368" s="296"/>
      <c r="M1368" s="296"/>
      <c r="N1368" s="296"/>
      <c r="O1368" s="296"/>
      <c r="P1368" s="296"/>
      <c r="Q1368" s="297"/>
      <c r="R1368" s="227"/>
      <c r="S1368" s="228" t="e">
        <f>IF(C1368="",NA(),MATCH($B1368&amp;$C1368,'Smelter Reference List'!$J:$J,0))</f>
        <v>#N/A</v>
      </c>
      <c r="T1368" s="229"/>
      <c r="U1368" s="229">
        <f t="shared" ca="1" si="44"/>
        <v>0</v>
      </c>
      <c r="V1368" s="229"/>
      <c r="W1368" s="229"/>
      <c r="Y1368" s="223" t="str">
        <f t="shared" si="45"/>
        <v/>
      </c>
    </row>
    <row r="1369" spans="1:25" s="223" customFormat="1" ht="20.25">
      <c r="A1369" s="292"/>
      <c r="B1369" s="293" t="str">
        <f>IF(LEN(A1369)=0,"",INDEX('Smelter Reference List'!$A:$A,MATCH($A1369,'Smelter Reference List'!$E:$E,0)))</f>
        <v/>
      </c>
      <c r="C1369" s="299" t="str">
        <f>IF(LEN(A1369)=0,"",INDEX('Smelter Reference List'!$C:$C,MATCH($A1369,'Smelter Reference List'!$E:$E,0)))</f>
        <v/>
      </c>
      <c r="D1369" s="293" t="str">
        <f ca="1">IF(ISERROR($S1369),"",OFFSET('Smelter Reference List'!$C$4,$S1369-4,0)&amp;"")</f>
        <v/>
      </c>
      <c r="E1369" s="293" t="str">
        <f ca="1">IF(ISERROR($S1369),"",OFFSET('Smelter Reference List'!$D$4,$S1369-4,0)&amp;"")</f>
        <v/>
      </c>
      <c r="F1369" s="293" t="str">
        <f ca="1">IF(ISERROR($S1369),"",OFFSET('Smelter Reference List'!$E$4,$S1369-4,0))</f>
        <v/>
      </c>
      <c r="G1369" s="293" t="str">
        <f ca="1">IF(C1369=$U$4,"Enter smelter details", IF(ISERROR($S1369),"",OFFSET('Smelter Reference List'!$F$4,$S1369-4,0)))</f>
        <v/>
      </c>
      <c r="H1369" s="294" t="str">
        <f ca="1">IF(ISERROR($S1369),"",OFFSET('Smelter Reference List'!$G$4,$S1369-4,0))</f>
        <v/>
      </c>
      <c r="I1369" s="295" t="str">
        <f ca="1">IF(ISERROR($S1369),"",OFFSET('Smelter Reference List'!$H$4,$S1369-4,0))</f>
        <v/>
      </c>
      <c r="J1369" s="295" t="str">
        <f ca="1">IF(ISERROR($S1369),"",OFFSET('Smelter Reference List'!$I$4,$S1369-4,0))</f>
        <v/>
      </c>
      <c r="K1369" s="296"/>
      <c r="L1369" s="296"/>
      <c r="M1369" s="296"/>
      <c r="N1369" s="296"/>
      <c r="O1369" s="296"/>
      <c r="P1369" s="296"/>
      <c r="Q1369" s="297"/>
      <c r="R1369" s="227"/>
      <c r="S1369" s="228" t="e">
        <f>IF(C1369="",NA(),MATCH($B1369&amp;$C1369,'Smelter Reference List'!$J:$J,0))</f>
        <v>#N/A</v>
      </c>
      <c r="T1369" s="229"/>
      <c r="U1369" s="229">
        <f t="shared" ca="1" si="44"/>
        <v>0</v>
      </c>
      <c r="V1369" s="229"/>
      <c r="W1369" s="229"/>
      <c r="Y1369" s="223" t="str">
        <f t="shared" si="45"/>
        <v/>
      </c>
    </row>
    <row r="1370" spans="1:25" s="223" customFormat="1" ht="20.25">
      <c r="A1370" s="292"/>
      <c r="B1370" s="293" t="str">
        <f>IF(LEN(A1370)=0,"",INDEX('Smelter Reference List'!$A:$A,MATCH($A1370,'Smelter Reference List'!$E:$E,0)))</f>
        <v/>
      </c>
      <c r="C1370" s="299" t="str">
        <f>IF(LEN(A1370)=0,"",INDEX('Smelter Reference List'!$C:$C,MATCH($A1370,'Smelter Reference List'!$E:$E,0)))</f>
        <v/>
      </c>
      <c r="D1370" s="293" t="str">
        <f ca="1">IF(ISERROR($S1370),"",OFFSET('Smelter Reference List'!$C$4,$S1370-4,0)&amp;"")</f>
        <v/>
      </c>
      <c r="E1370" s="293" t="str">
        <f ca="1">IF(ISERROR($S1370),"",OFFSET('Smelter Reference List'!$D$4,$S1370-4,0)&amp;"")</f>
        <v/>
      </c>
      <c r="F1370" s="293" t="str">
        <f ca="1">IF(ISERROR($S1370),"",OFFSET('Smelter Reference List'!$E$4,$S1370-4,0))</f>
        <v/>
      </c>
      <c r="G1370" s="293" t="str">
        <f ca="1">IF(C1370=$U$4,"Enter smelter details", IF(ISERROR($S1370),"",OFFSET('Smelter Reference List'!$F$4,$S1370-4,0)))</f>
        <v/>
      </c>
      <c r="H1370" s="294" t="str">
        <f ca="1">IF(ISERROR($S1370),"",OFFSET('Smelter Reference List'!$G$4,$S1370-4,0))</f>
        <v/>
      </c>
      <c r="I1370" s="295" t="str">
        <f ca="1">IF(ISERROR($S1370),"",OFFSET('Smelter Reference List'!$H$4,$S1370-4,0))</f>
        <v/>
      </c>
      <c r="J1370" s="295" t="str">
        <f ca="1">IF(ISERROR($S1370),"",OFFSET('Smelter Reference List'!$I$4,$S1370-4,0))</f>
        <v/>
      </c>
      <c r="K1370" s="296"/>
      <c r="L1370" s="296"/>
      <c r="M1370" s="296"/>
      <c r="N1370" s="296"/>
      <c r="O1370" s="296"/>
      <c r="P1370" s="296"/>
      <c r="Q1370" s="297"/>
      <c r="R1370" s="227"/>
      <c r="S1370" s="228" t="e">
        <f>IF(C1370="",NA(),MATCH($B1370&amp;$C1370,'Smelter Reference List'!$J:$J,0))</f>
        <v>#N/A</v>
      </c>
      <c r="T1370" s="229"/>
      <c r="U1370" s="229">
        <f t="shared" ca="1" si="44"/>
        <v>0</v>
      </c>
      <c r="V1370" s="229"/>
      <c r="W1370" s="229"/>
      <c r="Y1370" s="223" t="str">
        <f t="shared" si="45"/>
        <v/>
      </c>
    </row>
    <row r="1371" spans="1:25" s="223" customFormat="1" ht="20.25">
      <c r="A1371" s="292"/>
      <c r="B1371" s="293" t="str">
        <f>IF(LEN(A1371)=0,"",INDEX('Smelter Reference List'!$A:$A,MATCH($A1371,'Smelter Reference List'!$E:$E,0)))</f>
        <v/>
      </c>
      <c r="C1371" s="299" t="str">
        <f>IF(LEN(A1371)=0,"",INDEX('Smelter Reference List'!$C:$C,MATCH($A1371,'Smelter Reference List'!$E:$E,0)))</f>
        <v/>
      </c>
      <c r="D1371" s="293" t="str">
        <f ca="1">IF(ISERROR($S1371),"",OFFSET('Smelter Reference List'!$C$4,$S1371-4,0)&amp;"")</f>
        <v/>
      </c>
      <c r="E1371" s="293" t="str">
        <f ca="1">IF(ISERROR($S1371),"",OFFSET('Smelter Reference List'!$D$4,$S1371-4,0)&amp;"")</f>
        <v/>
      </c>
      <c r="F1371" s="293" t="str">
        <f ca="1">IF(ISERROR($S1371),"",OFFSET('Smelter Reference List'!$E$4,$S1371-4,0))</f>
        <v/>
      </c>
      <c r="G1371" s="293" t="str">
        <f ca="1">IF(C1371=$U$4,"Enter smelter details", IF(ISERROR($S1371),"",OFFSET('Smelter Reference List'!$F$4,$S1371-4,0)))</f>
        <v/>
      </c>
      <c r="H1371" s="294" t="str">
        <f ca="1">IF(ISERROR($S1371),"",OFFSET('Smelter Reference List'!$G$4,$S1371-4,0))</f>
        <v/>
      </c>
      <c r="I1371" s="295" t="str">
        <f ca="1">IF(ISERROR($S1371),"",OFFSET('Smelter Reference List'!$H$4,$S1371-4,0))</f>
        <v/>
      </c>
      <c r="J1371" s="295" t="str">
        <f ca="1">IF(ISERROR($S1371),"",OFFSET('Smelter Reference List'!$I$4,$S1371-4,0))</f>
        <v/>
      </c>
      <c r="K1371" s="296"/>
      <c r="L1371" s="296"/>
      <c r="M1371" s="296"/>
      <c r="N1371" s="296"/>
      <c r="O1371" s="296"/>
      <c r="P1371" s="296"/>
      <c r="Q1371" s="297"/>
      <c r="R1371" s="227"/>
      <c r="S1371" s="228" t="e">
        <f>IF(C1371="",NA(),MATCH($B1371&amp;$C1371,'Smelter Reference List'!$J:$J,0))</f>
        <v>#N/A</v>
      </c>
      <c r="T1371" s="229"/>
      <c r="U1371" s="229">
        <f t="shared" ca="1" si="44"/>
        <v>0</v>
      </c>
      <c r="V1371" s="229"/>
      <c r="W1371" s="229"/>
      <c r="Y1371" s="223" t="str">
        <f t="shared" si="45"/>
        <v/>
      </c>
    </row>
    <row r="1372" spans="1:25" s="223" customFormat="1" ht="20.25">
      <c r="A1372" s="292"/>
      <c r="B1372" s="293" t="str">
        <f>IF(LEN(A1372)=0,"",INDEX('Smelter Reference List'!$A:$A,MATCH($A1372,'Smelter Reference List'!$E:$E,0)))</f>
        <v/>
      </c>
      <c r="C1372" s="299" t="str">
        <f>IF(LEN(A1372)=0,"",INDEX('Smelter Reference List'!$C:$C,MATCH($A1372,'Smelter Reference List'!$E:$E,0)))</f>
        <v/>
      </c>
      <c r="D1372" s="293" t="str">
        <f ca="1">IF(ISERROR($S1372),"",OFFSET('Smelter Reference List'!$C$4,$S1372-4,0)&amp;"")</f>
        <v/>
      </c>
      <c r="E1372" s="293" t="str">
        <f ca="1">IF(ISERROR($S1372),"",OFFSET('Smelter Reference List'!$D$4,$S1372-4,0)&amp;"")</f>
        <v/>
      </c>
      <c r="F1372" s="293" t="str">
        <f ca="1">IF(ISERROR($S1372),"",OFFSET('Smelter Reference List'!$E$4,$S1372-4,0))</f>
        <v/>
      </c>
      <c r="G1372" s="293" t="str">
        <f ca="1">IF(C1372=$U$4,"Enter smelter details", IF(ISERROR($S1372),"",OFFSET('Smelter Reference List'!$F$4,$S1372-4,0)))</f>
        <v/>
      </c>
      <c r="H1372" s="294" t="str">
        <f ca="1">IF(ISERROR($S1372),"",OFFSET('Smelter Reference List'!$G$4,$S1372-4,0))</f>
        <v/>
      </c>
      <c r="I1372" s="295" t="str">
        <f ca="1">IF(ISERROR($S1372),"",OFFSET('Smelter Reference List'!$H$4,$S1372-4,0))</f>
        <v/>
      </c>
      <c r="J1372" s="295" t="str">
        <f ca="1">IF(ISERROR($S1372),"",OFFSET('Smelter Reference List'!$I$4,$S1372-4,0))</f>
        <v/>
      </c>
      <c r="K1372" s="296"/>
      <c r="L1372" s="296"/>
      <c r="M1372" s="296"/>
      <c r="N1372" s="296"/>
      <c r="O1372" s="296"/>
      <c r="P1372" s="296"/>
      <c r="Q1372" s="297"/>
      <c r="R1372" s="227"/>
      <c r="S1372" s="228" t="e">
        <f>IF(C1372="",NA(),MATCH($B1372&amp;$C1372,'Smelter Reference List'!$J:$J,0))</f>
        <v>#N/A</v>
      </c>
      <c r="T1372" s="229"/>
      <c r="U1372" s="229">
        <f t="shared" ca="1" si="44"/>
        <v>0</v>
      </c>
      <c r="V1372" s="229"/>
      <c r="W1372" s="229"/>
      <c r="Y1372" s="223" t="str">
        <f t="shared" si="45"/>
        <v/>
      </c>
    </row>
    <row r="1373" spans="1:25" s="223" customFormat="1" ht="20.25">
      <c r="A1373" s="292"/>
      <c r="B1373" s="293" t="str">
        <f>IF(LEN(A1373)=0,"",INDEX('Smelter Reference List'!$A:$A,MATCH($A1373,'Smelter Reference List'!$E:$E,0)))</f>
        <v/>
      </c>
      <c r="C1373" s="299" t="str">
        <f>IF(LEN(A1373)=0,"",INDEX('Smelter Reference List'!$C:$C,MATCH($A1373,'Smelter Reference List'!$E:$E,0)))</f>
        <v/>
      </c>
      <c r="D1373" s="293" t="str">
        <f ca="1">IF(ISERROR($S1373),"",OFFSET('Smelter Reference List'!$C$4,$S1373-4,0)&amp;"")</f>
        <v/>
      </c>
      <c r="E1373" s="293" t="str">
        <f ca="1">IF(ISERROR($S1373),"",OFFSET('Smelter Reference List'!$D$4,$S1373-4,0)&amp;"")</f>
        <v/>
      </c>
      <c r="F1373" s="293" t="str">
        <f ca="1">IF(ISERROR($S1373),"",OFFSET('Smelter Reference List'!$E$4,$S1373-4,0))</f>
        <v/>
      </c>
      <c r="G1373" s="293" t="str">
        <f ca="1">IF(C1373=$U$4,"Enter smelter details", IF(ISERROR($S1373),"",OFFSET('Smelter Reference List'!$F$4,$S1373-4,0)))</f>
        <v/>
      </c>
      <c r="H1373" s="294" t="str">
        <f ca="1">IF(ISERROR($S1373),"",OFFSET('Smelter Reference List'!$G$4,$S1373-4,0))</f>
        <v/>
      </c>
      <c r="I1373" s="295" t="str">
        <f ca="1">IF(ISERROR($S1373),"",OFFSET('Smelter Reference List'!$H$4,$S1373-4,0))</f>
        <v/>
      </c>
      <c r="J1373" s="295" t="str">
        <f ca="1">IF(ISERROR($S1373),"",OFFSET('Smelter Reference List'!$I$4,$S1373-4,0))</f>
        <v/>
      </c>
      <c r="K1373" s="296"/>
      <c r="L1373" s="296"/>
      <c r="M1373" s="296"/>
      <c r="N1373" s="296"/>
      <c r="O1373" s="296"/>
      <c r="P1373" s="296"/>
      <c r="Q1373" s="297"/>
      <c r="R1373" s="227"/>
      <c r="S1373" s="228" t="e">
        <f>IF(C1373="",NA(),MATCH($B1373&amp;$C1373,'Smelter Reference List'!$J:$J,0))</f>
        <v>#N/A</v>
      </c>
      <c r="T1373" s="229"/>
      <c r="U1373" s="229">
        <f t="shared" ca="1" si="44"/>
        <v>0</v>
      </c>
      <c r="V1373" s="229"/>
      <c r="W1373" s="229"/>
      <c r="Y1373" s="223" t="str">
        <f t="shared" si="45"/>
        <v/>
      </c>
    </row>
    <row r="1374" spans="1:25" s="223" customFormat="1" ht="20.25">
      <c r="A1374" s="292"/>
      <c r="B1374" s="293" t="str">
        <f>IF(LEN(A1374)=0,"",INDEX('Smelter Reference List'!$A:$A,MATCH($A1374,'Smelter Reference List'!$E:$E,0)))</f>
        <v/>
      </c>
      <c r="C1374" s="299" t="str">
        <f>IF(LEN(A1374)=0,"",INDEX('Smelter Reference List'!$C:$C,MATCH($A1374,'Smelter Reference List'!$E:$E,0)))</f>
        <v/>
      </c>
      <c r="D1374" s="293" t="str">
        <f ca="1">IF(ISERROR($S1374),"",OFFSET('Smelter Reference List'!$C$4,$S1374-4,0)&amp;"")</f>
        <v/>
      </c>
      <c r="E1374" s="293" t="str">
        <f ca="1">IF(ISERROR($S1374),"",OFFSET('Smelter Reference List'!$D$4,$S1374-4,0)&amp;"")</f>
        <v/>
      </c>
      <c r="F1374" s="293" t="str">
        <f ca="1">IF(ISERROR($S1374),"",OFFSET('Smelter Reference List'!$E$4,$S1374-4,0))</f>
        <v/>
      </c>
      <c r="G1374" s="293" t="str">
        <f ca="1">IF(C1374=$U$4,"Enter smelter details", IF(ISERROR($S1374),"",OFFSET('Smelter Reference List'!$F$4,$S1374-4,0)))</f>
        <v/>
      </c>
      <c r="H1374" s="294" t="str">
        <f ca="1">IF(ISERROR($S1374),"",OFFSET('Smelter Reference List'!$G$4,$S1374-4,0))</f>
        <v/>
      </c>
      <c r="I1374" s="295" t="str">
        <f ca="1">IF(ISERROR($S1374),"",OFFSET('Smelter Reference List'!$H$4,$S1374-4,0))</f>
        <v/>
      </c>
      <c r="J1374" s="295" t="str">
        <f ca="1">IF(ISERROR($S1374),"",OFFSET('Smelter Reference List'!$I$4,$S1374-4,0))</f>
        <v/>
      </c>
      <c r="K1374" s="296"/>
      <c r="L1374" s="296"/>
      <c r="M1374" s="296"/>
      <c r="N1374" s="296"/>
      <c r="O1374" s="296"/>
      <c r="P1374" s="296"/>
      <c r="Q1374" s="297"/>
      <c r="R1374" s="227"/>
      <c r="S1374" s="228" t="e">
        <f>IF(C1374="",NA(),MATCH($B1374&amp;$C1374,'Smelter Reference List'!$J:$J,0))</f>
        <v>#N/A</v>
      </c>
      <c r="T1374" s="229"/>
      <c r="U1374" s="229">
        <f t="shared" ca="1" si="44"/>
        <v>0</v>
      </c>
      <c r="V1374" s="229"/>
      <c r="W1374" s="229"/>
      <c r="Y1374" s="223" t="str">
        <f t="shared" si="45"/>
        <v/>
      </c>
    </row>
    <row r="1375" spans="1:25" s="223" customFormat="1" ht="20.25">
      <c r="A1375" s="292"/>
      <c r="B1375" s="293" t="str">
        <f>IF(LEN(A1375)=0,"",INDEX('Smelter Reference List'!$A:$A,MATCH($A1375,'Smelter Reference List'!$E:$E,0)))</f>
        <v/>
      </c>
      <c r="C1375" s="299" t="str">
        <f>IF(LEN(A1375)=0,"",INDEX('Smelter Reference List'!$C:$C,MATCH($A1375,'Smelter Reference List'!$E:$E,0)))</f>
        <v/>
      </c>
      <c r="D1375" s="293" t="str">
        <f ca="1">IF(ISERROR($S1375),"",OFFSET('Smelter Reference List'!$C$4,$S1375-4,0)&amp;"")</f>
        <v/>
      </c>
      <c r="E1375" s="293" t="str">
        <f ca="1">IF(ISERROR($S1375),"",OFFSET('Smelter Reference List'!$D$4,$S1375-4,0)&amp;"")</f>
        <v/>
      </c>
      <c r="F1375" s="293" t="str">
        <f ca="1">IF(ISERROR($S1375),"",OFFSET('Smelter Reference List'!$E$4,$S1375-4,0))</f>
        <v/>
      </c>
      <c r="G1375" s="293" t="str">
        <f ca="1">IF(C1375=$U$4,"Enter smelter details", IF(ISERROR($S1375),"",OFFSET('Smelter Reference List'!$F$4,$S1375-4,0)))</f>
        <v/>
      </c>
      <c r="H1375" s="294" t="str">
        <f ca="1">IF(ISERROR($S1375),"",OFFSET('Smelter Reference List'!$G$4,$S1375-4,0))</f>
        <v/>
      </c>
      <c r="I1375" s="295" t="str">
        <f ca="1">IF(ISERROR($S1375),"",OFFSET('Smelter Reference List'!$H$4,$S1375-4,0))</f>
        <v/>
      </c>
      <c r="J1375" s="295" t="str">
        <f ca="1">IF(ISERROR($S1375),"",OFFSET('Smelter Reference List'!$I$4,$S1375-4,0))</f>
        <v/>
      </c>
      <c r="K1375" s="296"/>
      <c r="L1375" s="296"/>
      <c r="M1375" s="296"/>
      <c r="N1375" s="296"/>
      <c r="O1375" s="296"/>
      <c r="P1375" s="296"/>
      <c r="Q1375" s="297"/>
      <c r="R1375" s="227"/>
      <c r="S1375" s="228" t="e">
        <f>IF(C1375="",NA(),MATCH($B1375&amp;$C1375,'Smelter Reference List'!$J:$J,0))</f>
        <v>#N/A</v>
      </c>
      <c r="T1375" s="229"/>
      <c r="U1375" s="229">
        <f t="shared" ca="1" si="44"/>
        <v>0</v>
      </c>
      <c r="V1375" s="229"/>
      <c r="W1375" s="229"/>
      <c r="Y1375" s="223" t="str">
        <f t="shared" si="45"/>
        <v/>
      </c>
    </row>
    <row r="1376" spans="1:25" s="223" customFormat="1" ht="20.25">
      <c r="A1376" s="292"/>
      <c r="B1376" s="293" t="str">
        <f>IF(LEN(A1376)=0,"",INDEX('Smelter Reference List'!$A:$A,MATCH($A1376,'Smelter Reference List'!$E:$E,0)))</f>
        <v/>
      </c>
      <c r="C1376" s="299" t="str">
        <f>IF(LEN(A1376)=0,"",INDEX('Smelter Reference List'!$C:$C,MATCH($A1376,'Smelter Reference List'!$E:$E,0)))</f>
        <v/>
      </c>
      <c r="D1376" s="293" t="str">
        <f ca="1">IF(ISERROR($S1376),"",OFFSET('Smelter Reference List'!$C$4,$S1376-4,0)&amp;"")</f>
        <v/>
      </c>
      <c r="E1376" s="293" t="str">
        <f ca="1">IF(ISERROR($S1376),"",OFFSET('Smelter Reference List'!$D$4,$S1376-4,0)&amp;"")</f>
        <v/>
      </c>
      <c r="F1376" s="293" t="str">
        <f ca="1">IF(ISERROR($S1376),"",OFFSET('Smelter Reference List'!$E$4,$S1376-4,0))</f>
        <v/>
      </c>
      <c r="G1376" s="293" t="str">
        <f ca="1">IF(C1376=$U$4,"Enter smelter details", IF(ISERROR($S1376),"",OFFSET('Smelter Reference List'!$F$4,$S1376-4,0)))</f>
        <v/>
      </c>
      <c r="H1376" s="294" t="str">
        <f ca="1">IF(ISERROR($S1376),"",OFFSET('Smelter Reference List'!$G$4,$S1376-4,0))</f>
        <v/>
      </c>
      <c r="I1376" s="295" t="str">
        <f ca="1">IF(ISERROR($S1376),"",OFFSET('Smelter Reference List'!$H$4,$S1376-4,0))</f>
        <v/>
      </c>
      <c r="J1376" s="295" t="str">
        <f ca="1">IF(ISERROR($S1376),"",OFFSET('Smelter Reference List'!$I$4,$S1376-4,0))</f>
        <v/>
      </c>
      <c r="K1376" s="296"/>
      <c r="L1376" s="296"/>
      <c r="M1376" s="296"/>
      <c r="N1376" s="296"/>
      <c r="O1376" s="296"/>
      <c r="P1376" s="296"/>
      <c r="Q1376" s="297"/>
      <c r="R1376" s="227"/>
      <c r="S1376" s="228" t="e">
        <f>IF(C1376="",NA(),MATCH($B1376&amp;$C1376,'Smelter Reference List'!$J:$J,0))</f>
        <v>#N/A</v>
      </c>
      <c r="T1376" s="229"/>
      <c r="U1376" s="229">
        <f t="shared" ca="1" si="44"/>
        <v>0</v>
      </c>
      <c r="V1376" s="229"/>
      <c r="W1376" s="229"/>
      <c r="Y1376" s="223" t="str">
        <f t="shared" si="45"/>
        <v/>
      </c>
    </row>
    <row r="1377" spans="1:25" s="223" customFormat="1" ht="20.25">
      <c r="A1377" s="292"/>
      <c r="B1377" s="293" t="str">
        <f>IF(LEN(A1377)=0,"",INDEX('Smelter Reference List'!$A:$A,MATCH($A1377,'Smelter Reference List'!$E:$E,0)))</f>
        <v/>
      </c>
      <c r="C1377" s="299" t="str">
        <f>IF(LEN(A1377)=0,"",INDEX('Smelter Reference List'!$C:$C,MATCH($A1377,'Smelter Reference List'!$E:$E,0)))</f>
        <v/>
      </c>
      <c r="D1377" s="293" t="str">
        <f ca="1">IF(ISERROR($S1377),"",OFFSET('Smelter Reference List'!$C$4,$S1377-4,0)&amp;"")</f>
        <v/>
      </c>
      <c r="E1377" s="293" t="str">
        <f ca="1">IF(ISERROR($S1377),"",OFFSET('Smelter Reference List'!$D$4,$S1377-4,0)&amp;"")</f>
        <v/>
      </c>
      <c r="F1377" s="293" t="str">
        <f ca="1">IF(ISERROR($S1377),"",OFFSET('Smelter Reference List'!$E$4,$S1377-4,0))</f>
        <v/>
      </c>
      <c r="G1377" s="293" t="str">
        <f ca="1">IF(C1377=$U$4,"Enter smelter details", IF(ISERROR($S1377),"",OFFSET('Smelter Reference List'!$F$4,$S1377-4,0)))</f>
        <v/>
      </c>
      <c r="H1377" s="294" t="str">
        <f ca="1">IF(ISERROR($S1377),"",OFFSET('Smelter Reference List'!$G$4,$S1377-4,0))</f>
        <v/>
      </c>
      <c r="I1377" s="295" t="str">
        <f ca="1">IF(ISERROR($S1377),"",OFFSET('Smelter Reference List'!$H$4,$S1377-4,0))</f>
        <v/>
      </c>
      <c r="J1377" s="295" t="str">
        <f ca="1">IF(ISERROR($S1377),"",OFFSET('Smelter Reference List'!$I$4,$S1377-4,0))</f>
        <v/>
      </c>
      <c r="K1377" s="296"/>
      <c r="L1377" s="296"/>
      <c r="M1377" s="296"/>
      <c r="N1377" s="296"/>
      <c r="O1377" s="296"/>
      <c r="P1377" s="296"/>
      <c r="Q1377" s="297"/>
      <c r="R1377" s="227"/>
      <c r="S1377" s="228" t="e">
        <f>IF(C1377="",NA(),MATCH($B1377&amp;$C1377,'Smelter Reference List'!$J:$J,0))</f>
        <v>#N/A</v>
      </c>
      <c r="T1377" s="229"/>
      <c r="U1377" s="229">
        <f t="shared" ca="1" si="44"/>
        <v>0</v>
      </c>
      <c r="V1377" s="229"/>
      <c r="W1377" s="229"/>
      <c r="Y1377" s="223" t="str">
        <f t="shared" si="45"/>
        <v/>
      </c>
    </row>
    <row r="1378" spans="1:25" s="223" customFormat="1" ht="20.25">
      <c r="A1378" s="292"/>
      <c r="B1378" s="293" t="str">
        <f>IF(LEN(A1378)=0,"",INDEX('Smelter Reference List'!$A:$A,MATCH($A1378,'Smelter Reference List'!$E:$E,0)))</f>
        <v/>
      </c>
      <c r="C1378" s="299" t="str">
        <f>IF(LEN(A1378)=0,"",INDEX('Smelter Reference List'!$C:$C,MATCH($A1378,'Smelter Reference List'!$E:$E,0)))</f>
        <v/>
      </c>
      <c r="D1378" s="293" t="str">
        <f ca="1">IF(ISERROR($S1378),"",OFFSET('Smelter Reference List'!$C$4,$S1378-4,0)&amp;"")</f>
        <v/>
      </c>
      <c r="E1378" s="293" t="str">
        <f ca="1">IF(ISERROR($S1378),"",OFFSET('Smelter Reference List'!$D$4,$S1378-4,0)&amp;"")</f>
        <v/>
      </c>
      <c r="F1378" s="293" t="str">
        <f ca="1">IF(ISERROR($S1378),"",OFFSET('Smelter Reference List'!$E$4,$S1378-4,0))</f>
        <v/>
      </c>
      <c r="G1378" s="293" t="str">
        <f ca="1">IF(C1378=$U$4,"Enter smelter details", IF(ISERROR($S1378),"",OFFSET('Smelter Reference List'!$F$4,$S1378-4,0)))</f>
        <v/>
      </c>
      <c r="H1378" s="294" t="str">
        <f ca="1">IF(ISERROR($S1378),"",OFFSET('Smelter Reference List'!$G$4,$S1378-4,0))</f>
        <v/>
      </c>
      <c r="I1378" s="295" t="str">
        <f ca="1">IF(ISERROR($S1378),"",OFFSET('Smelter Reference List'!$H$4,$S1378-4,0))</f>
        <v/>
      </c>
      <c r="J1378" s="295" t="str">
        <f ca="1">IF(ISERROR($S1378),"",OFFSET('Smelter Reference List'!$I$4,$S1378-4,0))</f>
        <v/>
      </c>
      <c r="K1378" s="296"/>
      <c r="L1378" s="296"/>
      <c r="M1378" s="296"/>
      <c r="N1378" s="296"/>
      <c r="O1378" s="296"/>
      <c r="P1378" s="296"/>
      <c r="Q1378" s="297"/>
      <c r="R1378" s="227"/>
      <c r="S1378" s="228" t="e">
        <f>IF(C1378="",NA(),MATCH($B1378&amp;$C1378,'Smelter Reference List'!$J:$J,0))</f>
        <v>#N/A</v>
      </c>
      <c r="T1378" s="229"/>
      <c r="U1378" s="229">
        <f t="shared" ca="1" si="44"/>
        <v>0</v>
      </c>
      <c r="V1378" s="229"/>
      <c r="W1378" s="229"/>
      <c r="Y1378" s="223" t="str">
        <f t="shared" si="45"/>
        <v/>
      </c>
    </row>
    <row r="1379" spans="1:25" s="223" customFormat="1" ht="20.25">
      <c r="A1379" s="292"/>
      <c r="B1379" s="293" t="str">
        <f>IF(LEN(A1379)=0,"",INDEX('Smelter Reference List'!$A:$A,MATCH($A1379,'Smelter Reference List'!$E:$E,0)))</f>
        <v/>
      </c>
      <c r="C1379" s="299" t="str">
        <f>IF(LEN(A1379)=0,"",INDEX('Smelter Reference List'!$C:$C,MATCH($A1379,'Smelter Reference List'!$E:$E,0)))</f>
        <v/>
      </c>
      <c r="D1379" s="293" t="str">
        <f ca="1">IF(ISERROR($S1379),"",OFFSET('Smelter Reference List'!$C$4,$S1379-4,0)&amp;"")</f>
        <v/>
      </c>
      <c r="E1379" s="293" t="str">
        <f ca="1">IF(ISERROR($S1379),"",OFFSET('Smelter Reference List'!$D$4,$S1379-4,0)&amp;"")</f>
        <v/>
      </c>
      <c r="F1379" s="293" t="str">
        <f ca="1">IF(ISERROR($S1379),"",OFFSET('Smelter Reference List'!$E$4,$S1379-4,0))</f>
        <v/>
      </c>
      <c r="G1379" s="293" t="str">
        <f ca="1">IF(C1379=$U$4,"Enter smelter details", IF(ISERROR($S1379),"",OFFSET('Smelter Reference List'!$F$4,$S1379-4,0)))</f>
        <v/>
      </c>
      <c r="H1379" s="294" t="str">
        <f ca="1">IF(ISERROR($S1379),"",OFFSET('Smelter Reference List'!$G$4,$S1379-4,0))</f>
        <v/>
      </c>
      <c r="I1379" s="295" t="str">
        <f ca="1">IF(ISERROR($S1379),"",OFFSET('Smelter Reference List'!$H$4,$S1379-4,0))</f>
        <v/>
      </c>
      <c r="J1379" s="295" t="str">
        <f ca="1">IF(ISERROR($S1379),"",OFFSET('Smelter Reference List'!$I$4,$S1379-4,0))</f>
        <v/>
      </c>
      <c r="K1379" s="296"/>
      <c r="L1379" s="296"/>
      <c r="M1379" s="296"/>
      <c r="N1379" s="296"/>
      <c r="O1379" s="296"/>
      <c r="P1379" s="296"/>
      <c r="Q1379" s="297"/>
      <c r="R1379" s="227"/>
      <c r="S1379" s="228" t="e">
        <f>IF(C1379="",NA(),MATCH($B1379&amp;$C1379,'Smelter Reference List'!$J:$J,0))</f>
        <v>#N/A</v>
      </c>
      <c r="T1379" s="229"/>
      <c r="U1379" s="229">
        <f t="shared" ca="1" si="44"/>
        <v>0</v>
      </c>
      <c r="V1379" s="229"/>
      <c r="W1379" s="229"/>
      <c r="Y1379" s="223" t="str">
        <f t="shared" si="45"/>
        <v/>
      </c>
    </row>
    <row r="1380" spans="1:25" s="223" customFormat="1" ht="20.25">
      <c r="A1380" s="292"/>
      <c r="B1380" s="293" t="str">
        <f>IF(LEN(A1380)=0,"",INDEX('Smelter Reference List'!$A:$A,MATCH($A1380,'Smelter Reference List'!$E:$E,0)))</f>
        <v/>
      </c>
      <c r="C1380" s="299" t="str">
        <f>IF(LEN(A1380)=0,"",INDEX('Smelter Reference List'!$C:$C,MATCH($A1380,'Smelter Reference List'!$E:$E,0)))</f>
        <v/>
      </c>
      <c r="D1380" s="293" t="str">
        <f ca="1">IF(ISERROR($S1380),"",OFFSET('Smelter Reference List'!$C$4,$S1380-4,0)&amp;"")</f>
        <v/>
      </c>
      <c r="E1380" s="293" t="str">
        <f ca="1">IF(ISERROR($S1380),"",OFFSET('Smelter Reference List'!$D$4,$S1380-4,0)&amp;"")</f>
        <v/>
      </c>
      <c r="F1380" s="293" t="str">
        <f ca="1">IF(ISERROR($S1380),"",OFFSET('Smelter Reference List'!$E$4,$S1380-4,0))</f>
        <v/>
      </c>
      <c r="G1380" s="293" t="str">
        <f ca="1">IF(C1380=$U$4,"Enter smelter details", IF(ISERROR($S1380),"",OFFSET('Smelter Reference List'!$F$4,$S1380-4,0)))</f>
        <v/>
      </c>
      <c r="H1380" s="294" t="str">
        <f ca="1">IF(ISERROR($S1380),"",OFFSET('Smelter Reference List'!$G$4,$S1380-4,0))</f>
        <v/>
      </c>
      <c r="I1380" s="295" t="str">
        <f ca="1">IF(ISERROR($S1380),"",OFFSET('Smelter Reference List'!$H$4,$S1380-4,0))</f>
        <v/>
      </c>
      <c r="J1380" s="295" t="str">
        <f ca="1">IF(ISERROR($S1380),"",OFFSET('Smelter Reference List'!$I$4,$S1380-4,0))</f>
        <v/>
      </c>
      <c r="K1380" s="296"/>
      <c r="L1380" s="296"/>
      <c r="M1380" s="296"/>
      <c r="N1380" s="296"/>
      <c r="O1380" s="296"/>
      <c r="P1380" s="296"/>
      <c r="Q1380" s="297"/>
      <c r="R1380" s="227"/>
      <c r="S1380" s="228" t="e">
        <f>IF(C1380="",NA(),MATCH($B1380&amp;$C1380,'Smelter Reference List'!$J:$J,0))</f>
        <v>#N/A</v>
      </c>
      <c r="T1380" s="229"/>
      <c r="U1380" s="229">
        <f t="shared" ca="1" si="44"/>
        <v>0</v>
      </c>
      <c r="V1380" s="229"/>
      <c r="W1380" s="229"/>
      <c r="Y1380" s="223" t="str">
        <f t="shared" si="45"/>
        <v/>
      </c>
    </row>
    <row r="1381" spans="1:25" s="223" customFormat="1" ht="20.25">
      <c r="A1381" s="292"/>
      <c r="B1381" s="293" t="str">
        <f>IF(LEN(A1381)=0,"",INDEX('Smelter Reference List'!$A:$A,MATCH($A1381,'Smelter Reference List'!$E:$E,0)))</f>
        <v/>
      </c>
      <c r="C1381" s="299" t="str">
        <f>IF(LEN(A1381)=0,"",INDEX('Smelter Reference List'!$C:$C,MATCH($A1381,'Smelter Reference List'!$E:$E,0)))</f>
        <v/>
      </c>
      <c r="D1381" s="293" t="str">
        <f ca="1">IF(ISERROR($S1381),"",OFFSET('Smelter Reference List'!$C$4,$S1381-4,0)&amp;"")</f>
        <v/>
      </c>
      <c r="E1381" s="293" t="str">
        <f ca="1">IF(ISERROR($S1381),"",OFFSET('Smelter Reference List'!$D$4,$S1381-4,0)&amp;"")</f>
        <v/>
      </c>
      <c r="F1381" s="293" t="str">
        <f ca="1">IF(ISERROR($S1381),"",OFFSET('Smelter Reference List'!$E$4,$S1381-4,0))</f>
        <v/>
      </c>
      <c r="G1381" s="293" t="str">
        <f ca="1">IF(C1381=$U$4,"Enter smelter details", IF(ISERROR($S1381),"",OFFSET('Smelter Reference List'!$F$4,$S1381-4,0)))</f>
        <v/>
      </c>
      <c r="H1381" s="294" t="str">
        <f ca="1">IF(ISERROR($S1381),"",OFFSET('Smelter Reference List'!$G$4,$S1381-4,0))</f>
        <v/>
      </c>
      <c r="I1381" s="295" t="str">
        <f ca="1">IF(ISERROR($S1381),"",OFFSET('Smelter Reference List'!$H$4,$S1381-4,0))</f>
        <v/>
      </c>
      <c r="J1381" s="295" t="str">
        <f ca="1">IF(ISERROR($S1381),"",OFFSET('Smelter Reference List'!$I$4,$S1381-4,0))</f>
        <v/>
      </c>
      <c r="K1381" s="296"/>
      <c r="L1381" s="296"/>
      <c r="M1381" s="296"/>
      <c r="N1381" s="296"/>
      <c r="O1381" s="296"/>
      <c r="P1381" s="296"/>
      <c r="Q1381" s="297"/>
      <c r="R1381" s="227"/>
      <c r="S1381" s="228" t="e">
        <f>IF(C1381="",NA(),MATCH($B1381&amp;$C1381,'Smelter Reference List'!$J:$J,0))</f>
        <v>#N/A</v>
      </c>
      <c r="T1381" s="229"/>
      <c r="U1381" s="229">
        <f t="shared" ca="1" si="44"/>
        <v>0</v>
      </c>
      <c r="V1381" s="229"/>
      <c r="W1381" s="229"/>
      <c r="Y1381" s="223" t="str">
        <f t="shared" si="45"/>
        <v/>
      </c>
    </row>
    <row r="1382" spans="1:25" s="223" customFormat="1" ht="20.25">
      <c r="A1382" s="292"/>
      <c r="B1382" s="293" t="str">
        <f>IF(LEN(A1382)=0,"",INDEX('Smelter Reference List'!$A:$A,MATCH($A1382,'Smelter Reference List'!$E:$E,0)))</f>
        <v/>
      </c>
      <c r="C1382" s="299" t="str">
        <f>IF(LEN(A1382)=0,"",INDEX('Smelter Reference List'!$C:$C,MATCH($A1382,'Smelter Reference List'!$E:$E,0)))</f>
        <v/>
      </c>
      <c r="D1382" s="293" t="str">
        <f ca="1">IF(ISERROR($S1382),"",OFFSET('Smelter Reference List'!$C$4,$S1382-4,0)&amp;"")</f>
        <v/>
      </c>
      <c r="E1382" s="293" t="str">
        <f ca="1">IF(ISERROR($S1382),"",OFFSET('Smelter Reference List'!$D$4,$S1382-4,0)&amp;"")</f>
        <v/>
      </c>
      <c r="F1382" s="293" t="str">
        <f ca="1">IF(ISERROR($S1382),"",OFFSET('Smelter Reference List'!$E$4,$S1382-4,0))</f>
        <v/>
      </c>
      <c r="G1382" s="293" t="str">
        <f ca="1">IF(C1382=$U$4,"Enter smelter details", IF(ISERROR($S1382),"",OFFSET('Smelter Reference List'!$F$4,$S1382-4,0)))</f>
        <v/>
      </c>
      <c r="H1382" s="294" t="str">
        <f ca="1">IF(ISERROR($S1382),"",OFFSET('Smelter Reference List'!$G$4,$S1382-4,0))</f>
        <v/>
      </c>
      <c r="I1382" s="295" t="str">
        <f ca="1">IF(ISERROR($S1382),"",OFFSET('Smelter Reference List'!$H$4,$S1382-4,0))</f>
        <v/>
      </c>
      <c r="J1382" s="295" t="str">
        <f ca="1">IF(ISERROR($S1382),"",OFFSET('Smelter Reference List'!$I$4,$S1382-4,0))</f>
        <v/>
      </c>
      <c r="K1382" s="296"/>
      <c r="L1382" s="296"/>
      <c r="M1382" s="296"/>
      <c r="N1382" s="296"/>
      <c r="O1382" s="296"/>
      <c r="P1382" s="296"/>
      <c r="Q1382" s="297"/>
      <c r="R1382" s="227"/>
      <c r="S1382" s="228" t="e">
        <f>IF(C1382="",NA(),MATCH($B1382&amp;$C1382,'Smelter Reference List'!$J:$J,0))</f>
        <v>#N/A</v>
      </c>
      <c r="T1382" s="229"/>
      <c r="U1382" s="229">
        <f t="shared" ca="1" si="44"/>
        <v>0</v>
      </c>
      <c r="V1382" s="229"/>
      <c r="W1382" s="229"/>
      <c r="Y1382" s="223" t="str">
        <f t="shared" si="45"/>
        <v/>
      </c>
    </row>
    <row r="1383" spans="1:25" s="223" customFormat="1" ht="20.25">
      <c r="A1383" s="292"/>
      <c r="B1383" s="293" t="str">
        <f>IF(LEN(A1383)=0,"",INDEX('Smelter Reference List'!$A:$A,MATCH($A1383,'Smelter Reference List'!$E:$E,0)))</f>
        <v/>
      </c>
      <c r="C1383" s="299" t="str">
        <f>IF(LEN(A1383)=0,"",INDEX('Smelter Reference List'!$C:$C,MATCH($A1383,'Smelter Reference List'!$E:$E,0)))</f>
        <v/>
      </c>
      <c r="D1383" s="293" t="str">
        <f ca="1">IF(ISERROR($S1383),"",OFFSET('Smelter Reference List'!$C$4,$S1383-4,0)&amp;"")</f>
        <v/>
      </c>
      <c r="E1383" s="293" t="str">
        <f ca="1">IF(ISERROR($S1383),"",OFFSET('Smelter Reference List'!$D$4,$S1383-4,0)&amp;"")</f>
        <v/>
      </c>
      <c r="F1383" s="293" t="str">
        <f ca="1">IF(ISERROR($S1383),"",OFFSET('Smelter Reference List'!$E$4,$S1383-4,0))</f>
        <v/>
      </c>
      <c r="G1383" s="293" t="str">
        <f ca="1">IF(C1383=$U$4,"Enter smelter details", IF(ISERROR($S1383),"",OFFSET('Smelter Reference List'!$F$4,$S1383-4,0)))</f>
        <v/>
      </c>
      <c r="H1383" s="294" t="str">
        <f ca="1">IF(ISERROR($S1383),"",OFFSET('Smelter Reference List'!$G$4,$S1383-4,0))</f>
        <v/>
      </c>
      <c r="I1383" s="295" t="str">
        <f ca="1">IF(ISERROR($S1383),"",OFFSET('Smelter Reference List'!$H$4,$S1383-4,0))</f>
        <v/>
      </c>
      <c r="J1383" s="295" t="str">
        <f ca="1">IF(ISERROR($S1383),"",OFFSET('Smelter Reference List'!$I$4,$S1383-4,0))</f>
        <v/>
      </c>
      <c r="K1383" s="296"/>
      <c r="L1383" s="296"/>
      <c r="M1383" s="296"/>
      <c r="N1383" s="296"/>
      <c r="O1383" s="296"/>
      <c r="P1383" s="296"/>
      <c r="Q1383" s="297"/>
      <c r="R1383" s="227"/>
      <c r="S1383" s="228" t="e">
        <f>IF(C1383="",NA(),MATCH($B1383&amp;$C1383,'Smelter Reference List'!$J:$J,0))</f>
        <v>#N/A</v>
      </c>
      <c r="T1383" s="229"/>
      <c r="U1383" s="229">
        <f t="shared" ca="1" si="44"/>
        <v>0</v>
      </c>
      <c r="V1383" s="229"/>
      <c r="W1383" s="229"/>
      <c r="Y1383" s="223" t="str">
        <f t="shared" si="45"/>
        <v/>
      </c>
    </row>
    <row r="1384" spans="1:25" s="223" customFormat="1" ht="20.25">
      <c r="A1384" s="292"/>
      <c r="B1384" s="293" t="str">
        <f>IF(LEN(A1384)=0,"",INDEX('Smelter Reference List'!$A:$A,MATCH($A1384,'Smelter Reference List'!$E:$E,0)))</f>
        <v/>
      </c>
      <c r="C1384" s="299" t="str">
        <f>IF(LEN(A1384)=0,"",INDEX('Smelter Reference List'!$C:$C,MATCH($A1384,'Smelter Reference List'!$E:$E,0)))</f>
        <v/>
      </c>
      <c r="D1384" s="293" t="str">
        <f ca="1">IF(ISERROR($S1384),"",OFFSET('Smelter Reference List'!$C$4,$S1384-4,0)&amp;"")</f>
        <v/>
      </c>
      <c r="E1384" s="293" t="str">
        <f ca="1">IF(ISERROR($S1384),"",OFFSET('Smelter Reference List'!$D$4,$S1384-4,0)&amp;"")</f>
        <v/>
      </c>
      <c r="F1384" s="293" t="str">
        <f ca="1">IF(ISERROR($S1384),"",OFFSET('Smelter Reference List'!$E$4,$S1384-4,0))</f>
        <v/>
      </c>
      <c r="G1384" s="293" t="str">
        <f ca="1">IF(C1384=$U$4,"Enter smelter details", IF(ISERROR($S1384),"",OFFSET('Smelter Reference List'!$F$4,$S1384-4,0)))</f>
        <v/>
      </c>
      <c r="H1384" s="294" t="str">
        <f ca="1">IF(ISERROR($S1384),"",OFFSET('Smelter Reference List'!$G$4,$S1384-4,0))</f>
        <v/>
      </c>
      <c r="I1384" s="295" t="str">
        <f ca="1">IF(ISERROR($S1384),"",OFFSET('Smelter Reference List'!$H$4,$S1384-4,0))</f>
        <v/>
      </c>
      <c r="J1384" s="295" t="str">
        <f ca="1">IF(ISERROR($S1384),"",OFFSET('Smelter Reference List'!$I$4,$S1384-4,0))</f>
        <v/>
      </c>
      <c r="K1384" s="296"/>
      <c r="L1384" s="296"/>
      <c r="M1384" s="296"/>
      <c r="N1384" s="296"/>
      <c r="O1384" s="296"/>
      <c r="P1384" s="296"/>
      <c r="Q1384" s="297"/>
      <c r="R1384" s="227"/>
      <c r="S1384" s="228" t="e">
        <f>IF(C1384="",NA(),MATCH($B1384&amp;$C1384,'Smelter Reference List'!$J:$J,0))</f>
        <v>#N/A</v>
      </c>
      <c r="T1384" s="229"/>
      <c r="U1384" s="229">
        <f t="shared" ca="1" si="44"/>
        <v>0</v>
      </c>
      <c r="V1384" s="229"/>
      <c r="W1384" s="229"/>
      <c r="Y1384" s="223" t="str">
        <f t="shared" si="45"/>
        <v/>
      </c>
    </row>
    <row r="1385" spans="1:25" s="223" customFormat="1" ht="20.25">
      <c r="A1385" s="292"/>
      <c r="B1385" s="293" t="str">
        <f>IF(LEN(A1385)=0,"",INDEX('Smelter Reference List'!$A:$A,MATCH($A1385,'Smelter Reference List'!$E:$E,0)))</f>
        <v/>
      </c>
      <c r="C1385" s="299" t="str">
        <f>IF(LEN(A1385)=0,"",INDEX('Smelter Reference List'!$C:$C,MATCH($A1385,'Smelter Reference List'!$E:$E,0)))</f>
        <v/>
      </c>
      <c r="D1385" s="293" t="str">
        <f ca="1">IF(ISERROR($S1385),"",OFFSET('Smelter Reference List'!$C$4,$S1385-4,0)&amp;"")</f>
        <v/>
      </c>
      <c r="E1385" s="293" t="str">
        <f ca="1">IF(ISERROR($S1385),"",OFFSET('Smelter Reference List'!$D$4,$S1385-4,0)&amp;"")</f>
        <v/>
      </c>
      <c r="F1385" s="293" t="str">
        <f ca="1">IF(ISERROR($S1385),"",OFFSET('Smelter Reference List'!$E$4,$S1385-4,0))</f>
        <v/>
      </c>
      <c r="G1385" s="293" t="str">
        <f ca="1">IF(C1385=$U$4,"Enter smelter details", IF(ISERROR($S1385),"",OFFSET('Smelter Reference List'!$F$4,$S1385-4,0)))</f>
        <v/>
      </c>
      <c r="H1385" s="294" t="str">
        <f ca="1">IF(ISERROR($S1385),"",OFFSET('Smelter Reference List'!$G$4,$S1385-4,0))</f>
        <v/>
      </c>
      <c r="I1385" s="295" t="str">
        <f ca="1">IF(ISERROR($S1385),"",OFFSET('Smelter Reference List'!$H$4,$S1385-4,0))</f>
        <v/>
      </c>
      <c r="J1385" s="295" t="str">
        <f ca="1">IF(ISERROR($S1385),"",OFFSET('Smelter Reference List'!$I$4,$S1385-4,0))</f>
        <v/>
      </c>
      <c r="K1385" s="296"/>
      <c r="L1385" s="296"/>
      <c r="M1385" s="296"/>
      <c r="N1385" s="296"/>
      <c r="O1385" s="296"/>
      <c r="P1385" s="296"/>
      <c r="Q1385" s="297"/>
      <c r="R1385" s="227"/>
      <c r="S1385" s="228" t="e">
        <f>IF(C1385="",NA(),MATCH($B1385&amp;$C1385,'Smelter Reference List'!$J:$J,0))</f>
        <v>#N/A</v>
      </c>
      <c r="T1385" s="229"/>
      <c r="U1385" s="229">
        <f t="shared" ca="1" si="44"/>
        <v>0</v>
      </c>
      <c r="V1385" s="229"/>
      <c r="W1385" s="229"/>
      <c r="Y1385" s="223" t="str">
        <f t="shared" si="45"/>
        <v/>
      </c>
    </row>
    <row r="1386" spans="1:25" s="223" customFormat="1" ht="20.25">
      <c r="A1386" s="292"/>
      <c r="B1386" s="293" t="str">
        <f>IF(LEN(A1386)=0,"",INDEX('Smelter Reference List'!$A:$A,MATCH($A1386,'Smelter Reference List'!$E:$E,0)))</f>
        <v/>
      </c>
      <c r="C1386" s="299" t="str">
        <f>IF(LEN(A1386)=0,"",INDEX('Smelter Reference List'!$C:$C,MATCH($A1386,'Smelter Reference List'!$E:$E,0)))</f>
        <v/>
      </c>
      <c r="D1386" s="293" t="str">
        <f ca="1">IF(ISERROR($S1386),"",OFFSET('Smelter Reference List'!$C$4,$S1386-4,0)&amp;"")</f>
        <v/>
      </c>
      <c r="E1386" s="293" t="str">
        <f ca="1">IF(ISERROR($S1386),"",OFFSET('Smelter Reference List'!$D$4,$S1386-4,0)&amp;"")</f>
        <v/>
      </c>
      <c r="F1386" s="293" t="str">
        <f ca="1">IF(ISERROR($S1386),"",OFFSET('Smelter Reference List'!$E$4,$S1386-4,0))</f>
        <v/>
      </c>
      <c r="G1386" s="293" t="str">
        <f ca="1">IF(C1386=$U$4,"Enter smelter details", IF(ISERROR($S1386),"",OFFSET('Smelter Reference List'!$F$4,$S1386-4,0)))</f>
        <v/>
      </c>
      <c r="H1386" s="294" t="str">
        <f ca="1">IF(ISERROR($S1386),"",OFFSET('Smelter Reference List'!$G$4,$S1386-4,0))</f>
        <v/>
      </c>
      <c r="I1386" s="295" t="str">
        <f ca="1">IF(ISERROR($S1386),"",OFFSET('Smelter Reference List'!$H$4,$S1386-4,0))</f>
        <v/>
      </c>
      <c r="J1386" s="295" t="str">
        <f ca="1">IF(ISERROR($S1386),"",OFFSET('Smelter Reference List'!$I$4,$S1386-4,0))</f>
        <v/>
      </c>
      <c r="K1386" s="296"/>
      <c r="L1386" s="296"/>
      <c r="M1386" s="296"/>
      <c r="N1386" s="296"/>
      <c r="O1386" s="296"/>
      <c r="P1386" s="296"/>
      <c r="Q1386" s="297"/>
      <c r="R1386" s="227"/>
      <c r="S1386" s="228" t="e">
        <f>IF(C1386="",NA(),MATCH($B1386&amp;$C1386,'Smelter Reference List'!$J:$J,0))</f>
        <v>#N/A</v>
      </c>
      <c r="T1386" s="229"/>
      <c r="U1386" s="229">
        <f t="shared" ca="1" si="44"/>
        <v>0</v>
      </c>
      <c r="V1386" s="229"/>
      <c r="W1386" s="229"/>
      <c r="Y1386" s="223" t="str">
        <f t="shared" si="45"/>
        <v/>
      </c>
    </row>
    <row r="1387" spans="1:25" s="223" customFormat="1" ht="20.25">
      <c r="A1387" s="292"/>
      <c r="B1387" s="293" t="str">
        <f>IF(LEN(A1387)=0,"",INDEX('Smelter Reference List'!$A:$A,MATCH($A1387,'Smelter Reference List'!$E:$E,0)))</f>
        <v/>
      </c>
      <c r="C1387" s="299" t="str">
        <f>IF(LEN(A1387)=0,"",INDEX('Smelter Reference List'!$C:$C,MATCH($A1387,'Smelter Reference List'!$E:$E,0)))</f>
        <v/>
      </c>
      <c r="D1387" s="293" t="str">
        <f ca="1">IF(ISERROR($S1387),"",OFFSET('Smelter Reference List'!$C$4,$S1387-4,0)&amp;"")</f>
        <v/>
      </c>
      <c r="E1387" s="293" t="str">
        <f ca="1">IF(ISERROR($S1387),"",OFFSET('Smelter Reference List'!$D$4,$S1387-4,0)&amp;"")</f>
        <v/>
      </c>
      <c r="F1387" s="293" t="str">
        <f ca="1">IF(ISERROR($S1387),"",OFFSET('Smelter Reference List'!$E$4,$S1387-4,0))</f>
        <v/>
      </c>
      <c r="G1387" s="293" t="str">
        <f ca="1">IF(C1387=$U$4,"Enter smelter details", IF(ISERROR($S1387),"",OFFSET('Smelter Reference List'!$F$4,$S1387-4,0)))</f>
        <v/>
      </c>
      <c r="H1387" s="294" t="str">
        <f ca="1">IF(ISERROR($S1387),"",OFFSET('Smelter Reference List'!$G$4,$S1387-4,0))</f>
        <v/>
      </c>
      <c r="I1387" s="295" t="str">
        <f ca="1">IF(ISERROR($S1387),"",OFFSET('Smelter Reference List'!$H$4,$S1387-4,0))</f>
        <v/>
      </c>
      <c r="J1387" s="295" t="str">
        <f ca="1">IF(ISERROR($S1387),"",OFFSET('Smelter Reference List'!$I$4,$S1387-4,0))</f>
        <v/>
      </c>
      <c r="K1387" s="296"/>
      <c r="L1387" s="296"/>
      <c r="M1387" s="296"/>
      <c r="N1387" s="296"/>
      <c r="O1387" s="296"/>
      <c r="P1387" s="296"/>
      <c r="Q1387" s="297"/>
      <c r="R1387" s="227"/>
      <c r="S1387" s="228" t="e">
        <f>IF(C1387="",NA(),MATCH($B1387&amp;$C1387,'Smelter Reference List'!$J:$J,0))</f>
        <v>#N/A</v>
      </c>
      <c r="T1387" s="229"/>
      <c r="U1387" s="229">
        <f t="shared" ca="1" si="44"/>
        <v>0</v>
      </c>
      <c r="V1387" s="229"/>
      <c r="W1387" s="229"/>
      <c r="Y1387" s="223" t="str">
        <f t="shared" si="45"/>
        <v/>
      </c>
    </row>
    <row r="1388" spans="1:25" s="223" customFormat="1" ht="20.25">
      <c r="A1388" s="292"/>
      <c r="B1388" s="293" t="str">
        <f>IF(LEN(A1388)=0,"",INDEX('Smelter Reference List'!$A:$A,MATCH($A1388,'Smelter Reference List'!$E:$E,0)))</f>
        <v/>
      </c>
      <c r="C1388" s="299" t="str">
        <f>IF(LEN(A1388)=0,"",INDEX('Smelter Reference List'!$C:$C,MATCH($A1388,'Smelter Reference List'!$E:$E,0)))</f>
        <v/>
      </c>
      <c r="D1388" s="293" t="str">
        <f ca="1">IF(ISERROR($S1388),"",OFFSET('Smelter Reference List'!$C$4,$S1388-4,0)&amp;"")</f>
        <v/>
      </c>
      <c r="E1388" s="293" t="str">
        <f ca="1">IF(ISERROR($S1388),"",OFFSET('Smelter Reference List'!$D$4,$S1388-4,0)&amp;"")</f>
        <v/>
      </c>
      <c r="F1388" s="293" t="str">
        <f ca="1">IF(ISERROR($S1388),"",OFFSET('Smelter Reference List'!$E$4,$S1388-4,0))</f>
        <v/>
      </c>
      <c r="G1388" s="293" t="str">
        <f ca="1">IF(C1388=$U$4,"Enter smelter details", IF(ISERROR($S1388),"",OFFSET('Smelter Reference List'!$F$4,$S1388-4,0)))</f>
        <v/>
      </c>
      <c r="H1388" s="294" t="str">
        <f ca="1">IF(ISERROR($S1388),"",OFFSET('Smelter Reference List'!$G$4,$S1388-4,0))</f>
        <v/>
      </c>
      <c r="I1388" s="295" t="str">
        <f ca="1">IF(ISERROR($S1388),"",OFFSET('Smelter Reference List'!$H$4,$S1388-4,0))</f>
        <v/>
      </c>
      <c r="J1388" s="295" t="str">
        <f ca="1">IF(ISERROR($S1388),"",OFFSET('Smelter Reference List'!$I$4,$S1388-4,0))</f>
        <v/>
      </c>
      <c r="K1388" s="296"/>
      <c r="L1388" s="296"/>
      <c r="M1388" s="296"/>
      <c r="N1388" s="296"/>
      <c r="O1388" s="296"/>
      <c r="P1388" s="296"/>
      <c r="Q1388" s="297"/>
      <c r="R1388" s="227"/>
      <c r="S1388" s="228" t="e">
        <f>IF(C1388="",NA(),MATCH($B1388&amp;$C1388,'Smelter Reference List'!$J:$J,0))</f>
        <v>#N/A</v>
      </c>
      <c r="T1388" s="229"/>
      <c r="U1388" s="229">
        <f t="shared" ca="1" si="44"/>
        <v>0</v>
      </c>
      <c r="V1388" s="229"/>
      <c r="W1388" s="229"/>
      <c r="Y1388" s="223" t="str">
        <f t="shared" si="45"/>
        <v/>
      </c>
    </row>
    <row r="1389" spans="1:25" s="223" customFormat="1" ht="20.25">
      <c r="A1389" s="292"/>
      <c r="B1389" s="293" t="str">
        <f>IF(LEN(A1389)=0,"",INDEX('Smelter Reference List'!$A:$A,MATCH($A1389,'Smelter Reference List'!$E:$E,0)))</f>
        <v/>
      </c>
      <c r="C1389" s="299" t="str">
        <f>IF(LEN(A1389)=0,"",INDEX('Smelter Reference List'!$C:$C,MATCH($A1389,'Smelter Reference List'!$E:$E,0)))</f>
        <v/>
      </c>
      <c r="D1389" s="293" t="str">
        <f ca="1">IF(ISERROR($S1389),"",OFFSET('Smelter Reference List'!$C$4,$S1389-4,0)&amp;"")</f>
        <v/>
      </c>
      <c r="E1389" s="293" t="str">
        <f ca="1">IF(ISERROR($S1389),"",OFFSET('Smelter Reference List'!$D$4,$S1389-4,0)&amp;"")</f>
        <v/>
      </c>
      <c r="F1389" s="293" t="str">
        <f ca="1">IF(ISERROR($S1389),"",OFFSET('Smelter Reference List'!$E$4,$S1389-4,0))</f>
        <v/>
      </c>
      <c r="G1389" s="293" t="str">
        <f ca="1">IF(C1389=$U$4,"Enter smelter details", IF(ISERROR($S1389),"",OFFSET('Smelter Reference List'!$F$4,$S1389-4,0)))</f>
        <v/>
      </c>
      <c r="H1389" s="294" t="str">
        <f ca="1">IF(ISERROR($S1389),"",OFFSET('Smelter Reference List'!$G$4,$S1389-4,0))</f>
        <v/>
      </c>
      <c r="I1389" s="295" t="str">
        <f ca="1">IF(ISERROR($S1389),"",OFFSET('Smelter Reference List'!$H$4,$S1389-4,0))</f>
        <v/>
      </c>
      <c r="J1389" s="295" t="str">
        <f ca="1">IF(ISERROR($S1389),"",OFFSET('Smelter Reference List'!$I$4,$S1389-4,0))</f>
        <v/>
      </c>
      <c r="K1389" s="296"/>
      <c r="L1389" s="296"/>
      <c r="M1389" s="296"/>
      <c r="N1389" s="296"/>
      <c r="O1389" s="296"/>
      <c r="P1389" s="296"/>
      <c r="Q1389" s="297"/>
      <c r="R1389" s="227"/>
      <c r="S1389" s="228" t="e">
        <f>IF(C1389="",NA(),MATCH($B1389&amp;$C1389,'Smelter Reference List'!$J:$J,0))</f>
        <v>#N/A</v>
      </c>
      <c r="T1389" s="229"/>
      <c r="U1389" s="229">
        <f t="shared" ca="1" si="44"/>
        <v>0</v>
      </c>
      <c r="V1389" s="229"/>
      <c r="W1389" s="229"/>
      <c r="Y1389" s="223" t="str">
        <f t="shared" si="45"/>
        <v/>
      </c>
    </row>
    <row r="1390" spans="1:25" s="223" customFormat="1" ht="20.25">
      <c r="A1390" s="292"/>
      <c r="B1390" s="293" t="str">
        <f>IF(LEN(A1390)=0,"",INDEX('Smelter Reference List'!$A:$A,MATCH($A1390,'Smelter Reference List'!$E:$E,0)))</f>
        <v/>
      </c>
      <c r="C1390" s="299" t="str">
        <f>IF(LEN(A1390)=0,"",INDEX('Smelter Reference List'!$C:$C,MATCH($A1390,'Smelter Reference List'!$E:$E,0)))</f>
        <v/>
      </c>
      <c r="D1390" s="293" t="str">
        <f ca="1">IF(ISERROR($S1390),"",OFFSET('Smelter Reference List'!$C$4,$S1390-4,0)&amp;"")</f>
        <v/>
      </c>
      <c r="E1390" s="293" t="str">
        <f ca="1">IF(ISERROR($S1390),"",OFFSET('Smelter Reference List'!$D$4,$S1390-4,0)&amp;"")</f>
        <v/>
      </c>
      <c r="F1390" s="293" t="str">
        <f ca="1">IF(ISERROR($S1390),"",OFFSET('Smelter Reference List'!$E$4,$S1390-4,0))</f>
        <v/>
      </c>
      <c r="G1390" s="293" t="str">
        <f ca="1">IF(C1390=$U$4,"Enter smelter details", IF(ISERROR($S1390),"",OFFSET('Smelter Reference List'!$F$4,$S1390-4,0)))</f>
        <v/>
      </c>
      <c r="H1390" s="294" t="str">
        <f ca="1">IF(ISERROR($S1390),"",OFFSET('Smelter Reference List'!$G$4,$S1390-4,0))</f>
        <v/>
      </c>
      <c r="I1390" s="295" t="str">
        <f ca="1">IF(ISERROR($S1390),"",OFFSET('Smelter Reference List'!$H$4,$S1390-4,0))</f>
        <v/>
      </c>
      <c r="J1390" s="295" t="str">
        <f ca="1">IF(ISERROR($S1390),"",OFFSET('Smelter Reference List'!$I$4,$S1390-4,0))</f>
        <v/>
      </c>
      <c r="K1390" s="296"/>
      <c r="L1390" s="296"/>
      <c r="M1390" s="296"/>
      <c r="N1390" s="296"/>
      <c r="O1390" s="296"/>
      <c r="P1390" s="296"/>
      <c r="Q1390" s="297"/>
      <c r="R1390" s="227"/>
      <c r="S1390" s="228" t="e">
        <f>IF(C1390="",NA(),MATCH($B1390&amp;$C1390,'Smelter Reference List'!$J:$J,0))</f>
        <v>#N/A</v>
      </c>
      <c r="T1390" s="229"/>
      <c r="U1390" s="229">
        <f t="shared" ca="1" si="44"/>
        <v>0</v>
      </c>
      <c r="V1390" s="229"/>
      <c r="W1390" s="229"/>
      <c r="Y1390" s="223" t="str">
        <f t="shared" si="45"/>
        <v/>
      </c>
    </row>
    <row r="1391" spans="1:25" s="223" customFormat="1" ht="20.25">
      <c r="A1391" s="292"/>
      <c r="B1391" s="293" t="str">
        <f>IF(LEN(A1391)=0,"",INDEX('Smelter Reference List'!$A:$A,MATCH($A1391,'Smelter Reference List'!$E:$E,0)))</f>
        <v/>
      </c>
      <c r="C1391" s="299" t="str">
        <f>IF(LEN(A1391)=0,"",INDEX('Smelter Reference List'!$C:$C,MATCH($A1391,'Smelter Reference List'!$E:$E,0)))</f>
        <v/>
      </c>
      <c r="D1391" s="293" t="str">
        <f ca="1">IF(ISERROR($S1391),"",OFFSET('Smelter Reference List'!$C$4,$S1391-4,0)&amp;"")</f>
        <v/>
      </c>
      <c r="E1391" s="293" t="str">
        <f ca="1">IF(ISERROR($S1391),"",OFFSET('Smelter Reference List'!$D$4,$S1391-4,0)&amp;"")</f>
        <v/>
      </c>
      <c r="F1391" s="293" t="str">
        <f ca="1">IF(ISERROR($S1391),"",OFFSET('Smelter Reference List'!$E$4,$S1391-4,0))</f>
        <v/>
      </c>
      <c r="G1391" s="293" t="str">
        <f ca="1">IF(C1391=$U$4,"Enter smelter details", IF(ISERROR($S1391),"",OFFSET('Smelter Reference List'!$F$4,$S1391-4,0)))</f>
        <v/>
      </c>
      <c r="H1391" s="294" t="str">
        <f ca="1">IF(ISERROR($S1391),"",OFFSET('Smelter Reference List'!$G$4,$S1391-4,0))</f>
        <v/>
      </c>
      <c r="I1391" s="295" t="str">
        <f ca="1">IF(ISERROR($S1391),"",OFFSET('Smelter Reference List'!$H$4,$S1391-4,0))</f>
        <v/>
      </c>
      <c r="J1391" s="295" t="str">
        <f ca="1">IF(ISERROR($S1391),"",OFFSET('Smelter Reference List'!$I$4,$S1391-4,0))</f>
        <v/>
      </c>
      <c r="K1391" s="296"/>
      <c r="L1391" s="296"/>
      <c r="M1391" s="296"/>
      <c r="N1391" s="296"/>
      <c r="O1391" s="296"/>
      <c r="P1391" s="296"/>
      <c r="Q1391" s="297"/>
      <c r="R1391" s="227"/>
      <c r="S1391" s="228" t="e">
        <f>IF(C1391="",NA(),MATCH($B1391&amp;$C1391,'Smelter Reference List'!$J:$J,0))</f>
        <v>#N/A</v>
      </c>
      <c r="T1391" s="229"/>
      <c r="U1391" s="229">
        <f t="shared" ca="1" si="44"/>
        <v>0</v>
      </c>
      <c r="V1391" s="229"/>
      <c r="W1391" s="229"/>
      <c r="Y1391" s="223" t="str">
        <f t="shared" si="45"/>
        <v/>
      </c>
    </row>
    <row r="1392" spans="1:25" s="223" customFormat="1" ht="20.25">
      <c r="A1392" s="292"/>
      <c r="B1392" s="293" t="str">
        <f>IF(LEN(A1392)=0,"",INDEX('Smelter Reference List'!$A:$A,MATCH($A1392,'Smelter Reference List'!$E:$E,0)))</f>
        <v/>
      </c>
      <c r="C1392" s="299" t="str">
        <f>IF(LEN(A1392)=0,"",INDEX('Smelter Reference List'!$C:$C,MATCH($A1392,'Smelter Reference List'!$E:$E,0)))</f>
        <v/>
      </c>
      <c r="D1392" s="293" t="str">
        <f ca="1">IF(ISERROR($S1392),"",OFFSET('Smelter Reference List'!$C$4,$S1392-4,0)&amp;"")</f>
        <v/>
      </c>
      <c r="E1392" s="293" t="str">
        <f ca="1">IF(ISERROR($S1392),"",OFFSET('Smelter Reference List'!$D$4,$S1392-4,0)&amp;"")</f>
        <v/>
      </c>
      <c r="F1392" s="293" t="str">
        <f ca="1">IF(ISERROR($S1392),"",OFFSET('Smelter Reference List'!$E$4,$S1392-4,0))</f>
        <v/>
      </c>
      <c r="G1392" s="293" t="str">
        <f ca="1">IF(C1392=$U$4,"Enter smelter details", IF(ISERROR($S1392),"",OFFSET('Smelter Reference List'!$F$4,$S1392-4,0)))</f>
        <v/>
      </c>
      <c r="H1392" s="294" t="str">
        <f ca="1">IF(ISERROR($S1392),"",OFFSET('Smelter Reference List'!$G$4,$S1392-4,0))</f>
        <v/>
      </c>
      <c r="I1392" s="295" t="str">
        <f ca="1">IF(ISERROR($S1392),"",OFFSET('Smelter Reference List'!$H$4,$S1392-4,0))</f>
        <v/>
      </c>
      <c r="J1392" s="295" t="str">
        <f ca="1">IF(ISERROR($S1392),"",OFFSET('Smelter Reference List'!$I$4,$S1392-4,0))</f>
        <v/>
      </c>
      <c r="K1392" s="296"/>
      <c r="L1392" s="296"/>
      <c r="M1392" s="296"/>
      <c r="N1392" s="296"/>
      <c r="O1392" s="296"/>
      <c r="P1392" s="296"/>
      <c r="Q1392" s="297"/>
      <c r="R1392" s="227"/>
      <c r="S1392" s="228" t="e">
        <f>IF(C1392="",NA(),MATCH($B1392&amp;$C1392,'Smelter Reference List'!$J:$J,0))</f>
        <v>#N/A</v>
      </c>
      <c r="T1392" s="229"/>
      <c r="U1392" s="229">
        <f t="shared" ca="1" si="44"/>
        <v>0</v>
      </c>
      <c r="V1392" s="229"/>
      <c r="W1392" s="229"/>
      <c r="Y1392" s="223" t="str">
        <f t="shared" si="45"/>
        <v/>
      </c>
    </row>
    <row r="1393" spans="1:25" s="223" customFormat="1" ht="20.25">
      <c r="A1393" s="292"/>
      <c r="B1393" s="293" t="str">
        <f>IF(LEN(A1393)=0,"",INDEX('Smelter Reference List'!$A:$A,MATCH($A1393,'Smelter Reference List'!$E:$E,0)))</f>
        <v/>
      </c>
      <c r="C1393" s="299" t="str">
        <f>IF(LEN(A1393)=0,"",INDEX('Smelter Reference List'!$C:$C,MATCH($A1393,'Smelter Reference List'!$E:$E,0)))</f>
        <v/>
      </c>
      <c r="D1393" s="293" t="str">
        <f ca="1">IF(ISERROR($S1393),"",OFFSET('Smelter Reference List'!$C$4,$S1393-4,0)&amp;"")</f>
        <v/>
      </c>
      <c r="E1393" s="293" t="str">
        <f ca="1">IF(ISERROR($S1393),"",OFFSET('Smelter Reference List'!$D$4,$S1393-4,0)&amp;"")</f>
        <v/>
      </c>
      <c r="F1393" s="293" t="str">
        <f ca="1">IF(ISERROR($S1393),"",OFFSET('Smelter Reference List'!$E$4,$S1393-4,0))</f>
        <v/>
      </c>
      <c r="G1393" s="293" t="str">
        <f ca="1">IF(C1393=$U$4,"Enter smelter details", IF(ISERROR($S1393),"",OFFSET('Smelter Reference List'!$F$4,$S1393-4,0)))</f>
        <v/>
      </c>
      <c r="H1393" s="294" t="str">
        <f ca="1">IF(ISERROR($S1393),"",OFFSET('Smelter Reference List'!$G$4,$S1393-4,0))</f>
        <v/>
      </c>
      <c r="I1393" s="295" t="str">
        <f ca="1">IF(ISERROR($S1393),"",OFFSET('Smelter Reference List'!$H$4,$S1393-4,0))</f>
        <v/>
      </c>
      <c r="J1393" s="295" t="str">
        <f ca="1">IF(ISERROR($S1393),"",OFFSET('Smelter Reference List'!$I$4,$S1393-4,0))</f>
        <v/>
      </c>
      <c r="K1393" s="296"/>
      <c r="L1393" s="296"/>
      <c r="M1393" s="296"/>
      <c r="N1393" s="296"/>
      <c r="O1393" s="296"/>
      <c r="P1393" s="296"/>
      <c r="Q1393" s="297"/>
      <c r="R1393" s="227"/>
      <c r="S1393" s="228" t="e">
        <f>IF(C1393="",NA(),MATCH($B1393&amp;$C1393,'Smelter Reference List'!$J:$J,0))</f>
        <v>#N/A</v>
      </c>
      <c r="T1393" s="229"/>
      <c r="U1393" s="229">
        <f t="shared" ca="1" si="44"/>
        <v>0</v>
      </c>
      <c r="V1393" s="229"/>
      <c r="W1393" s="229"/>
      <c r="Y1393" s="223" t="str">
        <f t="shared" si="45"/>
        <v/>
      </c>
    </row>
    <row r="1394" spans="1:25" s="223" customFormat="1" ht="20.25">
      <c r="A1394" s="292"/>
      <c r="B1394" s="293" t="str">
        <f>IF(LEN(A1394)=0,"",INDEX('Smelter Reference List'!$A:$A,MATCH($A1394,'Smelter Reference List'!$E:$E,0)))</f>
        <v/>
      </c>
      <c r="C1394" s="299" t="str">
        <f>IF(LEN(A1394)=0,"",INDEX('Smelter Reference List'!$C:$C,MATCH($A1394,'Smelter Reference List'!$E:$E,0)))</f>
        <v/>
      </c>
      <c r="D1394" s="293" t="str">
        <f ca="1">IF(ISERROR($S1394),"",OFFSET('Smelter Reference List'!$C$4,$S1394-4,0)&amp;"")</f>
        <v/>
      </c>
      <c r="E1394" s="293" t="str">
        <f ca="1">IF(ISERROR($S1394),"",OFFSET('Smelter Reference List'!$D$4,$S1394-4,0)&amp;"")</f>
        <v/>
      </c>
      <c r="F1394" s="293" t="str">
        <f ca="1">IF(ISERROR($S1394),"",OFFSET('Smelter Reference List'!$E$4,$S1394-4,0))</f>
        <v/>
      </c>
      <c r="G1394" s="293" t="str">
        <f ca="1">IF(C1394=$U$4,"Enter smelter details", IF(ISERROR($S1394),"",OFFSET('Smelter Reference List'!$F$4,$S1394-4,0)))</f>
        <v/>
      </c>
      <c r="H1394" s="294" t="str">
        <f ca="1">IF(ISERROR($S1394),"",OFFSET('Smelter Reference List'!$G$4,$S1394-4,0))</f>
        <v/>
      </c>
      <c r="I1394" s="295" t="str">
        <f ca="1">IF(ISERROR($S1394),"",OFFSET('Smelter Reference List'!$H$4,$S1394-4,0))</f>
        <v/>
      </c>
      <c r="J1394" s="295" t="str">
        <f ca="1">IF(ISERROR($S1394),"",OFFSET('Smelter Reference List'!$I$4,$S1394-4,0))</f>
        <v/>
      </c>
      <c r="K1394" s="296"/>
      <c r="L1394" s="296"/>
      <c r="M1394" s="296"/>
      <c r="N1394" s="296"/>
      <c r="O1394" s="296"/>
      <c r="P1394" s="296"/>
      <c r="Q1394" s="297"/>
      <c r="R1394" s="227"/>
      <c r="S1394" s="228" t="e">
        <f>IF(C1394="",NA(),MATCH($B1394&amp;$C1394,'Smelter Reference List'!$J:$J,0))</f>
        <v>#N/A</v>
      </c>
      <c r="T1394" s="229"/>
      <c r="U1394" s="229">
        <f t="shared" ca="1" si="44"/>
        <v>0</v>
      </c>
      <c r="V1394" s="229"/>
      <c r="W1394" s="229"/>
      <c r="Y1394" s="223" t="str">
        <f t="shared" si="45"/>
        <v/>
      </c>
    </row>
    <row r="1395" spans="1:25" s="223" customFormat="1" ht="20.25">
      <c r="A1395" s="292"/>
      <c r="B1395" s="293" t="str">
        <f>IF(LEN(A1395)=0,"",INDEX('Smelter Reference List'!$A:$A,MATCH($A1395,'Smelter Reference List'!$E:$E,0)))</f>
        <v/>
      </c>
      <c r="C1395" s="299" t="str">
        <f>IF(LEN(A1395)=0,"",INDEX('Smelter Reference List'!$C:$C,MATCH($A1395,'Smelter Reference List'!$E:$E,0)))</f>
        <v/>
      </c>
      <c r="D1395" s="293" t="str">
        <f ca="1">IF(ISERROR($S1395),"",OFFSET('Smelter Reference List'!$C$4,$S1395-4,0)&amp;"")</f>
        <v/>
      </c>
      <c r="E1395" s="293" t="str">
        <f ca="1">IF(ISERROR($S1395),"",OFFSET('Smelter Reference List'!$D$4,$S1395-4,0)&amp;"")</f>
        <v/>
      </c>
      <c r="F1395" s="293" t="str">
        <f ca="1">IF(ISERROR($S1395),"",OFFSET('Smelter Reference List'!$E$4,$S1395-4,0))</f>
        <v/>
      </c>
      <c r="G1395" s="293" t="str">
        <f ca="1">IF(C1395=$U$4,"Enter smelter details", IF(ISERROR($S1395),"",OFFSET('Smelter Reference List'!$F$4,$S1395-4,0)))</f>
        <v/>
      </c>
      <c r="H1395" s="294" t="str">
        <f ca="1">IF(ISERROR($S1395),"",OFFSET('Smelter Reference List'!$G$4,$S1395-4,0))</f>
        <v/>
      </c>
      <c r="I1395" s="295" t="str">
        <f ca="1">IF(ISERROR($S1395),"",OFFSET('Smelter Reference List'!$H$4,$S1395-4,0))</f>
        <v/>
      </c>
      <c r="J1395" s="295" t="str">
        <f ca="1">IF(ISERROR($S1395),"",OFFSET('Smelter Reference List'!$I$4,$S1395-4,0))</f>
        <v/>
      </c>
      <c r="K1395" s="296"/>
      <c r="L1395" s="296"/>
      <c r="M1395" s="296"/>
      <c r="N1395" s="296"/>
      <c r="O1395" s="296"/>
      <c r="P1395" s="296"/>
      <c r="Q1395" s="297"/>
      <c r="R1395" s="227"/>
      <c r="S1395" s="228" t="e">
        <f>IF(C1395="",NA(),MATCH($B1395&amp;$C1395,'Smelter Reference List'!$J:$J,0))</f>
        <v>#N/A</v>
      </c>
      <c r="T1395" s="229"/>
      <c r="U1395" s="229">
        <f t="shared" ca="1" si="44"/>
        <v>0</v>
      </c>
      <c r="V1395" s="229"/>
      <c r="W1395" s="229"/>
      <c r="Y1395" s="223" t="str">
        <f t="shared" si="45"/>
        <v/>
      </c>
    </row>
    <row r="1396" spans="1:25" s="223" customFormat="1" ht="20.25">
      <c r="A1396" s="292"/>
      <c r="B1396" s="293" t="str">
        <f>IF(LEN(A1396)=0,"",INDEX('Smelter Reference List'!$A:$A,MATCH($A1396,'Smelter Reference List'!$E:$E,0)))</f>
        <v/>
      </c>
      <c r="C1396" s="299" t="str">
        <f>IF(LEN(A1396)=0,"",INDEX('Smelter Reference List'!$C:$C,MATCH($A1396,'Smelter Reference List'!$E:$E,0)))</f>
        <v/>
      </c>
      <c r="D1396" s="293" t="str">
        <f ca="1">IF(ISERROR($S1396),"",OFFSET('Smelter Reference List'!$C$4,$S1396-4,0)&amp;"")</f>
        <v/>
      </c>
      <c r="E1396" s="293" t="str">
        <f ca="1">IF(ISERROR($S1396),"",OFFSET('Smelter Reference List'!$D$4,$S1396-4,0)&amp;"")</f>
        <v/>
      </c>
      <c r="F1396" s="293" t="str">
        <f ca="1">IF(ISERROR($S1396),"",OFFSET('Smelter Reference List'!$E$4,$S1396-4,0))</f>
        <v/>
      </c>
      <c r="G1396" s="293" t="str">
        <f ca="1">IF(C1396=$U$4,"Enter smelter details", IF(ISERROR($S1396),"",OFFSET('Smelter Reference List'!$F$4,$S1396-4,0)))</f>
        <v/>
      </c>
      <c r="H1396" s="294" t="str">
        <f ca="1">IF(ISERROR($S1396),"",OFFSET('Smelter Reference List'!$G$4,$S1396-4,0))</f>
        <v/>
      </c>
      <c r="I1396" s="295" t="str">
        <f ca="1">IF(ISERROR($S1396),"",OFFSET('Smelter Reference List'!$H$4,$S1396-4,0))</f>
        <v/>
      </c>
      <c r="J1396" s="295" t="str">
        <f ca="1">IF(ISERROR($S1396),"",OFFSET('Smelter Reference List'!$I$4,$S1396-4,0))</f>
        <v/>
      </c>
      <c r="K1396" s="296"/>
      <c r="L1396" s="296"/>
      <c r="M1396" s="296"/>
      <c r="N1396" s="296"/>
      <c r="O1396" s="296"/>
      <c r="P1396" s="296"/>
      <c r="Q1396" s="297"/>
      <c r="R1396" s="227"/>
      <c r="S1396" s="228" t="e">
        <f>IF(C1396="",NA(),MATCH($B1396&amp;$C1396,'Smelter Reference List'!$J:$J,0))</f>
        <v>#N/A</v>
      </c>
      <c r="T1396" s="229"/>
      <c r="U1396" s="229">
        <f t="shared" ca="1" si="44"/>
        <v>0</v>
      </c>
      <c r="V1396" s="229"/>
      <c r="W1396" s="229"/>
      <c r="Y1396" s="223" t="str">
        <f t="shared" si="45"/>
        <v/>
      </c>
    </row>
    <row r="1397" spans="1:25" s="223" customFormat="1" ht="20.25">
      <c r="A1397" s="292"/>
      <c r="B1397" s="293" t="str">
        <f>IF(LEN(A1397)=0,"",INDEX('Smelter Reference List'!$A:$A,MATCH($A1397,'Smelter Reference List'!$E:$E,0)))</f>
        <v/>
      </c>
      <c r="C1397" s="299" t="str">
        <f>IF(LEN(A1397)=0,"",INDEX('Smelter Reference List'!$C:$C,MATCH($A1397,'Smelter Reference List'!$E:$E,0)))</f>
        <v/>
      </c>
      <c r="D1397" s="293" t="str">
        <f ca="1">IF(ISERROR($S1397),"",OFFSET('Smelter Reference List'!$C$4,$S1397-4,0)&amp;"")</f>
        <v/>
      </c>
      <c r="E1397" s="293" t="str">
        <f ca="1">IF(ISERROR($S1397),"",OFFSET('Smelter Reference List'!$D$4,$S1397-4,0)&amp;"")</f>
        <v/>
      </c>
      <c r="F1397" s="293" t="str">
        <f ca="1">IF(ISERROR($S1397),"",OFFSET('Smelter Reference List'!$E$4,$S1397-4,0))</f>
        <v/>
      </c>
      <c r="G1397" s="293" t="str">
        <f ca="1">IF(C1397=$U$4,"Enter smelter details", IF(ISERROR($S1397),"",OFFSET('Smelter Reference List'!$F$4,$S1397-4,0)))</f>
        <v/>
      </c>
      <c r="H1397" s="294" t="str">
        <f ca="1">IF(ISERROR($S1397),"",OFFSET('Smelter Reference List'!$G$4,$S1397-4,0))</f>
        <v/>
      </c>
      <c r="I1397" s="295" t="str">
        <f ca="1">IF(ISERROR($S1397),"",OFFSET('Smelter Reference List'!$H$4,$S1397-4,0))</f>
        <v/>
      </c>
      <c r="J1397" s="295" t="str">
        <f ca="1">IF(ISERROR($S1397),"",OFFSET('Smelter Reference List'!$I$4,$S1397-4,0))</f>
        <v/>
      </c>
      <c r="K1397" s="296"/>
      <c r="L1397" s="296"/>
      <c r="M1397" s="296"/>
      <c r="N1397" s="296"/>
      <c r="O1397" s="296"/>
      <c r="P1397" s="296"/>
      <c r="Q1397" s="297"/>
      <c r="R1397" s="227"/>
      <c r="S1397" s="228" t="e">
        <f>IF(C1397="",NA(),MATCH($B1397&amp;$C1397,'Smelter Reference List'!$J:$J,0))</f>
        <v>#N/A</v>
      </c>
      <c r="T1397" s="229"/>
      <c r="U1397" s="229">
        <f t="shared" ca="1" si="44"/>
        <v>0</v>
      </c>
      <c r="V1397" s="229"/>
      <c r="W1397" s="229"/>
      <c r="Y1397" s="223" t="str">
        <f t="shared" si="45"/>
        <v/>
      </c>
    </row>
    <row r="1398" spans="1:25" s="223" customFormat="1" ht="20.25">
      <c r="A1398" s="292"/>
      <c r="B1398" s="293" t="str">
        <f>IF(LEN(A1398)=0,"",INDEX('Smelter Reference List'!$A:$A,MATCH($A1398,'Smelter Reference List'!$E:$E,0)))</f>
        <v/>
      </c>
      <c r="C1398" s="299" t="str">
        <f>IF(LEN(A1398)=0,"",INDEX('Smelter Reference List'!$C:$C,MATCH($A1398,'Smelter Reference List'!$E:$E,0)))</f>
        <v/>
      </c>
      <c r="D1398" s="293" t="str">
        <f ca="1">IF(ISERROR($S1398),"",OFFSET('Smelter Reference List'!$C$4,$S1398-4,0)&amp;"")</f>
        <v/>
      </c>
      <c r="E1398" s="293" t="str">
        <f ca="1">IF(ISERROR($S1398),"",OFFSET('Smelter Reference List'!$D$4,$S1398-4,0)&amp;"")</f>
        <v/>
      </c>
      <c r="F1398" s="293" t="str">
        <f ca="1">IF(ISERROR($S1398),"",OFFSET('Smelter Reference List'!$E$4,$S1398-4,0))</f>
        <v/>
      </c>
      <c r="G1398" s="293" t="str">
        <f ca="1">IF(C1398=$U$4,"Enter smelter details", IF(ISERROR($S1398),"",OFFSET('Smelter Reference List'!$F$4,$S1398-4,0)))</f>
        <v/>
      </c>
      <c r="H1398" s="294" t="str">
        <f ca="1">IF(ISERROR($S1398),"",OFFSET('Smelter Reference List'!$G$4,$S1398-4,0))</f>
        <v/>
      </c>
      <c r="I1398" s="295" t="str">
        <f ca="1">IF(ISERROR($S1398),"",OFFSET('Smelter Reference List'!$H$4,$S1398-4,0))</f>
        <v/>
      </c>
      <c r="J1398" s="295" t="str">
        <f ca="1">IF(ISERROR($S1398),"",OFFSET('Smelter Reference List'!$I$4,$S1398-4,0))</f>
        <v/>
      </c>
      <c r="K1398" s="296"/>
      <c r="L1398" s="296"/>
      <c r="M1398" s="296"/>
      <c r="N1398" s="296"/>
      <c r="O1398" s="296"/>
      <c r="P1398" s="296"/>
      <c r="Q1398" s="297"/>
      <c r="R1398" s="227"/>
      <c r="S1398" s="228" t="e">
        <f>IF(C1398="",NA(),MATCH($B1398&amp;$C1398,'Smelter Reference List'!$J:$J,0))</f>
        <v>#N/A</v>
      </c>
      <c r="T1398" s="229"/>
      <c r="U1398" s="229">
        <f t="shared" ca="1" si="44"/>
        <v>0</v>
      </c>
      <c r="V1398" s="229"/>
      <c r="W1398" s="229"/>
      <c r="Y1398" s="223" t="str">
        <f t="shared" si="45"/>
        <v/>
      </c>
    </row>
    <row r="1399" spans="1:25" s="223" customFormat="1" ht="20.25">
      <c r="A1399" s="292"/>
      <c r="B1399" s="293" t="str">
        <f>IF(LEN(A1399)=0,"",INDEX('Smelter Reference List'!$A:$A,MATCH($A1399,'Smelter Reference List'!$E:$E,0)))</f>
        <v/>
      </c>
      <c r="C1399" s="299" t="str">
        <f>IF(LEN(A1399)=0,"",INDEX('Smelter Reference List'!$C:$C,MATCH($A1399,'Smelter Reference List'!$E:$E,0)))</f>
        <v/>
      </c>
      <c r="D1399" s="293" t="str">
        <f ca="1">IF(ISERROR($S1399),"",OFFSET('Smelter Reference List'!$C$4,$S1399-4,0)&amp;"")</f>
        <v/>
      </c>
      <c r="E1399" s="293" t="str">
        <f ca="1">IF(ISERROR($S1399),"",OFFSET('Smelter Reference List'!$D$4,$S1399-4,0)&amp;"")</f>
        <v/>
      </c>
      <c r="F1399" s="293" t="str">
        <f ca="1">IF(ISERROR($S1399),"",OFFSET('Smelter Reference List'!$E$4,$S1399-4,0))</f>
        <v/>
      </c>
      <c r="G1399" s="293" t="str">
        <f ca="1">IF(C1399=$U$4,"Enter smelter details", IF(ISERROR($S1399),"",OFFSET('Smelter Reference List'!$F$4,$S1399-4,0)))</f>
        <v/>
      </c>
      <c r="H1399" s="294" t="str">
        <f ca="1">IF(ISERROR($S1399),"",OFFSET('Smelter Reference List'!$G$4,$S1399-4,0))</f>
        <v/>
      </c>
      <c r="I1399" s="295" t="str">
        <f ca="1">IF(ISERROR($S1399),"",OFFSET('Smelter Reference List'!$H$4,$S1399-4,0))</f>
        <v/>
      </c>
      <c r="J1399" s="295" t="str">
        <f ca="1">IF(ISERROR($S1399),"",OFFSET('Smelter Reference List'!$I$4,$S1399-4,0))</f>
        <v/>
      </c>
      <c r="K1399" s="296"/>
      <c r="L1399" s="296"/>
      <c r="M1399" s="296"/>
      <c r="N1399" s="296"/>
      <c r="O1399" s="296"/>
      <c r="P1399" s="296"/>
      <c r="Q1399" s="297"/>
      <c r="R1399" s="227"/>
      <c r="S1399" s="228" t="e">
        <f>IF(C1399="",NA(),MATCH($B1399&amp;$C1399,'Smelter Reference List'!$J:$J,0))</f>
        <v>#N/A</v>
      </c>
      <c r="T1399" s="229"/>
      <c r="U1399" s="229">
        <f t="shared" ca="1" si="44"/>
        <v>0</v>
      </c>
      <c r="V1399" s="229"/>
      <c r="W1399" s="229"/>
      <c r="Y1399" s="223" t="str">
        <f t="shared" si="45"/>
        <v/>
      </c>
    </row>
    <row r="1400" spans="1:25" s="223" customFormat="1" ht="20.25">
      <c r="A1400" s="292"/>
      <c r="B1400" s="293" t="str">
        <f>IF(LEN(A1400)=0,"",INDEX('Smelter Reference List'!$A:$A,MATCH($A1400,'Smelter Reference List'!$E:$E,0)))</f>
        <v/>
      </c>
      <c r="C1400" s="299" t="str">
        <f>IF(LEN(A1400)=0,"",INDEX('Smelter Reference List'!$C:$C,MATCH($A1400,'Smelter Reference List'!$E:$E,0)))</f>
        <v/>
      </c>
      <c r="D1400" s="293" t="str">
        <f ca="1">IF(ISERROR($S1400),"",OFFSET('Smelter Reference List'!$C$4,$S1400-4,0)&amp;"")</f>
        <v/>
      </c>
      <c r="E1400" s="293" t="str">
        <f ca="1">IF(ISERROR($S1400),"",OFFSET('Smelter Reference List'!$D$4,$S1400-4,0)&amp;"")</f>
        <v/>
      </c>
      <c r="F1400" s="293" t="str">
        <f ca="1">IF(ISERROR($S1400),"",OFFSET('Smelter Reference List'!$E$4,$S1400-4,0))</f>
        <v/>
      </c>
      <c r="G1400" s="293" t="str">
        <f ca="1">IF(C1400=$U$4,"Enter smelter details", IF(ISERROR($S1400),"",OFFSET('Smelter Reference List'!$F$4,$S1400-4,0)))</f>
        <v/>
      </c>
      <c r="H1400" s="294" t="str">
        <f ca="1">IF(ISERROR($S1400),"",OFFSET('Smelter Reference List'!$G$4,$S1400-4,0))</f>
        <v/>
      </c>
      <c r="I1400" s="295" t="str">
        <f ca="1">IF(ISERROR($S1400),"",OFFSET('Smelter Reference List'!$H$4,$S1400-4,0))</f>
        <v/>
      </c>
      <c r="J1400" s="295" t="str">
        <f ca="1">IF(ISERROR($S1400),"",OFFSET('Smelter Reference List'!$I$4,$S1400-4,0))</f>
        <v/>
      </c>
      <c r="K1400" s="296"/>
      <c r="L1400" s="296"/>
      <c r="M1400" s="296"/>
      <c r="N1400" s="296"/>
      <c r="O1400" s="296"/>
      <c r="P1400" s="296"/>
      <c r="Q1400" s="297"/>
      <c r="R1400" s="227"/>
      <c r="S1400" s="228" t="e">
        <f>IF(C1400="",NA(),MATCH($B1400&amp;$C1400,'Smelter Reference List'!$J:$J,0))</f>
        <v>#N/A</v>
      </c>
      <c r="T1400" s="229"/>
      <c r="U1400" s="229">
        <f t="shared" ca="1" si="44"/>
        <v>0</v>
      </c>
      <c r="V1400" s="229"/>
      <c r="W1400" s="229"/>
      <c r="Y1400" s="223" t="str">
        <f t="shared" si="45"/>
        <v/>
      </c>
    </row>
    <row r="1401" spans="1:25" s="223" customFormat="1" ht="20.25">
      <c r="A1401" s="292"/>
      <c r="B1401" s="293" t="str">
        <f>IF(LEN(A1401)=0,"",INDEX('Smelter Reference List'!$A:$A,MATCH($A1401,'Smelter Reference List'!$E:$E,0)))</f>
        <v/>
      </c>
      <c r="C1401" s="299" t="str">
        <f>IF(LEN(A1401)=0,"",INDEX('Smelter Reference List'!$C:$C,MATCH($A1401,'Smelter Reference List'!$E:$E,0)))</f>
        <v/>
      </c>
      <c r="D1401" s="293" t="str">
        <f ca="1">IF(ISERROR($S1401),"",OFFSET('Smelter Reference List'!$C$4,$S1401-4,0)&amp;"")</f>
        <v/>
      </c>
      <c r="E1401" s="293" t="str">
        <f ca="1">IF(ISERROR($S1401),"",OFFSET('Smelter Reference List'!$D$4,$S1401-4,0)&amp;"")</f>
        <v/>
      </c>
      <c r="F1401" s="293" t="str">
        <f ca="1">IF(ISERROR($S1401),"",OFFSET('Smelter Reference List'!$E$4,$S1401-4,0))</f>
        <v/>
      </c>
      <c r="G1401" s="293" t="str">
        <f ca="1">IF(C1401=$U$4,"Enter smelter details", IF(ISERROR($S1401),"",OFFSET('Smelter Reference List'!$F$4,$S1401-4,0)))</f>
        <v/>
      </c>
      <c r="H1401" s="294" t="str">
        <f ca="1">IF(ISERROR($S1401),"",OFFSET('Smelter Reference List'!$G$4,$S1401-4,0))</f>
        <v/>
      </c>
      <c r="I1401" s="295" t="str">
        <f ca="1">IF(ISERROR($S1401),"",OFFSET('Smelter Reference List'!$H$4,$S1401-4,0))</f>
        <v/>
      </c>
      <c r="J1401" s="295" t="str">
        <f ca="1">IF(ISERROR($S1401),"",OFFSET('Smelter Reference List'!$I$4,$S1401-4,0))</f>
        <v/>
      </c>
      <c r="K1401" s="296"/>
      <c r="L1401" s="296"/>
      <c r="M1401" s="296"/>
      <c r="N1401" s="296"/>
      <c r="O1401" s="296"/>
      <c r="P1401" s="296"/>
      <c r="Q1401" s="297"/>
      <c r="R1401" s="227"/>
      <c r="S1401" s="228" t="e">
        <f>IF(C1401="",NA(),MATCH($B1401&amp;$C1401,'Smelter Reference List'!$J:$J,0))</f>
        <v>#N/A</v>
      </c>
      <c r="T1401" s="229"/>
      <c r="U1401" s="229">
        <f t="shared" ref="U1401:U1464" ca="1" si="46">IF(AND(C1401="Smelter not listed",OR(LEN(D1401)=0,LEN(E1401)=0)),1,0)</f>
        <v>0</v>
      </c>
      <c r="V1401" s="229"/>
      <c r="W1401" s="229"/>
      <c r="Y1401" s="223" t="str">
        <f t="shared" ref="Y1401:Y1464" si="47">B1401&amp;C1401</f>
        <v/>
      </c>
    </row>
    <row r="1402" spans="1:25" s="223" customFormat="1" ht="20.25">
      <c r="A1402" s="292"/>
      <c r="B1402" s="293" t="str">
        <f>IF(LEN(A1402)=0,"",INDEX('Smelter Reference List'!$A:$A,MATCH($A1402,'Smelter Reference List'!$E:$E,0)))</f>
        <v/>
      </c>
      <c r="C1402" s="299" t="str">
        <f>IF(LEN(A1402)=0,"",INDEX('Smelter Reference List'!$C:$C,MATCH($A1402,'Smelter Reference List'!$E:$E,0)))</f>
        <v/>
      </c>
      <c r="D1402" s="293" t="str">
        <f ca="1">IF(ISERROR($S1402),"",OFFSET('Smelter Reference List'!$C$4,$S1402-4,0)&amp;"")</f>
        <v/>
      </c>
      <c r="E1402" s="293" t="str">
        <f ca="1">IF(ISERROR($S1402),"",OFFSET('Smelter Reference List'!$D$4,$S1402-4,0)&amp;"")</f>
        <v/>
      </c>
      <c r="F1402" s="293" t="str">
        <f ca="1">IF(ISERROR($S1402),"",OFFSET('Smelter Reference List'!$E$4,$S1402-4,0))</f>
        <v/>
      </c>
      <c r="G1402" s="293" t="str">
        <f ca="1">IF(C1402=$U$4,"Enter smelter details", IF(ISERROR($S1402),"",OFFSET('Smelter Reference List'!$F$4,$S1402-4,0)))</f>
        <v/>
      </c>
      <c r="H1402" s="294" t="str">
        <f ca="1">IF(ISERROR($S1402),"",OFFSET('Smelter Reference List'!$G$4,$S1402-4,0))</f>
        <v/>
      </c>
      <c r="I1402" s="295" t="str">
        <f ca="1">IF(ISERROR($S1402),"",OFFSET('Smelter Reference List'!$H$4,$S1402-4,0))</f>
        <v/>
      </c>
      <c r="J1402" s="295" t="str">
        <f ca="1">IF(ISERROR($S1402),"",OFFSET('Smelter Reference List'!$I$4,$S1402-4,0))</f>
        <v/>
      </c>
      <c r="K1402" s="296"/>
      <c r="L1402" s="296"/>
      <c r="M1402" s="296"/>
      <c r="N1402" s="296"/>
      <c r="O1402" s="296"/>
      <c r="P1402" s="296"/>
      <c r="Q1402" s="297"/>
      <c r="R1402" s="227"/>
      <c r="S1402" s="228" t="e">
        <f>IF(C1402="",NA(),MATCH($B1402&amp;$C1402,'Smelter Reference List'!$J:$J,0))</f>
        <v>#N/A</v>
      </c>
      <c r="T1402" s="229"/>
      <c r="U1402" s="229">
        <f t="shared" ca="1" si="46"/>
        <v>0</v>
      </c>
      <c r="V1402" s="229"/>
      <c r="W1402" s="229"/>
      <c r="Y1402" s="223" t="str">
        <f t="shared" si="47"/>
        <v/>
      </c>
    </row>
    <row r="1403" spans="1:25" s="223" customFormat="1" ht="20.25">
      <c r="A1403" s="292"/>
      <c r="B1403" s="293" t="str">
        <f>IF(LEN(A1403)=0,"",INDEX('Smelter Reference List'!$A:$A,MATCH($A1403,'Smelter Reference List'!$E:$E,0)))</f>
        <v/>
      </c>
      <c r="C1403" s="299" t="str">
        <f>IF(LEN(A1403)=0,"",INDEX('Smelter Reference List'!$C:$C,MATCH($A1403,'Smelter Reference List'!$E:$E,0)))</f>
        <v/>
      </c>
      <c r="D1403" s="293" t="str">
        <f ca="1">IF(ISERROR($S1403),"",OFFSET('Smelter Reference List'!$C$4,$S1403-4,0)&amp;"")</f>
        <v/>
      </c>
      <c r="E1403" s="293" t="str">
        <f ca="1">IF(ISERROR($S1403),"",OFFSET('Smelter Reference List'!$D$4,$S1403-4,0)&amp;"")</f>
        <v/>
      </c>
      <c r="F1403" s="293" t="str">
        <f ca="1">IF(ISERROR($S1403),"",OFFSET('Smelter Reference List'!$E$4,$S1403-4,0))</f>
        <v/>
      </c>
      <c r="G1403" s="293" t="str">
        <f ca="1">IF(C1403=$U$4,"Enter smelter details", IF(ISERROR($S1403),"",OFFSET('Smelter Reference List'!$F$4,$S1403-4,0)))</f>
        <v/>
      </c>
      <c r="H1403" s="294" t="str">
        <f ca="1">IF(ISERROR($S1403),"",OFFSET('Smelter Reference List'!$G$4,$S1403-4,0))</f>
        <v/>
      </c>
      <c r="I1403" s="295" t="str">
        <f ca="1">IF(ISERROR($S1403),"",OFFSET('Smelter Reference List'!$H$4,$S1403-4,0))</f>
        <v/>
      </c>
      <c r="J1403" s="295" t="str">
        <f ca="1">IF(ISERROR($S1403),"",OFFSET('Smelter Reference List'!$I$4,$S1403-4,0))</f>
        <v/>
      </c>
      <c r="K1403" s="296"/>
      <c r="L1403" s="296"/>
      <c r="M1403" s="296"/>
      <c r="N1403" s="296"/>
      <c r="O1403" s="296"/>
      <c r="P1403" s="296"/>
      <c r="Q1403" s="297"/>
      <c r="R1403" s="227"/>
      <c r="S1403" s="228" t="e">
        <f>IF(C1403="",NA(),MATCH($B1403&amp;$C1403,'Smelter Reference List'!$J:$J,0))</f>
        <v>#N/A</v>
      </c>
      <c r="T1403" s="229"/>
      <c r="U1403" s="229">
        <f t="shared" ca="1" si="46"/>
        <v>0</v>
      </c>
      <c r="V1403" s="229"/>
      <c r="W1403" s="229"/>
      <c r="Y1403" s="223" t="str">
        <f t="shared" si="47"/>
        <v/>
      </c>
    </row>
    <row r="1404" spans="1:25" s="223" customFormat="1" ht="20.25">
      <c r="A1404" s="292"/>
      <c r="B1404" s="293" t="str">
        <f>IF(LEN(A1404)=0,"",INDEX('Smelter Reference List'!$A:$A,MATCH($A1404,'Smelter Reference List'!$E:$E,0)))</f>
        <v/>
      </c>
      <c r="C1404" s="299" t="str">
        <f>IF(LEN(A1404)=0,"",INDEX('Smelter Reference List'!$C:$C,MATCH($A1404,'Smelter Reference List'!$E:$E,0)))</f>
        <v/>
      </c>
      <c r="D1404" s="293" t="str">
        <f ca="1">IF(ISERROR($S1404),"",OFFSET('Smelter Reference List'!$C$4,$S1404-4,0)&amp;"")</f>
        <v/>
      </c>
      <c r="E1404" s="293" t="str">
        <f ca="1">IF(ISERROR($S1404),"",OFFSET('Smelter Reference List'!$D$4,$S1404-4,0)&amp;"")</f>
        <v/>
      </c>
      <c r="F1404" s="293" t="str">
        <f ca="1">IF(ISERROR($S1404),"",OFFSET('Smelter Reference List'!$E$4,$S1404-4,0))</f>
        <v/>
      </c>
      <c r="G1404" s="293" t="str">
        <f ca="1">IF(C1404=$U$4,"Enter smelter details", IF(ISERROR($S1404),"",OFFSET('Smelter Reference List'!$F$4,$S1404-4,0)))</f>
        <v/>
      </c>
      <c r="H1404" s="294" t="str">
        <f ca="1">IF(ISERROR($S1404),"",OFFSET('Smelter Reference List'!$G$4,$S1404-4,0))</f>
        <v/>
      </c>
      <c r="I1404" s="295" t="str">
        <f ca="1">IF(ISERROR($S1404),"",OFFSET('Smelter Reference List'!$H$4,$S1404-4,0))</f>
        <v/>
      </c>
      <c r="J1404" s="295" t="str">
        <f ca="1">IF(ISERROR($S1404),"",OFFSET('Smelter Reference List'!$I$4,$S1404-4,0))</f>
        <v/>
      </c>
      <c r="K1404" s="296"/>
      <c r="L1404" s="296"/>
      <c r="M1404" s="296"/>
      <c r="N1404" s="296"/>
      <c r="O1404" s="296"/>
      <c r="P1404" s="296"/>
      <c r="Q1404" s="297"/>
      <c r="R1404" s="227"/>
      <c r="S1404" s="228" t="e">
        <f>IF(C1404="",NA(),MATCH($B1404&amp;$C1404,'Smelter Reference List'!$J:$J,0))</f>
        <v>#N/A</v>
      </c>
      <c r="T1404" s="229"/>
      <c r="U1404" s="229">
        <f t="shared" ca="1" si="46"/>
        <v>0</v>
      </c>
      <c r="V1404" s="229"/>
      <c r="W1404" s="229"/>
      <c r="Y1404" s="223" t="str">
        <f t="shared" si="47"/>
        <v/>
      </c>
    </row>
    <row r="1405" spans="1:25" s="223" customFormat="1" ht="20.25">
      <c r="A1405" s="292"/>
      <c r="B1405" s="293" t="str">
        <f>IF(LEN(A1405)=0,"",INDEX('Smelter Reference List'!$A:$A,MATCH($A1405,'Smelter Reference List'!$E:$E,0)))</f>
        <v/>
      </c>
      <c r="C1405" s="299" t="str">
        <f>IF(LEN(A1405)=0,"",INDEX('Smelter Reference List'!$C:$C,MATCH($A1405,'Smelter Reference List'!$E:$E,0)))</f>
        <v/>
      </c>
      <c r="D1405" s="293" t="str">
        <f ca="1">IF(ISERROR($S1405),"",OFFSET('Smelter Reference List'!$C$4,$S1405-4,0)&amp;"")</f>
        <v/>
      </c>
      <c r="E1405" s="293" t="str">
        <f ca="1">IF(ISERROR($S1405),"",OFFSET('Smelter Reference List'!$D$4,$S1405-4,0)&amp;"")</f>
        <v/>
      </c>
      <c r="F1405" s="293" t="str">
        <f ca="1">IF(ISERROR($S1405),"",OFFSET('Smelter Reference List'!$E$4,$S1405-4,0))</f>
        <v/>
      </c>
      <c r="G1405" s="293" t="str">
        <f ca="1">IF(C1405=$U$4,"Enter smelter details", IF(ISERROR($S1405),"",OFFSET('Smelter Reference List'!$F$4,$S1405-4,0)))</f>
        <v/>
      </c>
      <c r="H1405" s="294" t="str">
        <f ca="1">IF(ISERROR($S1405),"",OFFSET('Smelter Reference List'!$G$4,$S1405-4,0))</f>
        <v/>
      </c>
      <c r="I1405" s="295" t="str">
        <f ca="1">IF(ISERROR($S1405),"",OFFSET('Smelter Reference List'!$H$4,$S1405-4,0))</f>
        <v/>
      </c>
      <c r="J1405" s="295" t="str">
        <f ca="1">IF(ISERROR($S1405),"",OFFSET('Smelter Reference List'!$I$4,$S1405-4,0))</f>
        <v/>
      </c>
      <c r="K1405" s="296"/>
      <c r="L1405" s="296"/>
      <c r="M1405" s="296"/>
      <c r="N1405" s="296"/>
      <c r="O1405" s="296"/>
      <c r="P1405" s="296"/>
      <c r="Q1405" s="297"/>
      <c r="R1405" s="227"/>
      <c r="S1405" s="228" t="e">
        <f>IF(C1405="",NA(),MATCH($B1405&amp;$C1405,'Smelter Reference List'!$J:$J,0))</f>
        <v>#N/A</v>
      </c>
      <c r="T1405" s="229"/>
      <c r="U1405" s="229">
        <f t="shared" ca="1" si="46"/>
        <v>0</v>
      </c>
      <c r="V1405" s="229"/>
      <c r="W1405" s="229"/>
      <c r="Y1405" s="223" t="str">
        <f t="shared" si="47"/>
        <v/>
      </c>
    </row>
    <row r="1406" spans="1:25" s="223" customFormat="1" ht="20.25">
      <c r="A1406" s="292"/>
      <c r="B1406" s="293" t="str">
        <f>IF(LEN(A1406)=0,"",INDEX('Smelter Reference List'!$A:$A,MATCH($A1406,'Smelter Reference List'!$E:$E,0)))</f>
        <v/>
      </c>
      <c r="C1406" s="299" t="str">
        <f>IF(LEN(A1406)=0,"",INDEX('Smelter Reference List'!$C:$C,MATCH($A1406,'Smelter Reference List'!$E:$E,0)))</f>
        <v/>
      </c>
      <c r="D1406" s="293" t="str">
        <f ca="1">IF(ISERROR($S1406),"",OFFSET('Smelter Reference List'!$C$4,$S1406-4,0)&amp;"")</f>
        <v/>
      </c>
      <c r="E1406" s="293" t="str">
        <f ca="1">IF(ISERROR($S1406),"",OFFSET('Smelter Reference List'!$D$4,$S1406-4,0)&amp;"")</f>
        <v/>
      </c>
      <c r="F1406" s="293" t="str">
        <f ca="1">IF(ISERROR($S1406),"",OFFSET('Smelter Reference List'!$E$4,$S1406-4,0))</f>
        <v/>
      </c>
      <c r="G1406" s="293" t="str">
        <f ca="1">IF(C1406=$U$4,"Enter smelter details", IF(ISERROR($S1406),"",OFFSET('Smelter Reference List'!$F$4,$S1406-4,0)))</f>
        <v/>
      </c>
      <c r="H1406" s="294" t="str">
        <f ca="1">IF(ISERROR($S1406),"",OFFSET('Smelter Reference List'!$G$4,$S1406-4,0))</f>
        <v/>
      </c>
      <c r="I1406" s="295" t="str">
        <f ca="1">IF(ISERROR($S1406),"",OFFSET('Smelter Reference List'!$H$4,$S1406-4,0))</f>
        <v/>
      </c>
      <c r="J1406" s="295" t="str">
        <f ca="1">IF(ISERROR($S1406),"",OFFSET('Smelter Reference List'!$I$4,$S1406-4,0))</f>
        <v/>
      </c>
      <c r="K1406" s="296"/>
      <c r="L1406" s="296"/>
      <c r="M1406" s="296"/>
      <c r="N1406" s="296"/>
      <c r="O1406" s="296"/>
      <c r="P1406" s="296"/>
      <c r="Q1406" s="297"/>
      <c r="R1406" s="227"/>
      <c r="S1406" s="228" t="e">
        <f>IF(C1406="",NA(),MATCH($B1406&amp;$C1406,'Smelter Reference List'!$J:$J,0))</f>
        <v>#N/A</v>
      </c>
      <c r="T1406" s="229"/>
      <c r="U1406" s="229">
        <f t="shared" ca="1" si="46"/>
        <v>0</v>
      </c>
      <c r="V1406" s="229"/>
      <c r="W1406" s="229"/>
      <c r="Y1406" s="223" t="str">
        <f t="shared" si="47"/>
        <v/>
      </c>
    </row>
    <row r="1407" spans="1:25" s="223" customFormat="1" ht="20.25">
      <c r="A1407" s="292"/>
      <c r="B1407" s="293" t="str">
        <f>IF(LEN(A1407)=0,"",INDEX('Smelter Reference List'!$A:$A,MATCH($A1407,'Smelter Reference List'!$E:$E,0)))</f>
        <v/>
      </c>
      <c r="C1407" s="299" t="str">
        <f>IF(LEN(A1407)=0,"",INDEX('Smelter Reference List'!$C:$C,MATCH($A1407,'Smelter Reference List'!$E:$E,0)))</f>
        <v/>
      </c>
      <c r="D1407" s="293" t="str">
        <f ca="1">IF(ISERROR($S1407),"",OFFSET('Smelter Reference List'!$C$4,$S1407-4,0)&amp;"")</f>
        <v/>
      </c>
      <c r="E1407" s="293" t="str">
        <f ca="1">IF(ISERROR($S1407),"",OFFSET('Smelter Reference List'!$D$4,$S1407-4,0)&amp;"")</f>
        <v/>
      </c>
      <c r="F1407" s="293" t="str">
        <f ca="1">IF(ISERROR($S1407),"",OFFSET('Smelter Reference List'!$E$4,$S1407-4,0))</f>
        <v/>
      </c>
      <c r="G1407" s="293" t="str">
        <f ca="1">IF(C1407=$U$4,"Enter smelter details", IF(ISERROR($S1407),"",OFFSET('Smelter Reference List'!$F$4,$S1407-4,0)))</f>
        <v/>
      </c>
      <c r="H1407" s="294" t="str">
        <f ca="1">IF(ISERROR($S1407),"",OFFSET('Smelter Reference List'!$G$4,$S1407-4,0))</f>
        <v/>
      </c>
      <c r="I1407" s="295" t="str">
        <f ca="1">IF(ISERROR($S1407),"",OFFSET('Smelter Reference List'!$H$4,$S1407-4,0))</f>
        <v/>
      </c>
      <c r="J1407" s="295" t="str">
        <f ca="1">IF(ISERROR($S1407),"",OFFSET('Smelter Reference List'!$I$4,$S1407-4,0))</f>
        <v/>
      </c>
      <c r="K1407" s="296"/>
      <c r="L1407" s="296"/>
      <c r="M1407" s="296"/>
      <c r="N1407" s="296"/>
      <c r="O1407" s="296"/>
      <c r="P1407" s="296"/>
      <c r="Q1407" s="297"/>
      <c r="R1407" s="227"/>
      <c r="S1407" s="228" t="e">
        <f>IF(C1407="",NA(),MATCH($B1407&amp;$C1407,'Smelter Reference List'!$J:$J,0))</f>
        <v>#N/A</v>
      </c>
      <c r="T1407" s="229"/>
      <c r="U1407" s="229">
        <f t="shared" ca="1" si="46"/>
        <v>0</v>
      </c>
      <c r="V1407" s="229"/>
      <c r="W1407" s="229"/>
      <c r="Y1407" s="223" t="str">
        <f t="shared" si="47"/>
        <v/>
      </c>
    </row>
    <row r="1408" spans="1:25" s="223" customFormat="1" ht="20.25">
      <c r="A1408" s="292"/>
      <c r="B1408" s="293" t="str">
        <f>IF(LEN(A1408)=0,"",INDEX('Smelter Reference List'!$A:$A,MATCH($A1408,'Smelter Reference List'!$E:$E,0)))</f>
        <v/>
      </c>
      <c r="C1408" s="299" t="str">
        <f>IF(LEN(A1408)=0,"",INDEX('Smelter Reference List'!$C:$C,MATCH($A1408,'Smelter Reference List'!$E:$E,0)))</f>
        <v/>
      </c>
      <c r="D1408" s="293" t="str">
        <f ca="1">IF(ISERROR($S1408),"",OFFSET('Smelter Reference List'!$C$4,$S1408-4,0)&amp;"")</f>
        <v/>
      </c>
      <c r="E1408" s="293" t="str">
        <f ca="1">IF(ISERROR($S1408),"",OFFSET('Smelter Reference List'!$D$4,$S1408-4,0)&amp;"")</f>
        <v/>
      </c>
      <c r="F1408" s="293" t="str">
        <f ca="1">IF(ISERROR($S1408),"",OFFSET('Smelter Reference List'!$E$4,$S1408-4,0))</f>
        <v/>
      </c>
      <c r="G1408" s="293" t="str">
        <f ca="1">IF(C1408=$U$4,"Enter smelter details", IF(ISERROR($S1408),"",OFFSET('Smelter Reference List'!$F$4,$S1408-4,0)))</f>
        <v/>
      </c>
      <c r="H1408" s="294" t="str">
        <f ca="1">IF(ISERROR($S1408),"",OFFSET('Smelter Reference List'!$G$4,$S1408-4,0))</f>
        <v/>
      </c>
      <c r="I1408" s="295" t="str">
        <f ca="1">IF(ISERROR($S1408),"",OFFSET('Smelter Reference List'!$H$4,$S1408-4,0))</f>
        <v/>
      </c>
      <c r="J1408" s="295" t="str">
        <f ca="1">IF(ISERROR($S1408),"",OFFSET('Smelter Reference List'!$I$4,$S1408-4,0))</f>
        <v/>
      </c>
      <c r="K1408" s="296"/>
      <c r="L1408" s="296"/>
      <c r="M1408" s="296"/>
      <c r="N1408" s="296"/>
      <c r="O1408" s="296"/>
      <c r="P1408" s="296"/>
      <c r="Q1408" s="297"/>
      <c r="R1408" s="227"/>
      <c r="S1408" s="228" t="e">
        <f>IF(C1408="",NA(),MATCH($B1408&amp;$C1408,'Smelter Reference List'!$J:$J,0))</f>
        <v>#N/A</v>
      </c>
      <c r="T1408" s="229"/>
      <c r="U1408" s="229">
        <f t="shared" ca="1" si="46"/>
        <v>0</v>
      </c>
      <c r="V1408" s="229"/>
      <c r="W1408" s="229"/>
      <c r="Y1408" s="223" t="str">
        <f t="shared" si="47"/>
        <v/>
      </c>
    </row>
    <row r="1409" spans="1:25" s="223" customFormat="1" ht="20.25">
      <c r="A1409" s="292"/>
      <c r="B1409" s="293" t="str">
        <f>IF(LEN(A1409)=0,"",INDEX('Smelter Reference List'!$A:$A,MATCH($A1409,'Smelter Reference List'!$E:$E,0)))</f>
        <v/>
      </c>
      <c r="C1409" s="299" t="str">
        <f>IF(LEN(A1409)=0,"",INDEX('Smelter Reference List'!$C:$C,MATCH($A1409,'Smelter Reference List'!$E:$E,0)))</f>
        <v/>
      </c>
      <c r="D1409" s="293" t="str">
        <f ca="1">IF(ISERROR($S1409),"",OFFSET('Smelter Reference List'!$C$4,$S1409-4,0)&amp;"")</f>
        <v/>
      </c>
      <c r="E1409" s="293" t="str">
        <f ca="1">IF(ISERROR($S1409),"",OFFSET('Smelter Reference List'!$D$4,$S1409-4,0)&amp;"")</f>
        <v/>
      </c>
      <c r="F1409" s="293" t="str">
        <f ca="1">IF(ISERROR($S1409),"",OFFSET('Smelter Reference List'!$E$4,$S1409-4,0))</f>
        <v/>
      </c>
      <c r="G1409" s="293" t="str">
        <f ca="1">IF(C1409=$U$4,"Enter smelter details", IF(ISERROR($S1409),"",OFFSET('Smelter Reference List'!$F$4,$S1409-4,0)))</f>
        <v/>
      </c>
      <c r="H1409" s="294" t="str">
        <f ca="1">IF(ISERROR($S1409),"",OFFSET('Smelter Reference List'!$G$4,$S1409-4,0))</f>
        <v/>
      </c>
      <c r="I1409" s="295" t="str">
        <f ca="1">IF(ISERROR($S1409),"",OFFSET('Smelter Reference List'!$H$4,$S1409-4,0))</f>
        <v/>
      </c>
      <c r="J1409" s="295" t="str">
        <f ca="1">IF(ISERROR($S1409),"",OFFSET('Smelter Reference List'!$I$4,$S1409-4,0))</f>
        <v/>
      </c>
      <c r="K1409" s="296"/>
      <c r="L1409" s="296"/>
      <c r="M1409" s="296"/>
      <c r="N1409" s="296"/>
      <c r="O1409" s="296"/>
      <c r="P1409" s="296"/>
      <c r="Q1409" s="297"/>
      <c r="R1409" s="227"/>
      <c r="S1409" s="228" t="e">
        <f>IF(C1409="",NA(),MATCH($B1409&amp;$C1409,'Smelter Reference List'!$J:$J,0))</f>
        <v>#N/A</v>
      </c>
      <c r="T1409" s="229"/>
      <c r="U1409" s="229">
        <f t="shared" ca="1" si="46"/>
        <v>0</v>
      </c>
      <c r="V1409" s="229"/>
      <c r="W1409" s="229"/>
      <c r="Y1409" s="223" t="str">
        <f t="shared" si="47"/>
        <v/>
      </c>
    </row>
    <row r="1410" spans="1:25" s="223" customFormat="1" ht="20.25">
      <c r="A1410" s="292"/>
      <c r="B1410" s="293" t="str">
        <f>IF(LEN(A1410)=0,"",INDEX('Smelter Reference List'!$A:$A,MATCH($A1410,'Smelter Reference List'!$E:$E,0)))</f>
        <v/>
      </c>
      <c r="C1410" s="299" t="str">
        <f>IF(LEN(A1410)=0,"",INDEX('Smelter Reference List'!$C:$C,MATCH($A1410,'Smelter Reference List'!$E:$E,0)))</f>
        <v/>
      </c>
      <c r="D1410" s="293" t="str">
        <f ca="1">IF(ISERROR($S1410),"",OFFSET('Smelter Reference List'!$C$4,$S1410-4,0)&amp;"")</f>
        <v/>
      </c>
      <c r="E1410" s="293" t="str">
        <f ca="1">IF(ISERROR($S1410),"",OFFSET('Smelter Reference List'!$D$4,$S1410-4,0)&amp;"")</f>
        <v/>
      </c>
      <c r="F1410" s="293" t="str">
        <f ca="1">IF(ISERROR($S1410),"",OFFSET('Smelter Reference List'!$E$4,$S1410-4,0))</f>
        <v/>
      </c>
      <c r="G1410" s="293" t="str">
        <f ca="1">IF(C1410=$U$4,"Enter smelter details", IF(ISERROR($S1410),"",OFFSET('Smelter Reference List'!$F$4,$S1410-4,0)))</f>
        <v/>
      </c>
      <c r="H1410" s="294" t="str">
        <f ca="1">IF(ISERROR($S1410),"",OFFSET('Smelter Reference List'!$G$4,$S1410-4,0))</f>
        <v/>
      </c>
      <c r="I1410" s="295" t="str">
        <f ca="1">IF(ISERROR($S1410),"",OFFSET('Smelter Reference List'!$H$4,$S1410-4,0))</f>
        <v/>
      </c>
      <c r="J1410" s="295" t="str">
        <f ca="1">IF(ISERROR($S1410),"",OFFSET('Smelter Reference List'!$I$4,$S1410-4,0))</f>
        <v/>
      </c>
      <c r="K1410" s="296"/>
      <c r="L1410" s="296"/>
      <c r="M1410" s="296"/>
      <c r="N1410" s="296"/>
      <c r="O1410" s="296"/>
      <c r="P1410" s="296"/>
      <c r="Q1410" s="297"/>
      <c r="R1410" s="227"/>
      <c r="S1410" s="228" t="e">
        <f>IF(C1410="",NA(),MATCH($B1410&amp;$C1410,'Smelter Reference List'!$J:$J,0))</f>
        <v>#N/A</v>
      </c>
      <c r="T1410" s="229"/>
      <c r="U1410" s="229">
        <f t="shared" ca="1" si="46"/>
        <v>0</v>
      </c>
      <c r="V1410" s="229"/>
      <c r="W1410" s="229"/>
      <c r="Y1410" s="223" t="str">
        <f t="shared" si="47"/>
        <v/>
      </c>
    </row>
    <row r="1411" spans="1:25" s="223" customFormat="1" ht="20.25">
      <c r="A1411" s="292"/>
      <c r="B1411" s="293" t="str">
        <f>IF(LEN(A1411)=0,"",INDEX('Smelter Reference List'!$A:$A,MATCH($A1411,'Smelter Reference List'!$E:$E,0)))</f>
        <v/>
      </c>
      <c r="C1411" s="299" t="str">
        <f>IF(LEN(A1411)=0,"",INDEX('Smelter Reference List'!$C:$C,MATCH($A1411,'Smelter Reference List'!$E:$E,0)))</f>
        <v/>
      </c>
      <c r="D1411" s="293" t="str">
        <f ca="1">IF(ISERROR($S1411),"",OFFSET('Smelter Reference List'!$C$4,$S1411-4,0)&amp;"")</f>
        <v/>
      </c>
      <c r="E1411" s="293" t="str">
        <f ca="1">IF(ISERROR($S1411),"",OFFSET('Smelter Reference List'!$D$4,$S1411-4,0)&amp;"")</f>
        <v/>
      </c>
      <c r="F1411" s="293" t="str">
        <f ca="1">IF(ISERROR($S1411),"",OFFSET('Smelter Reference List'!$E$4,$S1411-4,0))</f>
        <v/>
      </c>
      <c r="G1411" s="293" t="str">
        <f ca="1">IF(C1411=$U$4,"Enter smelter details", IF(ISERROR($S1411),"",OFFSET('Smelter Reference List'!$F$4,$S1411-4,0)))</f>
        <v/>
      </c>
      <c r="H1411" s="294" t="str">
        <f ca="1">IF(ISERROR($S1411),"",OFFSET('Smelter Reference List'!$G$4,$S1411-4,0))</f>
        <v/>
      </c>
      <c r="I1411" s="295" t="str">
        <f ca="1">IF(ISERROR($S1411),"",OFFSET('Smelter Reference List'!$H$4,$S1411-4,0))</f>
        <v/>
      </c>
      <c r="J1411" s="295" t="str">
        <f ca="1">IF(ISERROR($S1411),"",OFFSET('Smelter Reference List'!$I$4,$S1411-4,0))</f>
        <v/>
      </c>
      <c r="K1411" s="296"/>
      <c r="L1411" s="296"/>
      <c r="M1411" s="296"/>
      <c r="N1411" s="296"/>
      <c r="O1411" s="296"/>
      <c r="P1411" s="296"/>
      <c r="Q1411" s="297"/>
      <c r="R1411" s="227"/>
      <c r="S1411" s="228" t="e">
        <f>IF(C1411="",NA(),MATCH($B1411&amp;$C1411,'Smelter Reference List'!$J:$J,0))</f>
        <v>#N/A</v>
      </c>
      <c r="T1411" s="229"/>
      <c r="U1411" s="229">
        <f t="shared" ca="1" si="46"/>
        <v>0</v>
      </c>
      <c r="V1411" s="229"/>
      <c r="W1411" s="229"/>
      <c r="Y1411" s="223" t="str">
        <f t="shared" si="47"/>
        <v/>
      </c>
    </row>
    <row r="1412" spans="1:25" s="223" customFormat="1" ht="20.25">
      <c r="A1412" s="292"/>
      <c r="B1412" s="293" t="str">
        <f>IF(LEN(A1412)=0,"",INDEX('Smelter Reference List'!$A:$A,MATCH($A1412,'Smelter Reference List'!$E:$E,0)))</f>
        <v/>
      </c>
      <c r="C1412" s="299" t="str">
        <f>IF(LEN(A1412)=0,"",INDEX('Smelter Reference List'!$C:$C,MATCH($A1412,'Smelter Reference List'!$E:$E,0)))</f>
        <v/>
      </c>
      <c r="D1412" s="293" t="str">
        <f ca="1">IF(ISERROR($S1412),"",OFFSET('Smelter Reference List'!$C$4,$S1412-4,0)&amp;"")</f>
        <v/>
      </c>
      <c r="E1412" s="293" t="str">
        <f ca="1">IF(ISERROR($S1412),"",OFFSET('Smelter Reference List'!$D$4,$S1412-4,0)&amp;"")</f>
        <v/>
      </c>
      <c r="F1412" s="293" t="str">
        <f ca="1">IF(ISERROR($S1412),"",OFFSET('Smelter Reference List'!$E$4,$S1412-4,0))</f>
        <v/>
      </c>
      <c r="G1412" s="293" t="str">
        <f ca="1">IF(C1412=$U$4,"Enter smelter details", IF(ISERROR($S1412),"",OFFSET('Smelter Reference List'!$F$4,$S1412-4,0)))</f>
        <v/>
      </c>
      <c r="H1412" s="294" t="str">
        <f ca="1">IF(ISERROR($S1412),"",OFFSET('Smelter Reference List'!$G$4,$S1412-4,0))</f>
        <v/>
      </c>
      <c r="I1412" s="295" t="str">
        <f ca="1">IF(ISERROR($S1412),"",OFFSET('Smelter Reference List'!$H$4,$S1412-4,0))</f>
        <v/>
      </c>
      <c r="J1412" s="295" t="str">
        <f ca="1">IF(ISERROR($S1412),"",OFFSET('Smelter Reference List'!$I$4,$S1412-4,0))</f>
        <v/>
      </c>
      <c r="K1412" s="296"/>
      <c r="L1412" s="296"/>
      <c r="M1412" s="296"/>
      <c r="N1412" s="296"/>
      <c r="O1412" s="296"/>
      <c r="P1412" s="296"/>
      <c r="Q1412" s="297"/>
      <c r="R1412" s="227"/>
      <c r="S1412" s="228" t="e">
        <f>IF(C1412="",NA(),MATCH($B1412&amp;$C1412,'Smelter Reference List'!$J:$J,0))</f>
        <v>#N/A</v>
      </c>
      <c r="T1412" s="229"/>
      <c r="U1412" s="229">
        <f t="shared" ca="1" si="46"/>
        <v>0</v>
      </c>
      <c r="V1412" s="229"/>
      <c r="W1412" s="229"/>
      <c r="Y1412" s="223" t="str">
        <f t="shared" si="47"/>
        <v/>
      </c>
    </row>
    <row r="1413" spans="1:25" s="223" customFormat="1" ht="20.25">
      <c r="A1413" s="292"/>
      <c r="B1413" s="293" t="str">
        <f>IF(LEN(A1413)=0,"",INDEX('Smelter Reference List'!$A:$A,MATCH($A1413,'Smelter Reference List'!$E:$E,0)))</f>
        <v/>
      </c>
      <c r="C1413" s="299" t="str">
        <f>IF(LEN(A1413)=0,"",INDEX('Smelter Reference List'!$C:$C,MATCH($A1413,'Smelter Reference List'!$E:$E,0)))</f>
        <v/>
      </c>
      <c r="D1413" s="293" t="str">
        <f ca="1">IF(ISERROR($S1413),"",OFFSET('Smelter Reference List'!$C$4,$S1413-4,0)&amp;"")</f>
        <v/>
      </c>
      <c r="E1413" s="293" t="str">
        <f ca="1">IF(ISERROR($S1413),"",OFFSET('Smelter Reference List'!$D$4,$S1413-4,0)&amp;"")</f>
        <v/>
      </c>
      <c r="F1413" s="293" t="str">
        <f ca="1">IF(ISERROR($S1413),"",OFFSET('Smelter Reference List'!$E$4,$S1413-4,0))</f>
        <v/>
      </c>
      <c r="G1413" s="293" t="str">
        <f ca="1">IF(C1413=$U$4,"Enter smelter details", IF(ISERROR($S1413),"",OFFSET('Smelter Reference List'!$F$4,$S1413-4,0)))</f>
        <v/>
      </c>
      <c r="H1413" s="294" t="str">
        <f ca="1">IF(ISERROR($S1413),"",OFFSET('Smelter Reference List'!$G$4,$S1413-4,0))</f>
        <v/>
      </c>
      <c r="I1413" s="295" t="str">
        <f ca="1">IF(ISERROR($S1413),"",OFFSET('Smelter Reference List'!$H$4,$S1413-4,0))</f>
        <v/>
      </c>
      <c r="J1413" s="295" t="str">
        <f ca="1">IF(ISERROR($S1413),"",OFFSET('Smelter Reference List'!$I$4,$S1413-4,0))</f>
        <v/>
      </c>
      <c r="K1413" s="296"/>
      <c r="L1413" s="296"/>
      <c r="M1413" s="296"/>
      <c r="N1413" s="296"/>
      <c r="O1413" s="296"/>
      <c r="P1413" s="296"/>
      <c r="Q1413" s="297"/>
      <c r="R1413" s="227"/>
      <c r="S1413" s="228" t="e">
        <f>IF(C1413="",NA(),MATCH($B1413&amp;$C1413,'Smelter Reference List'!$J:$J,0))</f>
        <v>#N/A</v>
      </c>
      <c r="T1413" s="229"/>
      <c r="U1413" s="229">
        <f t="shared" ca="1" si="46"/>
        <v>0</v>
      </c>
      <c r="V1413" s="229"/>
      <c r="W1413" s="229"/>
      <c r="Y1413" s="223" t="str">
        <f t="shared" si="47"/>
        <v/>
      </c>
    </row>
    <row r="1414" spans="1:25" s="223" customFormat="1" ht="20.25">
      <c r="A1414" s="292"/>
      <c r="B1414" s="293" t="str">
        <f>IF(LEN(A1414)=0,"",INDEX('Smelter Reference List'!$A:$A,MATCH($A1414,'Smelter Reference List'!$E:$E,0)))</f>
        <v/>
      </c>
      <c r="C1414" s="299" t="str">
        <f>IF(LEN(A1414)=0,"",INDEX('Smelter Reference List'!$C:$C,MATCH($A1414,'Smelter Reference List'!$E:$E,0)))</f>
        <v/>
      </c>
      <c r="D1414" s="293" t="str">
        <f ca="1">IF(ISERROR($S1414),"",OFFSET('Smelter Reference List'!$C$4,$S1414-4,0)&amp;"")</f>
        <v/>
      </c>
      <c r="E1414" s="293" t="str">
        <f ca="1">IF(ISERROR($S1414),"",OFFSET('Smelter Reference List'!$D$4,$S1414-4,0)&amp;"")</f>
        <v/>
      </c>
      <c r="F1414" s="293" t="str">
        <f ca="1">IF(ISERROR($S1414),"",OFFSET('Smelter Reference List'!$E$4,$S1414-4,0))</f>
        <v/>
      </c>
      <c r="G1414" s="293" t="str">
        <f ca="1">IF(C1414=$U$4,"Enter smelter details", IF(ISERROR($S1414),"",OFFSET('Smelter Reference List'!$F$4,$S1414-4,0)))</f>
        <v/>
      </c>
      <c r="H1414" s="294" t="str">
        <f ca="1">IF(ISERROR($S1414),"",OFFSET('Smelter Reference List'!$G$4,$S1414-4,0))</f>
        <v/>
      </c>
      <c r="I1414" s="295" t="str">
        <f ca="1">IF(ISERROR($S1414),"",OFFSET('Smelter Reference List'!$H$4,$S1414-4,0))</f>
        <v/>
      </c>
      <c r="J1414" s="295" t="str">
        <f ca="1">IF(ISERROR($S1414),"",OFFSET('Smelter Reference List'!$I$4,$S1414-4,0))</f>
        <v/>
      </c>
      <c r="K1414" s="296"/>
      <c r="L1414" s="296"/>
      <c r="M1414" s="296"/>
      <c r="N1414" s="296"/>
      <c r="O1414" s="296"/>
      <c r="P1414" s="296"/>
      <c r="Q1414" s="297"/>
      <c r="R1414" s="227"/>
      <c r="S1414" s="228" t="e">
        <f>IF(C1414="",NA(),MATCH($B1414&amp;$C1414,'Smelter Reference List'!$J:$J,0))</f>
        <v>#N/A</v>
      </c>
      <c r="T1414" s="229"/>
      <c r="U1414" s="229">
        <f t="shared" ca="1" si="46"/>
        <v>0</v>
      </c>
      <c r="V1414" s="229"/>
      <c r="W1414" s="229"/>
      <c r="Y1414" s="223" t="str">
        <f t="shared" si="47"/>
        <v/>
      </c>
    </row>
    <row r="1415" spans="1:25" s="223" customFormat="1" ht="20.25">
      <c r="A1415" s="292"/>
      <c r="B1415" s="293" t="str">
        <f>IF(LEN(A1415)=0,"",INDEX('Smelter Reference List'!$A:$A,MATCH($A1415,'Smelter Reference List'!$E:$E,0)))</f>
        <v/>
      </c>
      <c r="C1415" s="299" t="str">
        <f>IF(LEN(A1415)=0,"",INDEX('Smelter Reference List'!$C:$C,MATCH($A1415,'Smelter Reference List'!$E:$E,0)))</f>
        <v/>
      </c>
      <c r="D1415" s="293" t="str">
        <f ca="1">IF(ISERROR($S1415),"",OFFSET('Smelter Reference List'!$C$4,$S1415-4,0)&amp;"")</f>
        <v/>
      </c>
      <c r="E1415" s="293" t="str">
        <f ca="1">IF(ISERROR($S1415),"",OFFSET('Smelter Reference List'!$D$4,$S1415-4,0)&amp;"")</f>
        <v/>
      </c>
      <c r="F1415" s="293" t="str">
        <f ca="1">IF(ISERROR($S1415),"",OFFSET('Smelter Reference List'!$E$4,$S1415-4,0))</f>
        <v/>
      </c>
      <c r="G1415" s="293" t="str">
        <f ca="1">IF(C1415=$U$4,"Enter smelter details", IF(ISERROR($S1415),"",OFFSET('Smelter Reference List'!$F$4,$S1415-4,0)))</f>
        <v/>
      </c>
      <c r="H1415" s="294" t="str">
        <f ca="1">IF(ISERROR($S1415),"",OFFSET('Smelter Reference List'!$G$4,$S1415-4,0))</f>
        <v/>
      </c>
      <c r="I1415" s="295" t="str">
        <f ca="1">IF(ISERROR($S1415),"",OFFSET('Smelter Reference List'!$H$4,$S1415-4,0))</f>
        <v/>
      </c>
      <c r="J1415" s="295" t="str">
        <f ca="1">IF(ISERROR($S1415),"",OFFSET('Smelter Reference List'!$I$4,$S1415-4,0))</f>
        <v/>
      </c>
      <c r="K1415" s="296"/>
      <c r="L1415" s="296"/>
      <c r="M1415" s="296"/>
      <c r="N1415" s="296"/>
      <c r="O1415" s="296"/>
      <c r="P1415" s="296"/>
      <c r="Q1415" s="297"/>
      <c r="R1415" s="227"/>
      <c r="S1415" s="228" t="e">
        <f>IF(C1415="",NA(),MATCH($B1415&amp;$C1415,'Smelter Reference List'!$J:$J,0))</f>
        <v>#N/A</v>
      </c>
      <c r="T1415" s="229"/>
      <c r="U1415" s="229">
        <f t="shared" ca="1" si="46"/>
        <v>0</v>
      </c>
      <c r="V1415" s="229"/>
      <c r="W1415" s="229"/>
      <c r="Y1415" s="223" t="str">
        <f t="shared" si="47"/>
        <v/>
      </c>
    </row>
    <row r="1416" spans="1:25" s="223" customFormat="1" ht="20.25">
      <c r="A1416" s="292"/>
      <c r="B1416" s="293" t="str">
        <f>IF(LEN(A1416)=0,"",INDEX('Smelter Reference List'!$A:$A,MATCH($A1416,'Smelter Reference List'!$E:$E,0)))</f>
        <v/>
      </c>
      <c r="C1416" s="299" t="str">
        <f>IF(LEN(A1416)=0,"",INDEX('Smelter Reference List'!$C:$C,MATCH($A1416,'Smelter Reference List'!$E:$E,0)))</f>
        <v/>
      </c>
      <c r="D1416" s="293" t="str">
        <f ca="1">IF(ISERROR($S1416),"",OFFSET('Smelter Reference List'!$C$4,$S1416-4,0)&amp;"")</f>
        <v/>
      </c>
      <c r="E1416" s="293" t="str">
        <f ca="1">IF(ISERROR($S1416),"",OFFSET('Smelter Reference List'!$D$4,$S1416-4,0)&amp;"")</f>
        <v/>
      </c>
      <c r="F1416" s="293" t="str">
        <f ca="1">IF(ISERROR($S1416),"",OFFSET('Smelter Reference List'!$E$4,$S1416-4,0))</f>
        <v/>
      </c>
      <c r="G1416" s="293" t="str">
        <f ca="1">IF(C1416=$U$4,"Enter smelter details", IF(ISERROR($S1416),"",OFFSET('Smelter Reference List'!$F$4,$S1416-4,0)))</f>
        <v/>
      </c>
      <c r="H1416" s="294" t="str">
        <f ca="1">IF(ISERROR($S1416),"",OFFSET('Smelter Reference List'!$G$4,$S1416-4,0))</f>
        <v/>
      </c>
      <c r="I1416" s="295" t="str">
        <f ca="1">IF(ISERROR($S1416),"",OFFSET('Smelter Reference List'!$H$4,$S1416-4,0))</f>
        <v/>
      </c>
      <c r="J1416" s="295" t="str">
        <f ca="1">IF(ISERROR($S1416),"",OFFSET('Smelter Reference List'!$I$4,$S1416-4,0))</f>
        <v/>
      </c>
      <c r="K1416" s="296"/>
      <c r="L1416" s="296"/>
      <c r="M1416" s="296"/>
      <c r="N1416" s="296"/>
      <c r="O1416" s="296"/>
      <c r="P1416" s="296"/>
      <c r="Q1416" s="297"/>
      <c r="R1416" s="227"/>
      <c r="S1416" s="228" t="e">
        <f>IF(C1416="",NA(),MATCH($B1416&amp;$C1416,'Smelter Reference List'!$J:$J,0))</f>
        <v>#N/A</v>
      </c>
      <c r="T1416" s="229"/>
      <c r="U1416" s="229">
        <f t="shared" ca="1" si="46"/>
        <v>0</v>
      </c>
      <c r="V1416" s="229"/>
      <c r="W1416" s="229"/>
      <c r="Y1416" s="223" t="str">
        <f t="shared" si="47"/>
        <v/>
      </c>
    </row>
    <row r="1417" spans="1:25" s="223" customFormat="1" ht="20.25">
      <c r="A1417" s="292"/>
      <c r="B1417" s="293" t="str">
        <f>IF(LEN(A1417)=0,"",INDEX('Smelter Reference List'!$A:$A,MATCH($A1417,'Smelter Reference List'!$E:$E,0)))</f>
        <v/>
      </c>
      <c r="C1417" s="299" t="str">
        <f>IF(LEN(A1417)=0,"",INDEX('Smelter Reference List'!$C:$C,MATCH($A1417,'Smelter Reference List'!$E:$E,0)))</f>
        <v/>
      </c>
      <c r="D1417" s="293" t="str">
        <f ca="1">IF(ISERROR($S1417),"",OFFSET('Smelter Reference List'!$C$4,$S1417-4,0)&amp;"")</f>
        <v/>
      </c>
      <c r="E1417" s="293" t="str">
        <f ca="1">IF(ISERROR($S1417),"",OFFSET('Smelter Reference List'!$D$4,$S1417-4,0)&amp;"")</f>
        <v/>
      </c>
      <c r="F1417" s="293" t="str">
        <f ca="1">IF(ISERROR($S1417),"",OFFSET('Smelter Reference List'!$E$4,$S1417-4,0))</f>
        <v/>
      </c>
      <c r="G1417" s="293" t="str">
        <f ca="1">IF(C1417=$U$4,"Enter smelter details", IF(ISERROR($S1417),"",OFFSET('Smelter Reference List'!$F$4,$S1417-4,0)))</f>
        <v/>
      </c>
      <c r="H1417" s="294" t="str">
        <f ca="1">IF(ISERROR($S1417),"",OFFSET('Smelter Reference List'!$G$4,$S1417-4,0))</f>
        <v/>
      </c>
      <c r="I1417" s="295" t="str">
        <f ca="1">IF(ISERROR($S1417),"",OFFSET('Smelter Reference List'!$H$4,$S1417-4,0))</f>
        <v/>
      </c>
      <c r="J1417" s="295" t="str">
        <f ca="1">IF(ISERROR($S1417),"",OFFSET('Smelter Reference List'!$I$4,$S1417-4,0))</f>
        <v/>
      </c>
      <c r="K1417" s="296"/>
      <c r="L1417" s="296"/>
      <c r="M1417" s="296"/>
      <c r="N1417" s="296"/>
      <c r="O1417" s="296"/>
      <c r="P1417" s="296"/>
      <c r="Q1417" s="297"/>
      <c r="R1417" s="227"/>
      <c r="S1417" s="228" t="e">
        <f>IF(C1417="",NA(),MATCH($B1417&amp;$C1417,'Smelter Reference List'!$J:$J,0))</f>
        <v>#N/A</v>
      </c>
      <c r="T1417" s="229"/>
      <c r="U1417" s="229">
        <f t="shared" ca="1" si="46"/>
        <v>0</v>
      </c>
      <c r="V1417" s="229"/>
      <c r="W1417" s="229"/>
      <c r="Y1417" s="223" t="str">
        <f t="shared" si="47"/>
        <v/>
      </c>
    </row>
    <row r="1418" spans="1:25" s="223" customFormat="1" ht="20.25">
      <c r="A1418" s="292"/>
      <c r="B1418" s="293" t="str">
        <f>IF(LEN(A1418)=0,"",INDEX('Smelter Reference List'!$A:$A,MATCH($A1418,'Smelter Reference List'!$E:$E,0)))</f>
        <v/>
      </c>
      <c r="C1418" s="299" t="str">
        <f>IF(LEN(A1418)=0,"",INDEX('Smelter Reference List'!$C:$C,MATCH($A1418,'Smelter Reference List'!$E:$E,0)))</f>
        <v/>
      </c>
      <c r="D1418" s="293" t="str">
        <f ca="1">IF(ISERROR($S1418),"",OFFSET('Smelter Reference List'!$C$4,$S1418-4,0)&amp;"")</f>
        <v/>
      </c>
      <c r="E1418" s="293" t="str">
        <f ca="1">IF(ISERROR($S1418),"",OFFSET('Smelter Reference List'!$D$4,$S1418-4,0)&amp;"")</f>
        <v/>
      </c>
      <c r="F1418" s="293" t="str">
        <f ca="1">IF(ISERROR($S1418),"",OFFSET('Smelter Reference List'!$E$4,$S1418-4,0))</f>
        <v/>
      </c>
      <c r="G1418" s="293" t="str">
        <f ca="1">IF(C1418=$U$4,"Enter smelter details", IF(ISERROR($S1418),"",OFFSET('Smelter Reference List'!$F$4,$S1418-4,0)))</f>
        <v/>
      </c>
      <c r="H1418" s="294" t="str">
        <f ca="1">IF(ISERROR($S1418),"",OFFSET('Smelter Reference List'!$G$4,$S1418-4,0))</f>
        <v/>
      </c>
      <c r="I1418" s="295" t="str">
        <f ca="1">IF(ISERROR($S1418),"",OFFSET('Smelter Reference List'!$H$4,$S1418-4,0))</f>
        <v/>
      </c>
      <c r="J1418" s="295" t="str">
        <f ca="1">IF(ISERROR($S1418),"",OFFSET('Smelter Reference List'!$I$4,$S1418-4,0))</f>
        <v/>
      </c>
      <c r="K1418" s="296"/>
      <c r="L1418" s="296"/>
      <c r="M1418" s="296"/>
      <c r="N1418" s="296"/>
      <c r="O1418" s="296"/>
      <c r="P1418" s="296"/>
      <c r="Q1418" s="297"/>
      <c r="R1418" s="227"/>
      <c r="S1418" s="228" t="e">
        <f>IF(C1418="",NA(),MATCH($B1418&amp;$C1418,'Smelter Reference List'!$J:$J,0))</f>
        <v>#N/A</v>
      </c>
      <c r="T1418" s="229"/>
      <c r="U1418" s="229">
        <f t="shared" ca="1" si="46"/>
        <v>0</v>
      </c>
      <c r="V1418" s="229"/>
      <c r="W1418" s="229"/>
      <c r="Y1418" s="223" t="str">
        <f t="shared" si="47"/>
        <v/>
      </c>
    </row>
    <row r="1419" spans="1:25" s="223" customFormat="1" ht="20.25">
      <c r="A1419" s="292"/>
      <c r="B1419" s="293" t="str">
        <f>IF(LEN(A1419)=0,"",INDEX('Smelter Reference List'!$A:$A,MATCH($A1419,'Smelter Reference List'!$E:$E,0)))</f>
        <v/>
      </c>
      <c r="C1419" s="299" t="str">
        <f>IF(LEN(A1419)=0,"",INDEX('Smelter Reference List'!$C:$C,MATCH($A1419,'Smelter Reference List'!$E:$E,0)))</f>
        <v/>
      </c>
      <c r="D1419" s="293" t="str">
        <f ca="1">IF(ISERROR($S1419),"",OFFSET('Smelter Reference List'!$C$4,$S1419-4,0)&amp;"")</f>
        <v/>
      </c>
      <c r="E1419" s="293" t="str">
        <f ca="1">IF(ISERROR($S1419),"",OFFSET('Smelter Reference List'!$D$4,$S1419-4,0)&amp;"")</f>
        <v/>
      </c>
      <c r="F1419" s="293" t="str">
        <f ca="1">IF(ISERROR($S1419),"",OFFSET('Smelter Reference List'!$E$4,$S1419-4,0))</f>
        <v/>
      </c>
      <c r="G1419" s="293" t="str">
        <f ca="1">IF(C1419=$U$4,"Enter smelter details", IF(ISERROR($S1419),"",OFFSET('Smelter Reference List'!$F$4,$S1419-4,0)))</f>
        <v/>
      </c>
      <c r="H1419" s="294" t="str">
        <f ca="1">IF(ISERROR($S1419),"",OFFSET('Smelter Reference List'!$G$4,$S1419-4,0))</f>
        <v/>
      </c>
      <c r="I1419" s="295" t="str">
        <f ca="1">IF(ISERROR($S1419),"",OFFSET('Smelter Reference List'!$H$4,$S1419-4,0))</f>
        <v/>
      </c>
      <c r="J1419" s="295" t="str">
        <f ca="1">IF(ISERROR($S1419),"",OFFSET('Smelter Reference List'!$I$4,$S1419-4,0))</f>
        <v/>
      </c>
      <c r="K1419" s="296"/>
      <c r="L1419" s="296"/>
      <c r="M1419" s="296"/>
      <c r="N1419" s="296"/>
      <c r="O1419" s="296"/>
      <c r="P1419" s="296"/>
      <c r="Q1419" s="297"/>
      <c r="R1419" s="227"/>
      <c r="S1419" s="228" t="e">
        <f>IF(C1419="",NA(),MATCH($B1419&amp;$C1419,'Smelter Reference List'!$J:$J,0))</f>
        <v>#N/A</v>
      </c>
      <c r="T1419" s="229"/>
      <c r="U1419" s="229">
        <f t="shared" ca="1" si="46"/>
        <v>0</v>
      </c>
      <c r="V1419" s="229"/>
      <c r="W1419" s="229"/>
      <c r="Y1419" s="223" t="str">
        <f t="shared" si="47"/>
        <v/>
      </c>
    </row>
    <row r="1420" spans="1:25" s="223" customFormat="1" ht="20.25">
      <c r="A1420" s="292"/>
      <c r="B1420" s="293" t="str">
        <f>IF(LEN(A1420)=0,"",INDEX('Smelter Reference List'!$A:$A,MATCH($A1420,'Smelter Reference List'!$E:$E,0)))</f>
        <v/>
      </c>
      <c r="C1420" s="299" t="str">
        <f>IF(LEN(A1420)=0,"",INDEX('Smelter Reference List'!$C:$C,MATCH($A1420,'Smelter Reference List'!$E:$E,0)))</f>
        <v/>
      </c>
      <c r="D1420" s="293" t="str">
        <f ca="1">IF(ISERROR($S1420),"",OFFSET('Smelter Reference List'!$C$4,$S1420-4,0)&amp;"")</f>
        <v/>
      </c>
      <c r="E1420" s="293" t="str">
        <f ca="1">IF(ISERROR($S1420),"",OFFSET('Smelter Reference List'!$D$4,$S1420-4,0)&amp;"")</f>
        <v/>
      </c>
      <c r="F1420" s="293" t="str">
        <f ca="1">IF(ISERROR($S1420),"",OFFSET('Smelter Reference List'!$E$4,$S1420-4,0))</f>
        <v/>
      </c>
      <c r="G1420" s="293" t="str">
        <f ca="1">IF(C1420=$U$4,"Enter smelter details", IF(ISERROR($S1420),"",OFFSET('Smelter Reference List'!$F$4,$S1420-4,0)))</f>
        <v/>
      </c>
      <c r="H1420" s="294" t="str">
        <f ca="1">IF(ISERROR($S1420),"",OFFSET('Smelter Reference List'!$G$4,$S1420-4,0))</f>
        <v/>
      </c>
      <c r="I1420" s="295" t="str">
        <f ca="1">IF(ISERROR($S1420),"",OFFSET('Smelter Reference List'!$H$4,$S1420-4,0))</f>
        <v/>
      </c>
      <c r="J1420" s="295" t="str">
        <f ca="1">IF(ISERROR($S1420),"",OFFSET('Smelter Reference List'!$I$4,$S1420-4,0))</f>
        <v/>
      </c>
      <c r="K1420" s="296"/>
      <c r="L1420" s="296"/>
      <c r="M1420" s="296"/>
      <c r="N1420" s="296"/>
      <c r="O1420" s="296"/>
      <c r="P1420" s="296"/>
      <c r="Q1420" s="297"/>
      <c r="R1420" s="227"/>
      <c r="S1420" s="228" t="e">
        <f>IF(C1420="",NA(),MATCH($B1420&amp;$C1420,'Smelter Reference List'!$J:$J,0))</f>
        <v>#N/A</v>
      </c>
      <c r="T1420" s="229"/>
      <c r="U1420" s="229">
        <f t="shared" ca="1" si="46"/>
        <v>0</v>
      </c>
      <c r="V1420" s="229"/>
      <c r="W1420" s="229"/>
      <c r="Y1420" s="223" t="str">
        <f t="shared" si="47"/>
        <v/>
      </c>
    </row>
    <row r="1421" spans="1:25" s="223" customFormat="1" ht="20.25">
      <c r="A1421" s="292"/>
      <c r="B1421" s="293" t="str">
        <f>IF(LEN(A1421)=0,"",INDEX('Smelter Reference List'!$A:$A,MATCH($A1421,'Smelter Reference List'!$E:$E,0)))</f>
        <v/>
      </c>
      <c r="C1421" s="299" t="str">
        <f>IF(LEN(A1421)=0,"",INDEX('Smelter Reference List'!$C:$C,MATCH($A1421,'Smelter Reference List'!$E:$E,0)))</f>
        <v/>
      </c>
      <c r="D1421" s="293" t="str">
        <f ca="1">IF(ISERROR($S1421),"",OFFSET('Smelter Reference List'!$C$4,$S1421-4,0)&amp;"")</f>
        <v/>
      </c>
      <c r="E1421" s="293" t="str">
        <f ca="1">IF(ISERROR($S1421),"",OFFSET('Smelter Reference List'!$D$4,$S1421-4,0)&amp;"")</f>
        <v/>
      </c>
      <c r="F1421" s="293" t="str">
        <f ca="1">IF(ISERROR($S1421),"",OFFSET('Smelter Reference List'!$E$4,$S1421-4,0))</f>
        <v/>
      </c>
      <c r="G1421" s="293" t="str">
        <f ca="1">IF(C1421=$U$4,"Enter smelter details", IF(ISERROR($S1421),"",OFFSET('Smelter Reference List'!$F$4,$S1421-4,0)))</f>
        <v/>
      </c>
      <c r="H1421" s="294" t="str">
        <f ca="1">IF(ISERROR($S1421),"",OFFSET('Smelter Reference List'!$G$4,$S1421-4,0))</f>
        <v/>
      </c>
      <c r="I1421" s="295" t="str">
        <f ca="1">IF(ISERROR($S1421),"",OFFSET('Smelter Reference List'!$H$4,$S1421-4,0))</f>
        <v/>
      </c>
      <c r="J1421" s="295" t="str">
        <f ca="1">IF(ISERROR($S1421),"",OFFSET('Smelter Reference List'!$I$4,$S1421-4,0))</f>
        <v/>
      </c>
      <c r="K1421" s="296"/>
      <c r="L1421" s="296"/>
      <c r="M1421" s="296"/>
      <c r="N1421" s="296"/>
      <c r="O1421" s="296"/>
      <c r="P1421" s="296"/>
      <c r="Q1421" s="297"/>
      <c r="R1421" s="227"/>
      <c r="S1421" s="228" t="e">
        <f>IF(C1421="",NA(),MATCH($B1421&amp;$C1421,'Smelter Reference List'!$J:$J,0))</f>
        <v>#N/A</v>
      </c>
      <c r="T1421" s="229"/>
      <c r="U1421" s="229">
        <f t="shared" ca="1" si="46"/>
        <v>0</v>
      </c>
      <c r="V1421" s="229"/>
      <c r="W1421" s="229"/>
      <c r="Y1421" s="223" t="str">
        <f t="shared" si="47"/>
        <v/>
      </c>
    </row>
    <row r="1422" spans="1:25" s="223" customFormat="1" ht="20.25">
      <c r="A1422" s="292"/>
      <c r="B1422" s="293" t="str">
        <f>IF(LEN(A1422)=0,"",INDEX('Smelter Reference List'!$A:$A,MATCH($A1422,'Smelter Reference List'!$E:$E,0)))</f>
        <v/>
      </c>
      <c r="C1422" s="299" t="str">
        <f>IF(LEN(A1422)=0,"",INDEX('Smelter Reference List'!$C:$C,MATCH($A1422,'Smelter Reference List'!$E:$E,0)))</f>
        <v/>
      </c>
      <c r="D1422" s="293" t="str">
        <f ca="1">IF(ISERROR($S1422),"",OFFSET('Smelter Reference List'!$C$4,$S1422-4,0)&amp;"")</f>
        <v/>
      </c>
      <c r="E1422" s="293" t="str">
        <f ca="1">IF(ISERROR($S1422),"",OFFSET('Smelter Reference List'!$D$4,$S1422-4,0)&amp;"")</f>
        <v/>
      </c>
      <c r="F1422" s="293" t="str">
        <f ca="1">IF(ISERROR($S1422),"",OFFSET('Smelter Reference List'!$E$4,$S1422-4,0))</f>
        <v/>
      </c>
      <c r="G1422" s="293" t="str">
        <f ca="1">IF(C1422=$U$4,"Enter smelter details", IF(ISERROR($S1422),"",OFFSET('Smelter Reference List'!$F$4,$S1422-4,0)))</f>
        <v/>
      </c>
      <c r="H1422" s="294" t="str">
        <f ca="1">IF(ISERROR($S1422),"",OFFSET('Smelter Reference List'!$G$4,$S1422-4,0))</f>
        <v/>
      </c>
      <c r="I1422" s="295" t="str">
        <f ca="1">IF(ISERROR($S1422),"",OFFSET('Smelter Reference List'!$H$4,$S1422-4,0))</f>
        <v/>
      </c>
      <c r="J1422" s="295" t="str">
        <f ca="1">IF(ISERROR($S1422),"",OFFSET('Smelter Reference List'!$I$4,$S1422-4,0))</f>
        <v/>
      </c>
      <c r="K1422" s="296"/>
      <c r="L1422" s="296"/>
      <c r="M1422" s="296"/>
      <c r="N1422" s="296"/>
      <c r="O1422" s="296"/>
      <c r="P1422" s="296"/>
      <c r="Q1422" s="297"/>
      <c r="R1422" s="227"/>
      <c r="S1422" s="228" t="e">
        <f>IF(C1422="",NA(),MATCH($B1422&amp;$C1422,'Smelter Reference List'!$J:$J,0))</f>
        <v>#N/A</v>
      </c>
      <c r="T1422" s="229"/>
      <c r="U1422" s="229">
        <f t="shared" ca="1" si="46"/>
        <v>0</v>
      </c>
      <c r="V1422" s="229"/>
      <c r="W1422" s="229"/>
      <c r="Y1422" s="223" t="str">
        <f t="shared" si="47"/>
        <v/>
      </c>
    </row>
    <row r="1423" spans="1:25" s="223" customFormat="1" ht="20.25">
      <c r="A1423" s="292"/>
      <c r="B1423" s="293" t="str">
        <f>IF(LEN(A1423)=0,"",INDEX('Smelter Reference List'!$A:$A,MATCH($A1423,'Smelter Reference List'!$E:$E,0)))</f>
        <v/>
      </c>
      <c r="C1423" s="299" t="str">
        <f>IF(LEN(A1423)=0,"",INDEX('Smelter Reference List'!$C:$C,MATCH($A1423,'Smelter Reference List'!$E:$E,0)))</f>
        <v/>
      </c>
      <c r="D1423" s="293" t="str">
        <f ca="1">IF(ISERROR($S1423),"",OFFSET('Smelter Reference List'!$C$4,$S1423-4,0)&amp;"")</f>
        <v/>
      </c>
      <c r="E1423" s="293" t="str">
        <f ca="1">IF(ISERROR($S1423),"",OFFSET('Smelter Reference List'!$D$4,$S1423-4,0)&amp;"")</f>
        <v/>
      </c>
      <c r="F1423" s="293" t="str">
        <f ca="1">IF(ISERROR($S1423),"",OFFSET('Smelter Reference List'!$E$4,$S1423-4,0))</f>
        <v/>
      </c>
      <c r="G1423" s="293" t="str">
        <f ca="1">IF(C1423=$U$4,"Enter smelter details", IF(ISERROR($S1423),"",OFFSET('Smelter Reference List'!$F$4,$S1423-4,0)))</f>
        <v/>
      </c>
      <c r="H1423" s="294" t="str">
        <f ca="1">IF(ISERROR($S1423),"",OFFSET('Smelter Reference List'!$G$4,$S1423-4,0))</f>
        <v/>
      </c>
      <c r="I1423" s="295" t="str">
        <f ca="1">IF(ISERROR($S1423),"",OFFSET('Smelter Reference List'!$H$4,$S1423-4,0))</f>
        <v/>
      </c>
      <c r="J1423" s="295" t="str">
        <f ca="1">IF(ISERROR($S1423),"",OFFSET('Smelter Reference List'!$I$4,$S1423-4,0))</f>
        <v/>
      </c>
      <c r="K1423" s="296"/>
      <c r="L1423" s="296"/>
      <c r="M1423" s="296"/>
      <c r="N1423" s="296"/>
      <c r="O1423" s="296"/>
      <c r="P1423" s="296"/>
      <c r="Q1423" s="297"/>
      <c r="R1423" s="227"/>
      <c r="S1423" s="228" t="e">
        <f>IF(C1423="",NA(),MATCH($B1423&amp;$C1423,'Smelter Reference List'!$J:$J,0))</f>
        <v>#N/A</v>
      </c>
      <c r="T1423" s="229"/>
      <c r="U1423" s="229">
        <f t="shared" ca="1" si="46"/>
        <v>0</v>
      </c>
      <c r="V1423" s="229"/>
      <c r="W1423" s="229"/>
      <c r="Y1423" s="223" t="str">
        <f t="shared" si="47"/>
        <v/>
      </c>
    </row>
    <row r="1424" spans="1:25" s="223" customFormat="1" ht="20.25">
      <c r="A1424" s="292"/>
      <c r="B1424" s="293" t="str">
        <f>IF(LEN(A1424)=0,"",INDEX('Smelter Reference List'!$A:$A,MATCH($A1424,'Smelter Reference List'!$E:$E,0)))</f>
        <v/>
      </c>
      <c r="C1424" s="299" t="str">
        <f>IF(LEN(A1424)=0,"",INDEX('Smelter Reference List'!$C:$C,MATCH($A1424,'Smelter Reference List'!$E:$E,0)))</f>
        <v/>
      </c>
      <c r="D1424" s="293" t="str">
        <f ca="1">IF(ISERROR($S1424),"",OFFSET('Smelter Reference List'!$C$4,$S1424-4,0)&amp;"")</f>
        <v/>
      </c>
      <c r="E1424" s="293" t="str">
        <f ca="1">IF(ISERROR($S1424),"",OFFSET('Smelter Reference List'!$D$4,$S1424-4,0)&amp;"")</f>
        <v/>
      </c>
      <c r="F1424" s="293" t="str">
        <f ca="1">IF(ISERROR($S1424),"",OFFSET('Smelter Reference List'!$E$4,$S1424-4,0))</f>
        <v/>
      </c>
      <c r="G1424" s="293" t="str">
        <f ca="1">IF(C1424=$U$4,"Enter smelter details", IF(ISERROR($S1424),"",OFFSET('Smelter Reference List'!$F$4,$S1424-4,0)))</f>
        <v/>
      </c>
      <c r="H1424" s="294" t="str">
        <f ca="1">IF(ISERROR($S1424),"",OFFSET('Smelter Reference List'!$G$4,$S1424-4,0))</f>
        <v/>
      </c>
      <c r="I1424" s="295" t="str">
        <f ca="1">IF(ISERROR($S1424),"",OFFSET('Smelter Reference List'!$H$4,$S1424-4,0))</f>
        <v/>
      </c>
      <c r="J1424" s="295" t="str">
        <f ca="1">IF(ISERROR($S1424),"",OFFSET('Smelter Reference List'!$I$4,$S1424-4,0))</f>
        <v/>
      </c>
      <c r="K1424" s="296"/>
      <c r="L1424" s="296"/>
      <c r="M1424" s="296"/>
      <c r="N1424" s="296"/>
      <c r="O1424" s="296"/>
      <c r="P1424" s="296"/>
      <c r="Q1424" s="297"/>
      <c r="R1424" s="227"/>
      <c r="S1424" s="228" t="e">
        <f>IF(C1424="",NA(),MATCH($B1424&amp;$C1424,'Smelter Reference List'!$J:$J,0))</f>
        <v>#N/A</v>
      </c>
      <c r="T1424" s="229"/>
      <c r="U1424" s="229">
        <f t="shared" ca="1" si="46"/>
        <v>0</v>
      </c>
      <c r="V1424" s="229"/>
      <c r="W1424" s="229"/>
      <c r="Y1424" s="223" t="str">
        <f t="shared" si="47"/>
        <v/>
      </c>
    </row>
    <row r="1425" spans="1:25" s="223" customFormat="1" ht="20.25">
      <c r="A1425" s="292"/>
      <c r="B1425" s="293" t="str">
        <f>IF(LEN(A1425)=0,"",INDEX('Smelter Reference List'!$A:$A,MATCH($A1425,'Smelter Reference List'!$E:$E,0)))</f>
        <v/>
      </c>
      <c r="C1425" s="299" t="str">
        <f>IF(LEN(A1425)=0,"",INDEX('Smelter Reference List'!$C:$C,MATCH($A1425,'Smelter Reference List'!$E:$E,0)))</f>
        <v/>
      </c>
      <c r="D1425" s="293" t="str">
        <f ca="1">IF(ISERROR($S1425),"",OFFSET('Smelter Reference List'!$C$4,$S1425-4,0)&amp;"")</f>
        <v/>
      </c>
      <c r="E1425" s="293" t="str">
        <f ca="1">IF(ISERROR($S1425),"",OFFSET('Smelter Reference List'!$D$4,$S1425-4,0)&amp;"")</f>
        <v/>
      </c>
      <c r="F1425" s="293" t="str">
        <f ca="1">IF(ISERROR($S1425),"",OFFSET('Smelter Reference List'!$E$4,$S1425-4,0))</f>
        <v/>
      </c>
      <c r="G1425" s="293" t="str">
        <f ca="1">IF(C1425=$U$4,"Enter smelter details", IF(ISERROR($S1425),"",OFFSET('Smelter Reference List'!$F$4,$S1425-4,0)))</f>
        <v/>
      </c>
      <c r="H1425" s="294" t="str">
        <f ca="1">IF(ISERROR($S1425),"",OFFSET('Smelter Reference List'!$G$4,$S1425-4,0))</f>
        <v/>
      </c>
      <c r="I1425" s="295" t="str">
        <f ca="1">IF(ISERROR($S1425),"",OFFSET('Smelter Reference List'!$H$4,$S1425-4,0))</f>
        <v/>
      </c>
      <c r="J1425" s="295" t="str">
        <f ca="1">IF(ISERROR($S1425),"",OFFSET('Smelter Reference List'!$I$4,$S1425-4,0))</f>
        <v/>
      </c>
      <c r="K1425" s="296"/>
      <c r="L1425" s="296"/>
      <c r="M1425" s="296"/>
      <c r="N1425" s="296"/>
      <c r="O1425" s="296"/>
      <c r="P1425" s="296"/>
      <c r="Q1425" s="297"/>
      <c r="R1425" s="227"/>
      <c r="S1425" s="228" t="e">
        <f>IF(C1425="",NA(),MATCH($B1425&amp;$C1425,'Smelter Reference List'!$J:$J,0))</f>
        <v>#N/A</v>
      </c>
      <c r="T1425" s="229"/>
      <c r="U1425" s="229">
        <f t="shared" ca="1" si="46"/>
        <v>0</v>
      </c>
      <c r="V1425" s="229"/>
      <c r="W1425" s="229"/>
      <c r="Y1425" s="223" t="str">
        <f t="shared" si="47"/>
        <v/>
      </c>
    </row>
    <row r="1426" spans="1:25" s="223" customFormat="1" ht="20.25">
      <c r="A1426" s="292"/>
      <c r="B1426" s="293" t="str">
        <f>IF(LEN(A1426)=0,"",INDEX('Smelter Reference List'!$A:$A,MATCH($A1426,'Smelter Reference List'!$E:$E,0)))</f>
        <v/>
      </c>
      <c r="C1426" s="299" t="str">
        <f>IF(LEN(A1426)=0,"",INDEX('Smelter Reference List'!$C:$C,MATCH($A1426,'Smelter Reference List'!$E:$E,0)))</f>
        <v/>
      </c>
      <c r="D1426" s="293" t="str">
        <f ca="1">IF(ISERROR($S1426),"",OFFSET('Smelter Reference List'!$C$4,$S1426-4,0)&amp;"")</f>
        <v/>
      </c>
      <c r="E1426" s="293" t="str">
        <f ca="1">IF(ISERROR($S1426),"",OFFSET('Smelter Reference List'!$D$4,$S1426-4,0)&amp;"")</f>
        <v/>
      </c>
      <c r="F1426" s="293" t="str">
        <f ca="1">IF(ISERROR($S1426),"",OFFSET('Smelter Reference List'!$E$4,$S1426-4,0))</f>
        <v/>
      </c>
      <c r="G1426" s="293" t="str">
        <f ca="1">IF(C1426=$U$4,"Enter smelter details", IF(ISERROR($S1426),"",OFFSET('Smelter Reference List'!$F$4,$S1426-4,0)))</f>
        <v/>
      </c>
      <c r="H1426" s="294" t="str">
        <f ca="1">IF(ISERROR($S1426),"",OFFSET('Smelter Reference List'!$G$4,$S1426-4,0))</f>
        <v/>
      </c>
      <c r="I1426" s="295" t="str">
        <f ca="1">IF(ISERROR($S1426),"",OFFSET('Smelter Reference List'!$H$4,$S1426-4,0))</f>
        <v/>
      </c>
      <c r="J1426" s="295" t="str">
        <f ca="1">IF(ISERROR($S1426),"",OFFSET('Smelter Reference List'!$I$4,$S1426-4,0))</f>
        <v/>
      </c>
      <c r="K1426" s="296"/>
      <c r="L1426" s="296"/>
      <c r="M1426" s="296"/>
      <c r="N1426" s="296"/>
      <c r="O1426" s="296"/>
      <c r="P1426" s="296"/>
      <c r="Q1426" s="297"/>
      <c r="R1426" s="227"/>
      <c r="S1426" s="228" t="e">
        <f>IF(C1426="",NA(),MATCH($B1426&amp;$C1426,'Smelter Reference List'!$J:$J,0))</f>
        <v>#N/A</v>
      </c>
      <c r="T1426" s="229"/>
      <c r="U1426" s="229">
        <f t="shared" ca="1" si="46"/>
        <v>0</v>
      </c>
      <c r="V1426" s="229"/>
      <c r="W1426" s="229"/>
      <c r="Y1426" s="223" t="str">
        <f t="shared" si="47"/>
        <v/>
      </c>
    </row>
    <row r="1427" spans="1:25" s="223" customFormat="1" ht="20.25">
      <c r="A1427" s="292"/>
      <c r="B1427" s="293" t="str">
        <f>IF(LEN(A1427)=0,"",INDEX('Smelter Reference List'!$A:$A,MATCH($A1427,'Smelter Reference List'!$E:$E,0)))</f>
        <v/>
      </c>
      <c r="C1427" s="299" t="str">
        <f>IF(LEN(A1427)=0,"",INDEX('Smelter Reference List'!$C:$C,MATCH($A1427,'Smelter Reference List'!$E:$E,0)))</f>
        <v/>
      </c>
      <c r="D1427" s="293" t="str">
        <f ca="1">IF(ISERROR($S1427),"",OFFSET('Smelter Reference List'!$C$4,$S1427-4,0)&amp;"")</f>
        <v/>
      </c>
      <c r="E1427" s="293" t="str">
        <f ca="1">IF(ISERROR($S1427),"",OFFSET('Smelter Reference List'!$D$4,$S1427-4,0)&amp;"")</f>
        <v/>
      </c>
      <c r="F1427" s="293" t="str">
        <f ca="1">IF(ISERROR($S1427),"",OFFSET('Smelter Reference List'!$E$4,$S1427-4,0))</f>
        <v/>
      </c>
      <c r="G1427" s="293" t="str">
        <f ca="1">IF(C1427=$U$4,"Enter smelter details", IF(ISERROR($S1427),"",OFFSET('Smelter Reference List'!$F$4,$S1427-4,0)))</f>
        <v/>
      </c>
      <c r="H1427" s="294" t="str">
        <f ca="1">IF(ISERROR($S1427),"",OFFSET('Smelter Reference List'!$G$4,$S1427-4,0))</f>
        <v/>
      </c>
      <c r="I1427" s="295" t="str">
        <f ca="1">IF(ISERROR($S1427),"",OFFSET('Smelter Reference List'!$H$4,$S1427-4,0))</f>
        <v/>
      </c>
      <c r="J1427" s="295" t="str">
        <f ca="1">IF(ISERROR($S1427),"",OFFSET('Smelter Reference List'!$I$4,$S1427-4,0))</f>
        <v/>
      </c>
      <c r="K1427" s="296"/>
      <c r="L1427" s="296"/>
      <c r="M1427" s="296"/>
      <c r="N1427" s="296"/>
      <c r="O1427" s="296"/>
      <c r="P1427" s="296"/>
      <c r="Q1427" s="297"/>
      <c r="R1427" s="227"/>
      <c r="S1427" s="228" t="e">
        <f>IF(C1427="",NA(),MATCH($B1427&amp;$C1427,'Smelter Reference List'!$J:$J,0))</f>
        <v>#N/A</v>
      </c>
      <c r="T1427" s="229"/>
      <c r="U1427" s="229">
        <f t="shared" ca="1" si="46"/>
        <v>0</v>
      </c>
      <c r="V1427" s="229"/>
      <c r="W1427" s="229"/>
      <c r="Y1427" s="223" t="str">
        <f t="shared" si="47"/>
        <v/>
      </c>
    </row>
    <row r="1428" spans="1:25" s="223" customFormat="1" ht="20.25">
      <c r="A1428" s="292"/>
      <c r="B1428" s="293" t="str">
        <f>IF(LEN(A1428)=0,"",INDEX('Smelter Reference List'!$A:$A,MATCH($A1428,'Smelter Reference List'!$E:$E,0)))</f>
        <v/>
      </c>
      <c r="C1428" s="299" t="str">
        <f>IF(LEN(A1428)=0,"",INDEX('Smelter Reference List'!$C:$C,MATCH($A1428,'Smelter Reference List'!$E:$E,0)))</f>
        <v/>
      </c>
      <c r="D1428" s="293" t="str">
        <f ca="1">IF(ISERROR($S1428),"",OFFSET('Smelter Reference List'!$C$4,$S1428-4,0)&amp;"")</f>
        <v/>
      </c>
      <c r="E1428" s="293" t="str">
        <f ca="1">IF(ISERROR($S1428),"",OFFSET('Smelter Reference List'!$D$4,$S1428-4,0)&amp;"")</f>
        <v/>
      </c>
      <c r="F1428" s="293" t="str">
        <f ca="1">IF(ISERROR($S1428),"",OFFSET('Smelter Reference List'!$E$4,$S1428-4,0))</f>
        <v/>
      </c>
      <c r="G1428" s="293" t="str">
        <f ca="1">IF(C1428=$U$4,"Enter smelter details", IF(ISERROR($S1428),"",OFFSET('Smelter Reference List'!$F$4,$S1428-4,0)))</f>
        <v/>
      </c>
      <c r="H1428" s="294" t="str">
        <f ca="1">IF(ISERROR($S1428),"",OFFSET('Smelter Reference List'!$G$4,$S1428-4,0))</f>
        <v/>
      </c>
      <c r="I1428" s="295" t="str">
        <f ca="1">IF(ISERROR($S1428),"",OFFSET('Smelter Reference List'!$H$4,$S1428-4,0))</f>
        <v/>
      </c>
      <c r="J1428" s="295" t="str">
        <f ca="1">IF(ISERROR($S1428),"",OFFSET('Smelter Reference List'!$I$4,$S1428-4,0))</f>
        <v/>
      </c>
      <c r="K1428" s="296"/>
      <c r="L1428" s="296"/>
      <c r="M1428" s="296"/>
      <c r="N1428" s="296"/>
      <c r="O1428" s="296"/>
      <c r="P1428" s="296"/>
      <c r="Q1428" s="297"/>
      <c r="R1428" s="227"/>
      <c r="S1428" s="228" t="e">
        <f>IF(C1428="",NA(),MATCH($B1428&amp;$C1428,'Smelter Reference List'!$J:$J,0))</f>
        <v>#N/A</v>
      </c>
      <c r="T1428" s="229"/>
      <c r="U1428" s="229">
        <f t="shared" ca="1" si="46"/>
        <v>0</v>
      </c>
      <c r="V1428" s="229"/>
      <c r="W1428" s="229"/>
      <c r="Y1428" s="223" t="str">
        <f t="shared" si="47"/>
        <v/>
      </c>
    </row>
    <row r="1429" spans="1:25" s="223" customFormat="1" ht="20.25">
      <c r="A1429" s="292"/>
      <c r="B1429" s="293" t="str">
        <f>IF(LEN(A1429)=0,"",INDEX('Smelter Reference List'!$A:$A,MATCH($A1429,'Smelter Reference List'!$E:$E,0)))</f>
        <v/>
      </c>
      <c r="C1429" s="299" t="str">
        <f>IF(LEN(A1429)=0,"",INDEX('Smelter Reference List'!$C:$C,MATCH($A1429,'Smelter Reference List'!$E:$E,0)))</f>
        <v/>
      </c>
      <c r="D1429" s="293" t="str">
        <f ca="1">IF(ISERROR($S1429),"",OFFSET('Smelter Reference List'!$C$4,$S1429-4,0)&amp;"")</f>
        <v/>
      </c>
      <c r="E1429" s="293" t="str">
        <f ca="1">IF(ISERROR($S1429),"",OFFSET('Smelter Reference List'!$D$4,$S1429-4,0)&amp;"")</f>
        <v/>
      </c>
      <c r="F1429" s="293" t="str">
        <f ca="1">IF(ISERROR($S1429),"",OFFSET('Smelter Reference List'!$E$4,$S1429-4,0))</f>
        <v/>
      </c>
      <c r="G1429" s="293" t="str">
        <f ca="1">IF(C1429=$U$4,"Enter smelter details", IF(ISERROR($S1429),"",OFFSET('Smelter Reference List'!$F$4,$S1429-4,0)))</f>
        <v/>
      </c>
      <c r="H1429" s="294" t="str">
        <f ca="1">IF(ISERROR($S1429),"",OFFSET('Smelter Reference List'!$G$4,$S1429-4,0))</f>
        <v/>
      </c>
      <c r="I1429" s="295" t="str">
        <f ca="1">IF(ISERROR($S1429),"",OFFSET('Smelter Reference List'!$H$4,$S1429-4,0))</f>
        <v/>
      </c>
      <c r="J1429" s="295" t="str">
        <f ca="1">IF(ISERROR($S1429),"",OFFSET('Smelter Reference List'!$I$4,$S1429-4,0))</f>
        <v/>
      </c>
      <c r="K1429" s="296"/>
      <c r="L1429" s="296"/>
      <c r="M1429" s="296"/>
      <c r="N1429" s="296"/>
      <c r="O1429" s="296"/>
      <c r="P1429" s="296"/>
      <c r="Q1429" s="297"/>
      <c r="R1429" s="227"/>
      <c r="S1429" s="228" t="e">
        <f>IF(C1429="",NA(),MATCH($B1429&amp;$C1429,'Smelter Reference List'!$J:$J,0))</f>
        <v>#N/A</v>
      </c>
      <c r="T1429" s="229"/>
      <c r="U1429" s="229">
        <f t="shared" ca="1" si="46"/>
        <v>0</v>
      </c>
      <c r="V1429" s="229"/>
      <c r="W1429" s="229"/>
      <c r="Y1429" s="223" t="str">
        <f t="shared" si="47"/>
        <v/>
      </c>
    </row>
    <row r="1430" spans="1:25" s="223" customFormat="1" ht="20.25">
      <c r="A1430" s="292"/>
      <c r="B1430" s="293" t="str">
        <f>IF(LEN(A1430)=0,"",INDEX('Smelter Reference List'!$A:$A,MATCH($A1430,'Smelter Reference List'!$E:$E,0)))</f>
        <v/>
      </c>
      <c r="C1430" s="299" t="str">
        <f>IF(LEN(A1430)=0,"",INDEX('Smelter Reference List'!$C:$C,MATCH($A1430,'Smelter Reference List'!$E:$E,0)))</f>
        <v/>
      </c>
      <c r="D1430" s="293" t="str">
        <f ca="1">IF(ISERROR($S1430),"",OFFSET('Smelter Reference List'!$C$4,$S1430-4,0)&amp;"")</f>
        <v/>
      </c>
      <c r="E1430" s="293" t="str">
        <f ca="1">IF(ISERROR($S1430),"",OFFSET('Smelter Reference List'!$D$4,$S1430-4,0)&amp;"")</f>
        <v/>
      </c>
      <c r="F1430" s="293" t="str">
        <f ca="1">IF(ISERROR($S1430),"",OFFSET('Smelter Reference List'!$E$4,$S1430-4,0))</f>
        <v/>
      </c>
      <c r="G1430" s="293" t="str">
        <f ca="1">IF(C1430=$U$4,"Enter smelter details", IF(ISERROR($S1430),"",OFFSET('Smelter Reference List'!$F$4,$S1430-4,0)))</f>
        <v/>
      </c>
      <c r="H1430" s="294" t="str">
        <f ca="1">IF(ISERROR($S1430),"",OFFSET('Smelter Reference List'!$G$4,$S1430-4,0))</f>
        <v/>
      </c>
      <c r="I1430" s="295" t="str">
        <f ca="1">IF(ISERROR($S1430),"",OFFSET('Smelter Reference List'!$H$4,$S1430-4,0))</f>
        <v/>
      </c>
      <c r="J1430" s="295" t="str">
        <f ca="1">IF(ISERROR($S1430),"",OFFSET('Smelter Reference List'!$I$4,$S1430-4,0))</f>
        <v/>
      </c>
      <c r="K1430" s="296"/>
      <c r="L1430" s="296"/>
      <c r="M1430" s="296"/>
      <c r="N1430" s="296"/>
      <c r="O1430" s="296"/>
      <c r="P1430" s="296"/>
      <c r="Q1430" s="297"/>
      <c r="R1430" s="227"/>
      <c r="S1430" s="228" t="e">
        <f>IF(C1430="",NA(),MATCH($B1430&amp;$C1430,'Smelter Reference List'!$J:$J,0))</f>
        <v>#N/A</v>
      </c>
      <c r="T1430" s="229"/>
      <c r="U1430" s="229">
        <f t="shared" ca="1" si="46"/>
        <v>0</v>
      </c>
      <c r="V1430" s="229"/>
      <c r="W1430" s="229"/>
      <c r="Y1430" s="223" t="str">
        <f t="shared" si="47"/>
        <v/>
      </c>
    </row>
    <row r="1431" spans="1:25" s="223" customFormat="1" ht="20.25">
      <c r="A1431" s="292"/>
      <c r="B1431" s="293" t="str">
        <f>IF(LEN(A1431)=0,"",INDEX('Smelter Reference List'!$A:$A,MATCH($A1431,'Smelter Reference List'!$E:$E,0)))</f>
        <v/>
      </c>
      <c r="C1431" s="299" t="str">
        <f>IF(LEN(A1431)=0,"",INDEX('Smelter Reference List'!$C:$C,MATCH($A1431,'Smelter Reference List'!$E:$E,0)))</f>
        <v/>
      </c>
      <c r="D1431" s="293" t="str">
        <f ca="1">IF(ISERROR($S1431),"",OFFSET('Smelter Reference List'!$C$4,$S1431-4,0)&amp;"")</f>
        <v/>
      </c>
      <c r="E1431" s="293" t="str">
        <f ca="1">IF(ISERROR($S1431),"",OFFSET('Smelter Reference List'!$D$4,$S1431-4,0)&amp;"")</f>
        <v/>
      </c>
      <c r="F1431" s="293" t="str">
        <f ca="1">IF(ISERROR($S1431),"",OFFSET('Smelter Reference List'!$E$4,$S1431-4,0))</f>
        <v/>
      </c>
      <c r="G1431" s="293" t="str">
        <f ca="1">IF(C1431=$U$4,"Enter smelter details", IF(ISERROR($S1431),"",OFFSET('Smelter Reference List'!$F$4,$S1431-4,0)))</f>
        <v/>
      </c>
      <c r="H1431" s="294" t="str">
        <f ca="1">IF(ISERROR($S1431),"",OFFSET('Smelter Reference List'!$G$4,$S1431-4,0))</f>
        <v/>
      </c>
      <c r="I1431" s="295" t="str">
        <f ca="1">IF(ISERROR($S1431),"",OFFSET('Smelter Reference List'!$H$4,$S1431-4,0))</f>
        <v/>
      </c>
      <c r="J1431" s="295" t="str">
        <f ca="1">IF(ISERROR($S1431),"",OFFSET('Smelter Reference List'!$I$4,$S1431-4,0))</f>
        <v/>
      </c>
      <c r="K1431" s="296"/>
      <c r="L1431" s="296"/>
      <c r="M1431" s="296"/>
      <c r="N1431" s="296"/>
      <c r="O1431" s="296"/>
      <c r="P1431" s="296"/>
      <c r="Q1431" s="297"/>
      <c r="R1431" s="227"/>
      <c r="S1431" s="228" t="e">
        <f>IF(C1431="",NA(),MATCH($B1431&amp;$C1431,'Smelter Reference List'!$J:$J,0))</f>
        <v>#N/A</v>
      </c>
      <c r="T1431" s="229"/>
      <c r="U1431" s="229">
        <f t="shared" ca="1" si="46"/>
        <v>0</v>
      </c>
      <c r="V1431" s="229"/>
      <c r="W1431" s="229"/>
      <c r="Y1431" s="223" t="str">
        <f t="shared" si="47"/>
        <v/>
      </c>
    </row>
    <row r="1432" spans="1:25" s="223" customFormat="1" ht="20.25">
      <c r="A1432" s="292"/>
      <c r="B1432" s="293" t="str">
        <f>IF(LEN(A1432)=0,"",INDEX('Smelter Reference List'!$A:$A,MATCH($A1432,'Smelter Reference List'!$E:$E,0)))</f>
        <v/>
      </c>
      <c r="C1432" s="299" t="str">
        <f>IF(LEN(A1432)=0,"",INDEX('Smelter Reference List'!$C:$C,MATCH($A1432,'Smelter Reference List'!$E:$E,0)))</f>
        <v/>
      </c>
      <c r="D1432" s="293" t="str">
        <f ca="1">IF(ISERROR($S1432),"",OFFSET('Smelter Reference List'!$C$4,$S1432-4,0)&amp;"")</f>
        <v/>
      </c>
      <c r="E1432" s="293" t="str">
        <f ca="1">IF(ISERROR($S1432),"",OFFSET('Smelter Reference List'!$D$4,$S1432-4,0)&amp;"")</f>
        <v/>
      </c>
      <c r="F1432" s="293" t="str">
        <f ca="1">IF(ISERROR($S1432),"",OFFSET('Smelter Reference List'!$E$4,$S1432-4,0))</f>
        <v/>
      </c>
      <c r="G1432" s="293" t="str">
        <f ca="1">IF(C1432=$U$4,"Enter smelter details", IF(ISERROR($S1432),"",OFFSET('Smelter Reference List'!$F$4,$S1432-4,0)))</f>
        <v/>
      </c>
      <c r="H1432" s="294" t="str">
        <f ca="1">IF(ISERROR($S1432),"",OFFSET('Smelter Reference List'!$G$4,$S1432-4,0))</f>
        <v/>
      </c>
      <c r="I1432" s="295" t="str">
        <f ca="1">IF(ISERROR($S1432),"",OFFSET('Smelter Reference List'!$H$4,$S1432-4,0))</f>
        <v/>
      </c>
      <c r="J1432" s="295" t="str">
        <f ca="1">IF(ISERROR($S1432),"",OFFSET('Smelter Reference List'!$I$4,$S1432-4,0))</f>
        <v/>
      </c>
      <c r="K1432" s="296"/>
      <c r="L1432" s="296"/>
      <c r="M1432" s="296"/>
      <c r="N1432" s="296"/>
      <c r="O1432" s="296"/>
      <c r="P1432" s="296"/>
      <c r="Q1432" s="297"/>
      <c r="R1432" s="227"/>
      <c r="S1432" s="228" t="e">
        <f>IF(C1432="",NA(),MATCH($B1432&amp;$C1432,'Smelter Reference List'!$J:$J,0))</f>
        <v>#N/A</v>
      </c>
      <c r="T1432" s="229"/>
      <c r="U1432" s="229">
        <f t="shared" ca="1" si="46"/>
        <v>0</v>
      </c>
      <c r="V1432" s="229"/>
      <c r="W1432" s="229"/>
      <c r="Y1432" s="223" t="str">
        <f t="shared" si="47"/>
        <v/>
      </c>
    </row>
    <row r="1433" spans="1:25" s="223" customFormat="1" ht="20.25">
      <c r="A1433" s="292"/>
      <c r="B1433" s="293" t="str">
        <f>IF(LEN(A1433)=0,"",INDEX('Smelter Reference List'!$A:$A,MATCH($A1433,'Smelter Reference List'!$E:$E,0)))</f>
        <v/>
      </c>
      <c r="C1433" s="299" t="str">
        <f>IF(LEN(A1433)=0,"",INDEX('Smelter Reference List'!$C:$C,MATCH($A1433,'Smelter Reference List'!$E:$E,0)))</f>
        <v/>
      </c>
      <c r="D1433" s="293" t="str">
        <f ca="1">IF(ISERROR($S1433),"",OFFSET('Smelter Reference List'!$C$4,$S1433-4,0)&amp;"")</f>
        <v/>
      </c>
      <c r="E1433" s="293" t="str">
        <f ca="1">IF(ISERROR($S1433),"",OFFSET('Smelter Reference List'!$D$4,$S1433-4,0)&amp;"")</f>
        <v/>
      </c>
      <c r="F1433" s="293" t="str">
        <f ca="1">IF(ISERROR($S1433),"",OFFSET('Smelter Reference List'!$E$4,$S1433-4,0))</f>
        <v/>
      </c>
      <c r="G1433" s="293" t="str">
        <f ca="1">IF(C1433=$U$4,"Enter smelter details", IF(ISERROR($S1433),"",OFFSET('Smelter Reference List'!$F$4,$S1433-4,0)))</f>
        <v/>
      </c>
      <c r="H1433" s="294" t="str">
        <f ca="1">IF(ISERROR($S1433),"",OFFSET('Smelter Reference List'!$G$4,$S1433-4,0))</f>
        <v/>
      </c>
      <c r="I1433" s="295" t="str">
        <f ca="1">IF(ISERROR($S1433),"",OFFSET('Smelter Reference List'!$H$4,$S1433-4,0))</f>
        <v/>
      </c>
      <c r="J1433" s="295" t="str">
        <f ca="1">IF(ISERROR($S1433),"",OFFSET('Smelter Reference List'!$I$4,$S1433-4,0))</f>
        <v/>
      </c>
      <c r="K1433" s="296"/>
      <c r="L1433" s="296"/>
      <c r="M1433" s="296"/>
      <c r="N1433" s="296"/>
      <c r="O1433" s="296"/>
      <c r="P1433" s="296"/>
      <c r="Q1433" s="297"/>
      <c r="R1433" s="227"/>
      <c r="S1433" s="228" t="e">
        <f>IF(C1433="",NA(),MATCH($B1433&amp;$C1433,'Smelter Reference List'!$J:$J,0))</f>
        <v>#N/A</v>
      </c>
      <c r="T1433" s="229"/>
      <c r="U1433" s="229">
        <f t="shared" ca="1" si="46"/>
        <v>0</v>
      </c>
      <c r="V1433" s="229"/>
      <c r="W1433" s="229"/>
      <c r="Y1433" s="223" t="str">
        <f t="shared" si="47"/>
        <v/>
      </c>
    </row>
    <row r="1434" spans="1:25" s="223" customFormat="1" ht="20.25">
      <c r="A1434" s="292"/>
      <c r="B1434" s="293" t="str">
        <f>IF(LEN(A1434)=0,"",INDEX('Smelter Reference List'!$A:$A,MATCH($A1434,'Smelter Reference List'!$E:$E,0)))</f>
        <v/>
      </c>
      <c r="C1434" s="299" t="str">
        <f>IF(LEN(A1434)=0,"",INDEX('Smelter Reference List'!$C:$C,MATCH($A1434,'Smelter Reference List'!$E:$E,0)))</f>
        <v/>
      </c>
      <c r="D1434" s="293" t="str">
        <f ca="1">IF(ISERROR($S1434),"",OFFSET('Smelter Reference List'!$C$4,$S1434-4,0)&amp;"")</f>
        <v/>
      </c>
      <c r="E1434" s="293" t="str">
        <f ca="1">IF(ISERROR($S1434),"",OFFSET('Smelter Reference List'!$D$4,$S1434-4,0)&amp;"")</f>
        <v/>
      </c>
      <c r="F1434" s="293" t="str">
        <f ca="1">IF(ISERROR($S1434),"",OFFSET('Smelter Reference List'!$E$4,$S1434-4,0))</f>
        <v/>
      </c>
      <c r="G1434" s="293" t="str">
        <f ca="1">IF(C1434=$U$4,"Enter smelter details", IF(ISERROR($S1434),"",OFFSET('Smelter Reference List'!$F$4,$S1434-4,0)))</f>
        <v/>
      </c>
      <c r="H1434" s="294" t="str">
        <f ca="1">IF(ISERROR($S1434),"",OFFSET('Smelter Reference List'!$G$4,$S1434-4,0))</f>
        <v/>
      </c>
      <c r="I1434" s="295" t="str">
        <f ca="1">IF(ISERROR($S1434),"",OFFSET('Smelter Reference List'!$H$4,$S1434-4,0))</f>
        <v/>
      </c>
      <c r="J1434" s="295" t="str">
        <f ca="1">IF(ISERROR($S1434),"",OFFSET('Smelter Reference List'!$I$4,$S1434-4,0))</f>
        <v/>
      </c>
      <c r="K1434" s="296"/>
      <c r="L1434" s="296"/>
      <c r="M1434" s="296"/>
      <c r="N1434" s="296"/>
      <c r="O1434" s="296"/>
      <c r="P1434" s="296"/>
      <c r="Q1434" s="297"/>
      <c r="R1434" s="227"/>
      <c r="S1434" s="228" t="e">
        <f>IF(C1434="",NA(),MATCH($B1434&amp;$C1434,'Smelter Reference List'!$J:$J,0))</f>
        <v>#N/A</v>
      </c>
      <c r="T1434" s="229"/>
      <c r="U1434" s="229">
        <f t="shared" ca="1" si="46"/>
        <v>0</v>
      </c>
      <c r="V1434" s="229"/>
      <c r="W1434" s="229"/>
      <c r="Y1434" s="223" t="str">
        <f t="shared" si="47"/>
        <v/>
      </c>
    </row>
    <row r="1435" spans="1:25" s="223" customFormat="1" ht="20.25">
      <c r="A1435" s="292"/>
      <c r="B1435" s="293" t="str">
        <f>IF(LEN(A1435)=0,"",INDEX('Smelter Reference List'!$A:$A,MATCH($A1435,'Smelter Reference List'!$E:$E,0)))</f>
        <v/>
      </c>
      <c r="C1435" s="299" t="str">
        <f>IF(LEN(A1435)=0,"",INDEX('Smelter Reference List'!$C:$C,MATCH($A1435,'Smelter Reference List'!$E:$E,0)))</f>
        <v/>
      </c>
      <c r="D1435" s="293" t="str">
        <f ca="1">IF(ISERROR($S1435),"",OFFSET('Smelter Reference List'!$C$4,$S1435-4,0)&amp;"")</f>
        <v/>
      </c>
      <c r="E1435" s="293" t="str">
        <f ca="1">IF(ISERROR($S1435),"",OFFSET('Smelter Reference List'!$D$4,$S1435-4,0)&amp;"")</f>
        <v/>
      </c>
      <c r="F1435" s="293" t="str">
        <f ca="1">IF(ISERROR($S1435),"",OFFSET('Smelter Reference List'!$E$4,$S1435-4,0))</f>
        <v/>
      </c>
      <c r="G1435" s="293" t="str">
        <f ca="1">IF(C1435=$U$4,"Enter smelter details", IF(ISERROR($S1435),"",OFFSET('Smelter Reference List'!$F$4,$S1435-4,0)))</f>
        <v/>
      </c>
      <c r="H1435" s="294" t="str">
        <f ca="1">IF(ISERROR($S1435),"",OFFSET('Smelter Reference List'!$G$4,$S1435-4,0))</f>
        <v/>
      </c>
      <c r="I1435" s="295" t="str">
        <f ca="1">IF(ISERROR($S1435),"",OFFSET('Smelter Reference List'!$H$4,$S1435-4,0))</f>
        <v/>
      </c>
      <c r="J1435" s="295" t="str">
        <f ca="1">IF(ISERROR($S1435),"",OFFSET('Smelter Reference List'!$I$4,$S1435-4,0))</f>
        <v/>
      </c>
      <c r="K1435" s="296"/>
      <c r="L1435" s="296"/>
      <c r="M1435" s="296"/>
      <c r="N1435" s="296"/>
      <c r="O1435" s="296"/>
      <c r="P1435" s="296"/>
      <c r="Q1435" s="297"/>
      <c r="R1435" s="227"/>
      <c r="S1435" s="228" t="e">
        <f>IF(C1435="",NA(),MATCH($B1435&amp;$C1435,'Smelter Reference List'!$J:$J,0))</f>
        <v>#N/A</v>
      </c>
      <c r="T1435" s="229"/>
      <c r="U1435" s="229">
        <f t="shared" ca="1" si="46"/>
        <v>0</v>
      </c>
      <c r="V1435" s="229"/>
      <c r="W1435" s="229"/>
      <c r="Y1435" s="223" t="str">
        <f t="shared" si="47"/>
        <v/>
      </c>
    </row>
    <row r="1436" spans="1:25" s="223" customFormat="1" ht="20.25">
      <c r="A1436" s="292"/>
      <c r="B1436" s="293" t="str">
        <f>IF(LEN(A1436)=0,"",INDEX('Smelter Reference List'!$A:$A,MATCH($A1436,'Smelter Reference List'!$E:$E,0)))</f>
        <v/>
      </c>
      <c r="C1436" s="299" t="str">
        <f>IF(LEN(A1436)=0,"",INDEX('Smelter Reference List'!$C:$C,MATCH($A1436,'Smelter Reference List'!$E:$E,0)))</f>
        <v/>
      </c>
      <c r="D1436" s="293" t="str">
        <f ca="1">IF(ISERROR($S1436),"",OFFSET('Smelter Reference List'!$C$4,$S1436-4,0)&amp;"")</f>
        <v/>
      </c>
      <c r="E1436" s="293" t="str">
        <f ca="1">IF(ISERROR($S1436),"",OFFSET('Smelter Reference List'!$D$4,$S1436-4,0)&amp;"")</f>
        <v/>
      </c>
      <c r="F1436" s="293" t="str">
        <f ca="1">IF(ISERROR($S1436),"",OFFSET('Smelter Reference List'!$E$4,$S1436-4,0))</f>
        <v/>
      </c>
      <c r="G1436" s="293" t="str">
        <f ca="1">IF(C1436=$U$4,"Enter smelter details", IF(ISERROR($S1436),"",OFFSET('Smelter Reference List'!$F$4,$S1436-4,0)))</f>
        <v/>
      </c>
      <c r="H1436" s="294" t="str">
        <f ca="1">IF(ISERROR($S1436),"",OFFSET('Smelter Reference List'!$G$4,$S1436-4,0))</f>
        <v/>
      </c>
      <c r="I1436" s="295" t="str">
        <f ca="1">IF(ISERROR($S1436),"",OFFSET('Smelter Reference List'!$H$4,$S1436-4,0))</f>
        <v/>
      </c>
      <c r="J1436" s="295" t="str">
        <f ca="1">IF(ISERROR($S1436),"",OFFSET('Smelter Reference List'!$I$4,$S1436-4,0))</f>
        <v/>
      </c>
      <c r="K1436" s="296"/>
      <c r="L1436" s="296"/>
      <c r="M1436" s="296"/>
      <c r="N1436" s="296"/>
      <c r="O1436" s="296"/>
      <c r="P1436" s="296"/>
      <c r="Q1436" s="297"/>
      <c r="R1436" s="227"/>
      <c r="S1436" s="228" t="e">
        <f>IF(C1436="",NA(),MATCH($B1436&amp;$C1436,'Smelter Reference List'!$J:$J,0))</f>
        <v>#N/A</v>
      </c>
      <c r="T1436" s="229"/>
      <c r="U1436" s="229">
        <f t="shared" ca="1" si="46"/>
        <v>0</v>
      </c>
      <c r="V1436" s="229"/>
      <c r="W1436" s="229"/>
      <c r="Y1436" s="223" t="str">
        <f t="shared" si="47"/>
        <v/>
      </c>
    </row>
    <row r="1437" spans="1:25" s="223" customFormat="1" ht="20.25">
      <c r="A1437" s="292"/>
      <c r="B1437" s="293" t="str">
        <f>IF(LEN(A1437)=0,"",INDEX('Smelter Reference List'!$A:$A,MATCH($A1437,'Smelter Reference List'!$E:$E,0)))</f>
        <v/>
      </c>
      <c r="C1437" s="299" t="str">
        <f>IF(LEN(A1437)=0,"",INDEX('Smelter Reference List'!$C:$C,MATCH($A1437,'Smelter Reference List'!$E:$E,0)))</f>
        <v/>
      </c>
      <c r="D1437" s="293" t="str">
        <f ca="1">IF(ISERROR($S1437),"",OFFSET('Smelter Reference List'!$C$4,$S1437-4,0)&amp;"")</f>
        <v/>
      </c>
      <c r="E1437" s="293" t="str">
        <f ca="1">IF(ISERROR($S1437),"",OFFSET('Smelter Reference List'!$D$4,$S1437-4,0)&amp;"")</f>
        <v/>
      </c>
      <c r="F1437" s="293" t="str">
        <f ca="1">IF(ISERROR($S1437),"",OFFSET('Smelter Reference List'!$E$4,$S1437-4,0))</f>
        <v/>
      </c>
      <c r="G1437" s="293" t="str">
        <f ca="1">IF(C1437=$U$4,"Enter smelter details", IF(ISERROR($S1437),"",OFFSET('Smelter Reference List'!$F$4,$S1437-4,0)))</f>
        <v/>
      </c>
      <c r="H1437" s="294" t="str">
        <f ca="1">IF(ISERROR($S1437),"",OFFSET('Smelter Reference List'!$G$4,$S1437-4,0))</f>
        <v/>
      </c>
      <c r="I1437" s="295" t="str">
        <f ca="1">IF(ISERROR($S1437),"",OFFSET('Smelter Reference List'!$H$4,$S1437-4,0))</f>
        <v/>
      </c>
      <c r="J1437" s="295" t="str">
        <f ca="1">IF(ISERROR($S1437),"",OFFSET('Smelter Reference List'!$I$4,$S1437-4,0))</f>
        <v/>
      </c>
      <c r="K1437" s="296"/>
      <c r="L1437" s="296"/>
      <c r="M1437" s="296"/>
      <c r="N1437" s="296"/>
      <c r="O1437" s="296"/>
      <c r="P1437" s="296"/>
      <c r="Q1437" s="297"/>
      <c r="R1437" s="227"/>
      <c r="S1437" s="228" t="e">
        <f>IF(C1437="",NA(),MATCH($B1437&amp;$C1437,'Smelter Reference List'!$J:$J,0))</f>
        <v>#N/A</v>
      </c>
      <c r="T1437" s="229"/>
      <c r="U1437" s="229">
        <f t="shared" ca="1" si="46"/>
        <v>0</v>
      </c>
      <c r="V1437" s="229"/>
      <c r="W1437" s="229"/>
      <c r="Y1437" s="223" t="str">
        <f t="shared" si="47"/>
        <v/>
      </c>
    </row>
    <row r="1438" spans="1:25" s="223" customFormat="1" ht="20.25">
      <c r="A1438" s="292"/>
      <c r="B1438" s="293" t="str">
        <f>IF(LEN(A1438)=0,"",INDEX('Smelter Reference List'!$A:$A,MATCH($A1438,'Smelter Reference List'!$E:$E,0)))</f>
        <v/>
      </c>
      <c r="C1438" s="299" t="str">
        <f>IF(LEN(A1438)=0,"",INDEX('Smelter Reference List'!$C:$C,MATCH($A1438,'Smelter Reference List'!$E:$E,0)))</f>
        <v/>
      </c>
      <c r="D1438" s="293" t="str">
        <f ca="1">IF(ISERROR($S1438),"",OFFSET('Smelter Reference List'!$C$4,$S1438-4,0)&amp;"")</f>
        <v/>
      </c>
      <c r="E1438" s="293" t="str">
        <f ca="1">IF(ISERROR($S1438),"",OFFSET('Smelter Reference List'!$D$4,$S1438-4,0)&amp;"")</f>
        <v/>
      </c>
      <c r="F1438" s="293" t="str">
        <f ca="1">IF(ISERROR($S1438),"",OFFSET('Smelter Reference List'!$E$4,$S1438-4,0))</f>
        <v/>
      </c>
      <c r="G1438" s="293" t="str">
        <f ca="1">IF(C1438=$U$4,"Enter smelter details", IF(ISERROR($S1438),"",OFFSET('Smelter Reference List'!$F$4,$S1438-4,0)))</f>
        <v/>
      </c>
      <c r="H1438" s="294" t="str">
        <f ca="1">IF(ISERROR($S1438),"",OFFSET('Smelter Reference List'!$G$4,$S1438-4,0))</f>
        <v/>
      </c>
      <c r="I1438" s="295" t="str">
        <f ca="1">IF(ISERROR($S1438),"",OFFSET('Smelter Reference List'!$H$4,$S1438-4,0))</f>
        <v/>
      </c>
      <c r="J1438" s="295" t="str">
        <f ca="1">IF(ISERROR($S1438),"",OFFSET('Smelter Reference List'!$I$4,$S1438-4,0))</f>
        <v/>
      </c>
      <c r="K1438" s="296"/>
      <c r="L1438" s="296"/>
      <c r="M1438" s="296"/>
      <c r="N1438" s="296"/>
      <c r="O1438" s="296"/>
      <c r="P1438" s="296"/>
      <c r="Q1438" s="297"/>
      <c r="R1438" s="227"/>
      <c r="S1438" s="228" t="e">
        <f>IF(C1438="",NA(),MATCH($B1438&amp;$C1438,'Smelter Reference List'!$J:$J,0))</f>
        <v>#N/A</v>
      </c>
      <c r="T1438" s="229"/>
      <c r="U1438" s="229">
        <f t="shared" ca="1" si="46"/>
        <v>0</v>
      </c>
      <c r="V1438" s="229"/>
      <c r="W1438" s="229"/>
      <c r="Y1438" s="223" t="str">
        <f t="shared" si="47"/>
        <v/>
      </c>
    </row>
    <row r="1439" spans="1:25" s="223" customFormat="1" ht="20.25">
      <c r="A1439" s="292"/>
      <c r="B1439" s="293" t="str">
        <f>IF(LEN(A1439)=0,"",INDEX('Smelter Reference List'!$A:$A,MATCH($A1439,'Smelter Reference List'!$E:$E,0)))</f>
        <v/>
      </c>
      <c r="C1439" s="299" t="str">
        <f>IF(LEN(A1439)=0,"",INDEX('Smelter Reference List'!$C:$C,MATCH($A1439,'Smelter Reference List'!$E:$E,0)))</f>
        <v/>
      </c>
      <c r="D1439" s="293" t="str">
        <f ca="1">IF(ISERROR($S1439),"",OFFSET('Smelter Reference List'!$C$4,$S1439-4,0)&amp;"")</f>
        <v/>
      </c>
      <c r="E1439" s="293" t="str">
        <f ca="1">IF(ISERROR($S1439),"",OFFSET('Smelter Reference List'!$D$4,$S1439-4,0)&amp;"")</f>
        <v/>
      </c>
      <c r="F1439" s="293" t="str">
        <f ca="1">IF(ISERROR($S1439),"",OFFSET('Smelter Reference List'!$E$4,$S1439-4,0))</f>
        <v/>
      </c>
      <c r="G1439" s="293" t="str">
        <f ca="1">IF(C1439=$U$4,"Enter smelter details", IF(ISERROR($S1439),"",OFFSET('Smelter Reference List'!$F$4,$S1439-4,0)))</f>
        <v/>
      </c>
      <c r="H1439" s="294" t="str">
        <f ca="1">IF(ISERROR($S1439),"",OFFSET('Smelter Reference List'!$G$4,$S1439-4,0))</f>
        <v/>
      </c>
      <c r="I1439" s="295" t="str">
        <f ca="1">IF(ISERROR($S1439),"",OFFSET('Smelter Reference List'!$H$4,$S1439-4,0))</f>
        <v/>
      </c>
      <c r="J1439" s="295" t="str">
        <f ca="1">IF(ISERROR($S1439),"",OFFSET('Smelter Reference List'!$I$4,$S1439-4,0))</f>
        <v/>
      </c>
      <c r="K1439" s="296"/>
      <c r="L1439" s="296"/>
      <c r="M1439" s="296"/>
      <c r="N1439" s="296"/>
      <c r="O1439" s="296"/>
      <c r="P1439" s="296"/>
      <c r="Q1439" s="297"/>
      <c r="R1439" s="227"/>
      <c r="S1439" s="228" t="e">
        <f>IF(C1439="",NA(),MATCH($B1439&amp;$C1439,'Smelter Reference List'!$J:$J,0))</f>
        <v>#N/A</v>
      </c>
      <c r="T1439" s="229"/>
      <c r="U1439" s="229">
        <f t="shared" ca="1" si="46"/>
        <v>0</v>
      </c>
      <c r="V1439" s="229"/>
      <c r="W1439" s="229"/>
      <c r="Y1439" s="223" t="str">
        <f t="shared" si="47"/>
        <v/>
      </c>
    </row>
    <row r="1440" spans="1:25" s="223" customFormat="1" ht="20.25">
      <c r="A1440" s="292"/>
      <c r="B1440" s="293" t="str">
        <f>IF(LEN(A1440)=0,"",INDEX('Smelter Reference List'!$A:$A,MATCH($A1440,'Smelter Reference List'!$E:$E,0)))</f>
        <v/>
      </c>
      <c r="C1440" s="299" t="str">
        <f>IF(LEN(A1440)=0,"",INDEX('Smelter Reference List'!$C:$C,MATCH($A1440,'Smelter Reference List'!$E:$E,0)))</f>
        <v/>
      </c>
      <c r="D1440" s="293" t="str">
        <f ca="1">IF(ISERROR($S1440),"",OFFSET('Smelter Reference List'!$C$4,$S1440-4,0)&amp;"")</f>
        <v/>
      </c>
      <c r="E1440" s="293" t="str">
        <f ca="1">IF(ISERROR($S1440),"",OFFSET('Smelter Reference List'!$D$4,$S1440-4,0)&amp;"")</f>
        <v/>
      </c>
      <c r="F1440" s="293" t="str">
        <f ca="1">IF(ISERROR($S1440),"",OFFSET('Smelter Reference List'!$E$4,$S1440-4,0))</f>
        <v/>
      </c>
      <c r="G1440" s="293" t="str">
        <f ca="1">IF(C1440=$U$4,"Enter smelter details", IF(ISERROR($S1440),"",OFFSET('Smelter Reference List'!$F$4,$S1440-4,0)))</f>
        <v/>
      </c>
      <c r="H1440" s="294" t="str">
        <f ca="1">IF(ISERROR($S1440),"",OFFSET('Smelter Reference List'!$G$4,$S1440-4,0))</f>
        <v/>
      </c>
      <c r="I1440" s="295" t="str">
        <f ca="1">IF(ISERROR($S1440),"",OFFSET('Smelter Reference List'!$H$4,$S1440-4,0))</f>
        <v/>
      </c>
      <c r="J1440" s="295" t="str">
        <f ca="1">IF(ISERROR($S1440),"",OFFSET('Smelter Reference List'!$I$4,$S1440-4,0))</f>
        <v/>
      </c>
      <c r="K1440" s="296"/>
      <c r="L1440" s="296"/>
      <c r="M1440" s="296"/>
      <c r="N1440" s="296"/>
      <c r="O1440" s="296"/>
      <c r="P1440" s="296"/>
      <c r="Q1440" s="297"/>
      <c r="R1440" s="227"/>
      <c r="S1440" s="228" t="e">
        <f>IF(C1440="",NA(),MATCH($B1440&amp;$C1440,'Smelter Reference List'!$J:$J,0))</f>
        <v>#N/A</v>
      </c>
      <c r="T1440" s="229"/>
      <c r="U1440" s="229">
        <f t="shared" ca="1" si="46"/>
        <v>0</v>
      </c>
      <c r="V1440" s="229"/>
      <c r="W1440" s="229"/>
      <c r="Y1440" s="223" t="str">
        <f t="shared" si="47"/>
        <v/>
      </c>
    </row>
    <row r="1441" spans="1:25" s="223" customFormat="1" ht="20.25">
      <c r="A1441" s="292"/>
      <c r="B1441" s="293" t="str">
        <f>IF(LEN(A1441)=0,"",INDEX('Smelter Reference List'!$A:$A,MATCH($A1441,'Smelter Reference List'!$E:$E,0)))</f>
        <v/>
      </c>
      <c r="C1441" s="299" t="str">
        <f>IF(LEN(A1441)=0,"",INDEX('Smelter Reference List'!$C:$C,MATCH($A1441,'Smelter Reference List'!$E:$E,0)))</f>
        <v/>
      </c>
      <c r="D1441" s="293" t="str">
        <f ca="1">IF(ISERROR($S1441),"",OFFSET('Smelter Reference List'!$C$4,$S1441-4,0)&amp;"")</f>
        <v/>
      </c>
      <c r="E1441" s="293" t="str">
        <f ca="1">IF(ISERROR($S1441),"",OFFSET('Smelter Reference List'!$D$4,$S1441-4,0)&amp;"")</f>
        <v/>
      </c>
      <c r="F1441" s="293" t="str">
        <f ca="1">IF(ISERROR($S1441),"",OFFSET('Smelter Reference List'!$E$4,$S1441-4,0))</f>
        <v/>
      </c>
      <c r="G1441" s="293" t="str">
        <f ca="1">IF(C1441=$U$4,"Enter smelter details", IF(ISERROR($S1441),"",OFFSET('Smelter Reference List'!$F$4,$S1441-4,0)))</f>
        <v/>
      </c>
      <c r="H1441" s="294" t="str">
        <f ca="1">IF(ISERROR($S1441),"",OFFSET('Smelter Reference List'!$G$4,$S1441-4,0))</f>
        <v/>
      </c>
      <c r="I1441" s="295" t="str">
        <f ca="1">IF(ISERROR($S1441),"",OFFSET('Smelter Reference List'!$H$4,$S1441-4,0))</f>
        <v/>
      </c>
      <c r="J1441" s="295" t="str">
        <f ca="1">IF(ISERROR($S1441),"",OFFSET('Smelter Reference List'!$I$4,$S1441-4,0))</f>
        <v/>
      </c>
      <c r="K1441" s="296"/>
      <c r="L1441" s="296"/>
      <c r="M1441" s="296"/>
      <c r="N1441" s="296"/>
      <c r="O1441" s="296"/>
      <c r="P1441" s="296"/>
      <c r="Q1441" s="297"/>
      <c r="R1441" s="227"/>
      <c r="S1441" s="228" t="e">
        <f>IF(C1441="",NA(),MATCH($B1441&amp;$C1441,'Smelter Reference List'!$J:$J,0))</f>
        <v>#N/A</v>
      </c>
      <c r="T1441" s="229"/>
      <c r="U1441" s="229">
        <f t="shared" ca="1" si="46"/>
        <v>0</v>
      </c>
      <c r="V1441" s="229"/>
      <c r="W1441" s="229"/>
      <c r="Y1441" s="223" t="str">
        <f t="shared" si="47"/>
        <v/>
      </c>
    </row>
    <row r="1442" spans="1:25" s="223" customFormat="1" ht="20.25">
      <c r="A1442" s="292"/>
      <c r="B1442" s="293" t="str">
        <f>IF(LEN(A1442)=0,"",INDEX('Smelter Reference List'!$A:$A,MATCH($A1442,'Smelter Reference List'!$E:$E,0)))</f>
        <v/>
      </c>
      <c r="C1442" s="299" t="str">
        <f>IF(LEN(A1442)=0,"",INDEX('Smelter Reference List'!$C:$C,MATCH($A1442,'Smelter Reference List'!$E:$E,0)))</f>
        <v/>
      </c>
      <c r="D1442" s="293" t="str">
        <f ca="1">IF(ISERROR($S1442),"",OFFSET('Smelter Reference List'!$C$4,$S1442-4,0)&amp;"")</f>
        <v/>
      </c>
      <c r="E1442" s="293" t="str">
        <f ca="1">IF(ISERROR($S1442),"",OFFSET('Smelter Reference List'!$D$4,$S1442-4,0)&amp;"")</f>
        <v/>
      </c>
      <c r="F1442" s="293" t="str">
        <f ca="1">IF(ISERROR($S1442),"",OFFSET('Smelter Reference List'!$E$4,$S1442-4,0))</f>
        <v/>
      </c>
      <c r="G1442" s="293" t="str">
        <f ca="1">IF(C1442=$U$4,"Enter smelter details", IF(ISERROR($S1442),"",OFFSET('Smelter Reference List'!$F$4,$S1442-4,0)))</f>
        <v/>
      </c>
      <c r="H1442" s="294" t="str">
        <f ca="1">IF(ISERROR($S1442),"",OFFSET('Smelter Reference List'!$G$4,$S1442-4,0))</f>
        <v/>
      </c>
      <c r="I1442" s="295" t="str">
        <f ca="1">IF(ISERROR($S1442),"",OFFSET('Smelter Reference List'!$H$4,$S1442-4,0))</f>
        <v/>
      </c>
      <c r="J1442" s="295" t="str">
        <f ca="1">IF(ISERROR($S1442),"",OFFSET('Smelter Reference List'!$I$4,$S1442-4,0))</f>
        <v/>
      </c>
      <c r="K1442" s="296"/>
      <c r="L1442" s="296"/>
      <c r="M1442" s="296"/>
      <c r="N1442" s="296"/>
      <c r="O1442" s="296"/>
      <c r="P1442" s="296"/>
      <c r="Q1442" s="297"/>
      <c r="R1442" s="227"/>
      <c r="S1442" s="228" t="e">
        <f>IF(C1442="",NA(),MATCH($B1442&amp;$C1442,'Smelter Reference List'!$J:$J,0))</f>
        <v>#N/A</v>
      </c>
      <c r="T1442" s="229"/>
      <c r="U1442" s="229">
        <f t="shared" ca="1" si="46"/>
        <v>0</v>
      </c>
      <c r="V1442" s="229"/>
      <c r="W1442" s="229"/>
      <c r="Y1442" s="223" t="str">
        <f t="shared" si="47"/>
        <v/>
      </c>
    </row>
    <row r="1443" spans="1:25" s="223" customFormat="1" ht="20.25">
      <c r="A1443" s="292"/>
      <c r="B1443" s="293" t="str">
        <f>IF(LEN(A1443)=0,"",INDEX('Smelter Reference List'!$A:$A,MATCH($A1443,'Smelter Reference List'!$E:$E,0)))</f>
        <v/>
      </c>
      <c r="C1443" s="299" t="str">
        <f>IF(LEN(A1443)=0,"",INDEX('Smelter Reference List'!$C:$C,MATCH($A1443,'Smelter Reference List'!$E:$E,0)))</f>
        <v/>
      </c>
      <c r="D1443" s="293" t="str">
        <f ca="1">IF(ISERROR($S1443),"",OFFSET('Smelter Reference List'!$C$4,$S1443-4,0)&amp;"")</f>
        <v/>
      </c>
      <c r="E1443" s="293" t="str">
        <f ca="1">IF(ISERROR($S1443),"",OFFSET('Smelter Reference List'!$D$4,$S1443-4,0)&amp;"")</f>
        <v/>
      </c>
      <c r="F1443" s="293" t="str">
        <f ca="1">IF(ISERROR($S1443),"",OFFSET('Smelter Reference List'!$E$4,$S1443-4,0))</f>
        <v/>
      </c>
      <c r="G1443" s="293" t="str">
        <f ca="1">IF(C1443=$U$4,"Enter smelter details", IF(ISERROR($S1443),"",OFFSET('Smelter Reference List'!$F$4,$S1443-4,0)))</f>
        <v/>
      </c>
      <c r="H1443" s="294" t="str">
        <f ca="1">IF(ISERROR($S1443),"",OFFSET('Smelter Reference List'!$G$4,$S1443-4,0))</f>
        <v/>
      </c>
      <c r="I1443" s="295" t="str">
        <f ca="1">IF(ISERROR($S1443),"",OFFSET('Smelter Reference List'!$H$4,$S1443-4,0))</f>
        <v/>
      </c>
      <c r="J1443" s="295" t="str">
        <f ca="1">IF(ISERROR($S1443),"",OFFSET('Smelter Reference List'!$I$4,$S1443-4,0))</f>
        <v/>
      </c>
      <c r="K1443" s="296"/>
      <c r="L1443" s="296"/>
      <c r="M1443" s="296"/>
      <c r="N1443" s="296"/>
      <c r="O1443" s="296"/>
      <c r="P1443" s="296"/>
      <c r="Q1443" s="297"/>
      <c r="R1443" s="227"/>
      <c r="S1443" s="228" t="e">
        <f>IF(C1443="",NA(),MATCH($B1443&amp;$C1443,'Smelter Reference List'!$J:$J,0))</f>
        <v>#N/A</v>
      </c>
      <c r="T1443" s="229"/>
      <c r="U1443" s="229">
        <f t="shared" ca="1" si="46"/>
        <v>0</v>
      </c>
      <c r="V1443" s="229"/>
      <c r="W1443" s="229"/>
      <c r="Y1443" s="223" t="str">
        <f t="shared" si="47"/>
        <v/>
      </c>
    </row>
    <row r="1444" spans="1:25" s="223" customFormat="1" ht="20.25">
      <c r="A1444" s="292"/>
      <c r="B1444" s="293" t="str">
        <f>IF(LEN(A1444)=0,"",INDEX('Smelter Reference List'!$A:$A,MATCH($A1444,'Smelter Reference List'!$E:$E,0)))</f>
        <v/>
      </c>
      <c r="C1444" s="299" t="str">
        <f>IF(LEN(A1444)=0,"",INDEX('Smelter Reference List'!$C:$C,MATCH($A1444,'Smelter Reference List'!$E:$E,0)))</f>
        <v/>
      </c>
      <c r="D1444" s="293" t="str">
        <f ca="1">IF(ISERROR($S1444),"",OFFSET('Smelter Reference List'!$C$4,$S1444-4,0)&amp;"")</f>
        <v/>
      </c>
      <c r="E1444" s="293" t="str">
        <f ca="1">IF(ISERROR($S1444),"",OFFSET('Smelter Reference List'!$D$4,$S1444-4,0)&amp;"")</f>
        <v/>
      </c>
      <c r="F1444" s="293" t="str">
        <f ca="1">IF(ISERROR($S1444),"",OFFSET('Smelter Reference List'!$E$4,$S1444-4,0))</f>
        <v/>
      </c>
      <c r="G1444" s="293" t="str">
        <f ca="1">IF(C1444=$U$4,"Enter smelter details", IF(ISERROR($S1444),"",OFFSET('Smelter Reference List'!$F$4,$S1444-4,0)))</f>
        <v/>
      </c>
      <c r="H1444" s="294" t="str">
        <f ca="1">IF(ISERROR($S1444),"",OFFSET('Smelter Reference List'!$G$4,$S1444-4,0))</f>
        <v/>
      </c>
      <c r="I1444" s="295" t="str">
        <f ca="1">IF(ISERROR($S1444),"",OFFSET('Smelter Reference List'!$H$4,$S1444-4,0))</f>
        <v/>
      </c>
      <c r="J1444" s="295" t="str">
        <f ca="1">IF(ISERROR($S1444),"",OFFSET('Smelter Reference List'!$I$4,$S1444-4,0))</f>
        <v/>
      </c>
      <c r="K1444" s="296"/>
      <c r="L1444" s="296"/>
      <c r="M1444" s="296"/>
      <c r="N1444" s="296"/>
      <c r="O1444" s="296"/>
      <c r="P1444" s="296"/>
      <c r="Q1444" s="297"/>
      <c r="R1444" s="227"/>
      <c r="S1444" s="228" t="e">
        <f>IF(C1444="",NA(),MATCH($B1444&amp;$C1444,'Smelter Reference List'!$J:$J,0))</f>
        <v>#N/A</v>
      </c>
      <c r="T1444" s="229"/>
      <c r="U1444" s="229">
        <f t="shared" ca="1" si="46"/>
        <v>0</v>
      </c>
      <c r="V1444" s="229"/>
      <c r="W1444" s="229"/>
      <c r="Y1444" s="223" t="str">
        <f t="shared" si="47"/>
        <v/>
      </c>
    </row>
    <row r="1445" spans="1:25" s="223" customFormat="1" ht="20.25">
      <c r="A1445" s="292"/>
      <c r="B1445" s="293" t="str">
        <f>IF(LEN(A1445)=0,"",INDEX('Smelter Reference List'!$A:$A,MATCH($A1445,'Smelter Reference List'!$E:$E,0)))</f>
        <v/>
      </c>
      <c r="C1445" s="299" t="str">
        <f>IF(LEN(A1445)=0,"",INDEX('Smelter Reference List'!$C:$C,MATCH($A1445,'Smelter Reference List'!$E:$E,0)))</f>
        <v/>
      </c>
      <c r="D1445" s="293" t="str">
        <f ca="1">IF(ISERROR($S1445),"",OFFSET('Smelter Reference List'!$C$4,$S1445-4,0)&amp;"")</f>
        <v/>
      </c>
      <c r="E1445" s="293" t="str">
        <f ca="1">IF(ISERROR($S1445),"",OFFSET('Smelter Reference List'!$D$4,$S1445-4,0)&amp;"")</f>
        <v/>
      </c>
      <c r="F1445" s="293" t="str">
        <f ca="1">IF(ISERROR($S1445),"",OFFSET('Smelter Reference List'!$E$4,$S1445-4,0))</f>
        <v/>
      </c>
      <c r="G1445" s="293" t="str">
        <f ca="1">IF(C1445=$U$4,"Enter smelter details", IF(ISERROR($S1445),"",OFFSET('Smelter Reference List'!$F$4,$S1445-4,0)))</f>
        <v/>
      </c>
      <c r="H1445" s="294" t="str">
        <f ca="1">IF(ISERROR($S1445),"",OFFSET('Smelter Reference List'!$G$4,$S1445-4,0))</f>
        <v/>
      </c>
      <c r="I1445" s="295" t="str">
        <f ca="1">IF(ISERROR($S1445),"",OFFSET('Smelter Reference List'!$H$4,$S1445-4,0))</f>
        <v/>
      </c>
      <c r="J1445" s="295" t="str">
        <f ca="1">IF(ISERROR($S1445),"",OFFSET('Smelter Reference List'!$I$4,$S1445-4,0))</f>
        <v/>
      </c>
      <c r="K1445" s="296"/>
      <c r="L1445" s="296"/>
      <c r="M1445" s="296"/>
      <c r="N1445" s="296"/>
      <c r="O1445" s="296"/>
      <c r="P1445" s="296"/>
      <c r="Q1445" s="297"/>
      <c r="R1445" s="227"/>
      <c r="S1445" s="228" t="e">
        <f>IF(C1445="",NA(),MATCH($B1445&amp;$C1445,'Smelter Reference List'!$J:$J,0))</f>
        <v>#N/A</v>
      </c>
      <c r="T1445" s="229"/>
      <c r="U1445" s="229">
        <f t="shared" ca="1" si="46"/>
        <v>0</v>
      </c>
      <c r="V1445" s="229"/>
      <c r="W1445" s="229"/>
      <c r="Y1445" s="223" t="str">
        <f t="shared" si="47"/>
        <v/>
      </c>
    </row>
    <row r="1446" spans="1:25" s="223" customFormat="1" ht="20.25">
      <c r="A1446" s="292"/>
      <c r="B1446" s="293" t="str">
        <f>IF(LEN(A1446)=0,"",INDEX('Smelter Reference List'!$A:$A,MATCH($A1446,'Smelter Reference List'!$E:$E,0)))</f>
        <v/>
      </c>
      <c r="C1446" s="299" t="str">
        <f>IF(LEN(A1446)=0,"",INDEX('Smelter Reference List'!$C:$C,MATCH($A1446,'Smelter Reference List'!$E:$E,0)))</f>
        <v/>
      </c>
      <c r="D1446" s="293" t="str">
        <f ca="1">IF(ISERROR($S1446),"",OFFSET('Smelter Reference List'!$C$4,$S1446-4,0)&amp;"")</f>
        <v/>
      </c>
      <c r="E1446" s="293" t="str">
        <f ca="1">IF(ISERROR($S1446),"",OFFSET('Smelter Reference List'!$D$4,$S1446-4,0)&amp;"")</f>
        <v/>
      </c>
      <c r="F1446" s="293" t="str">
        <f ca="1">IF(ISERROR($S1446),"",OFFSET('Smelter Reference List'!$E$4,$S1446-4,0))</f>
        <v/>
      </c>
      <c r="G1446" s="293" t="str">
        <f ca="1">IF(C1446=$U$4,"Enter smelter details", IF(ISERROR($S1446),"",OFFSET('Smelter Reference List'!$F$4,$S1446-4,0)))</f>
        <v/>
      </c>
      <c r="H1446" s="294" t="str">
        <f ca="1">IF(ISERROR($S1446),"",OFFSET('Smelter Reference List'!$G$4,$S1446-4,0))</f>
        <v/>
      </c>
      <c r="I1446" s="295" t="str">
        <f ca="1">IF(ISERROR($S1446),"",OFFSET('Smelter Reference List'!$H$4,$S1446-4,0))</f>
        <v/>
      </c>
      <c r="J1446" s="295" t="str">
        <f ca="1">IF(ISERROR($S1446),"",OFFSET('Smelter Reference List'!$I$4,$S1446-4,0))</f>
        <v/>
      </c>
      <c r="K1446" s="296"/>
      <c r="L1446" s="296"/>
      <c r="M1446" s="296"/>
      <c r="N1446" s="296"/>
      <c r="O1446" s="296"/>
      <c r="P1446" s="296"/>
      <c r="Q1446" s="297"/>
      <c r="R1446" s="227"/>
      <c r="S1446" s="228" t="e">
        <f>IF(C1446="",NA(),MATCH($B1446&amp;$C1446,'Smelter Reference List'!$J:$J,0))</f>
        <v>#N/A</v>
      </c>
      <c r="T1446" s="229"/>
      <c r="U1446" s="229">
        <f t="shared" ca="1" si="46"/>
        <v>0</v>
      </c>
      <c r="V1446" s="229"/>
      <c r="W1446" s="229"/>
      <c r="Y1446" s="223" t="str">
        <f t="shared" si="47"/>
        <v/>
      </c>
    </row>
    <row r="1447" spans="1:25" s="223" customFormat="1" ht="20.25">
      <c r="A1447" s="292"/>
      <c r="B1447" s="293" t="str">
        <f>IF(LEN(A1447)=0,"",INDEX('Smelter Reference List'!$A:$A,MATCH($A1447,'Smelter Reference List'!$E:$E,0)))</f>
        <v/>
      </c>
      <c r="C1447" s="299" t="str">
        <f>IF(LEN(A1447)=0,"",INDEX('Smelter Reference List'!$C:$C,MATCH($A1447,'Smelter Reference List'!$E:$E,0)))</f>
        <v/>
      </c>
      <c r="D1447" s="293" t="str">
        <f ca="1">IF(ISERROR($S1447),"",OFFSET('Smelter Reference List'!$C$4,$S1447-4,0)&amp;"")</f>
        <v/>
      </c>
      <c r="E1447" s="293" t="str">
        <f ca="1">IF(ISERROR($S1447),"",OFFSET('Smelter Reference List'!$D$4,$S1447-4,0)&amp;"")</f>
        <v/>
      </c>
      <c r="F1447" s="293" t="str">
        <f ca="1">IF(ISERROR($S1447),"",OFFSET('Smelter Reference List'!$E$4,$S1447-4,0))</f>
        <v/>
      </c>
      <c r="G1447" s="293" t="str">
        <f ca="1">IF(C1447=$U$4,"Enter smelter details", IF(ISERROR($S1447),"",OFFSET('Smelter Reference List'!$F$4,$S1447-4,0)))</f>
        <v/>
      </c>
      <c r="H1447" s="294" t="str">
        <f ca="1">IF(ISERROR($S1447),"",OFFSET('Smelter Reference List'!$G$4,$S1447-4,0))</f>
        <v/>
      </c>
      <c r="I1447" s="295" t="str">
        <f ca="1">IF(ISERROR($S1447),"",OFFSET('Smelter Reference List'!$H$4,$S1447-4,0))</f>
        <v/>
      </c>
      <c r="J1447" s="295" t="str">
        <f ca="1">IF(ISERROR($S1447),"",OFFSET('Smelter Reference List'!$I$4,$S1447-4,0))</f>
        <v/>
      </c>
      <c r="K1447" s="296"/>
      <c r="L1447" s="296"/>
      <c r="M1447" s="296"/>
      <c r="N1447" s="296"/>
      <c r="O1447" s="296"/>
      <c r="P1447" s="296"/>
      <c r="Q1447" s="297"/>
      <c r="R1447" s="227"/>
      <c r="S1447" s="228" t="e">
        <f>IF(C1447="",NA(),MATCH($B1447&amp;$C1447,'Smelter Reference List'!$J:$J,0))</f>
        <v>#N/A</v>
      </c>
      <c r="T1447" s="229"/>
      <c r="U1447" s="229">
        <f t="shared" ca="1" si="46"/>
        <v>0</v>
      </c>
      <c r="V1447" s="229"/>
      <c r="W1447" s="229"/>
      <c r="Y1447" s="223" t="str">
        <f t="shared" si="47"/>
        <v/>
      </c>
    </row>
    <row r="1448" spans="1:25" s="223" customFormat="1" ht="20.25">
      <c r="A1448" s="292"/>
      <c r="B1448" s="293" t="str">
        <f>IF(LEN(A1448)=0,"",INDEX('Smelter Reference List'!$A:$A,MATCH($A1448,'Smelter Reference List'!$E:$E,0)))</f>
        <v/>
      </c>
      <c r="C1448" s="299" t="str">
        <f>IF(LEN(A1448)=0,"",INDEX('Smelter Reference List'!$C:$C,MATCH($A1448,'Smelter Reference List'!$E:$E,0)))</f>
        <v/>
      </c>
      <c r="D1448" s="293" t="str">
        <f ca="1">IF(ISERROR($S1448),"",OFFSET('Smelter Reference List'!$C$4,$S1448-4,0)&amp;"")</f>
        <v/>
      </c>
      <c r="E1448" s="293" t="str">
        <f ca="1">IF(ISERROR($S1448),"",OFFSET('Smelter Reference List'!$D$4,$S1448-4,0)&amp;"")</f>
        <v/>
      </c>
      <c r="F1448" s="293" t="str">
        <f ca="1">IF(ISERROR($S1448),"",OFFSET('Smelter Reference List'!$E$4,$S1448-4,0))</f>
        <v/>
      </c>
      <c r="G1448" s="293" t="str">
        <f ca="1">IF(C1448=$U$4,"Enter smelter details", IF(ISERROR($S1448),"",OFFSET('Smelter Reference List'!$F$4,$S1448-4,0)))</f>
        <v/>
      </c>
      <c r="H1448" s="294" t="str">
        <f ca="1">IF(ISERROR($S1448),"",OFFSET('Smelter Reference List'!$G$4,$S1448-4,0))</f>
        <v/>
      </c>
      <c r="I1448" s="295" t="str">
        <f ca="1">IF(ISERROR($S1448),"",OFFSET('Smelter Reference List'!$H$4,$S1448-4,0))</f>
        <v/>
      </c>
      <c r="J1448" s="295" t="str">
        <f ca="1">IF(ISERROR($S1448),"",OFFSET('Smelter Reference List'!$I$4,$S1448-4,0))</f>
        <v/>
      </c>
      <c r="K1448" s="296"/>
      <c r="L1448" s="296"/>
      <c r="M1448" s="296"/>
      <c r="N1448" s="296"/>
      <c r="O1448" s="296"/>
      <c r="P1448" s="296"/>
      <c r="Q1448" s="297"/>
      <c r="R1448" s="227"/>
      <c r="S1448" s="228" t="e">
        <f>IF(C1448="",NA(),MATCH($B1448&amp;$C1448,'Smelter Reference List'!$J:$J,0))</f>
        <v>#N/A</v>
      </c>
      <c r="T1448" s="229"/>
      <c r="U1448" s="229">
        <f t="shared" ca="1" si="46"/>
        <v>0</v>
      </c>
      <c r="V1448" s="229"/>
      <c r="W1448" s="229"/>
      <c r="Y1448" s="223" t="str">
        <f t="shared" si="47"/>
        <v/>
      </c>
    </row>
    <row r="1449" spans="1:25" s="223" customFormat="1" ht="20.25">
      <c r="A1449" s="292"/>
      <c r="B1449" s="293" t="str">
        <f>IF(LEN(A1449)=0,"",INDEX('Smelter Reference List'!$A:$A,MATCH($A1449,'Smelter Reference List'!$E:$E,0)))</f>
        <v/>
      </c>
      <c r="C1449" s="299" t="str">
        <f>IF(LEN(A1449)=0,"",INDEX('Smelter Reference List'!$C:$C,MATCH($A1449,'Smelter Reference List'!$E:$E,0)))</f>
        <v/>
      </c>
      <c r="D1449" s="293" t="str">
        <f ca="1">IF(ISERROR($S1449),"",OFFSET('Smelter Reference List'!$C$4,$S1449-4,0)&amp;"")</f>
        <v/>
      </c>
      <c r="E1449" s="293" t="str">
        <f ca="1">IF(ISERROR($S1449),"",OFFSET('Smelter Reference List'!$D$4,$S1449-4,0)&amp;"")</f>
        <v/>
      </c>
      <c r="F1449" s="293" t="str">
        <f ca="1">IF(ISERROR($S1449),"",OFFSET('Smelter Reference List'!$E$4,$S1449-4,0))</f>
        <v/>
      </c>
      <c r="G1449" s="293" t="str">
        <f ca="1">IF(C1449=$U$4,"Enter smelter details", IF(ISERROR($S1449),"",OFFSET('Smelter Reference List'!$F$4,$S1449-4,0)))</f>
        <v/>
      </c>
      <c r="H1449" s="294" t="str">
        <f ca="1">IF(ISERROR($S1449),"",OFFSET('Smelter Reference List'!$G$4,$S1449-4,0))</f>
        <v/>
      </c>
      <c r="I1449" s="295" t="str">
        <f ca="1">IF(ISERROR($S1449),"",OFFSET('Smelter Reference List'!$H$4,$S1449-4,0))</f>
        <v/>
      </c>
      <c r="J1449" s="295" t="str">
        <f ca="1">IF(ISERROR($S1449),"",OFFSET('Smelter Reference List'!$I$4,$S1449-4,0))</f>
        <v/>
      </c>
      <c r="K1449" s="296"/>
      <c r="L1449" s="296"/>
      <c r="M1449" s="296"/>
      <c r="N1449" s="296"/>
      <c r="O1449" s="296"/>
      <c r="P1449" s="296"/>
      <c r="Q1449" s="297"/>
      <c r="R1449" s="227"/>
      <c r="S1449" s="228" t="e">
        <f>IF(C1449="",NA(),MATCH($B1449&amp;$C1449,'Smelter Reference List'!$J:$J,0))</f>
        <v>#N/A</v>
      </c>
      <c r="T1449" s="229"/>
      <c r="U1449" s="229">
        <f t="shared" ca="1" si="46"/>
        <v>0</v>
      </c>
      <c r="V1449" s="229"/>
      <c r="W1449" s="229"/>
      <c r="Y1449" s="223" t="str">
        <f t="shared" si="47"/>
        <v/>
      </c>
    </row>
    <row r="1450" spans="1:25" s="223" customFormat="1" ht="20.25">
      <c r="A1450" s="292"/>
      <c r="B1450" s="293" t="str">
        <f>IF(LEN(A1450)=0,"",INDEX('Smelter Reference List'!$A:$A,MATCH($A1450,'Smelter Reference List'!$E:$E,0)))</f>
        <v/>
      </c>
      <c r="C1450" s="299" t="str">
        <f>IF(LEN(A1450)=0,"",INDEX('Smelter Reference List'!$C:$C,MATCH($A1450,'Smelter Reference List'!$E:$E,0)))</f>
        <v/>
      </c>
      <c r="D1450" s="293" t="str">
        <f ca="1">IF(ISERROR($S1450),"",OFFSET('Smelter Reference List'!$C$4,$S1450-4,0)&amp;"")</f>
        <v/>
      </c>
      <c r="E1450" s="293" t="str">
        <f ca="1">IF(ISERROR($S1450),"",OFFSET('Smelter Reference List'!$D$4,$S1450-4,0)&amp;"")</f>
        <v/>
      </c>
      <c r="F1450" s="293" t="str">
        <f ca="1">IF(ISERROR($S1450),"",OFFSET('Smelter Reference List'!$E$4,$S1450-4,0))</f>
        <v/>
      </c>
      <c r="G1450" s="293" t="str">
        <f ca="1">IF(C1450=$U$4,"Enter smelter details", IF(ISERROR($S1450),"",OFFSET('Smelter Reference List'!$F$4,$S1450-4,0)))</f>
        <v/>
      </c>
      <c r="H1450" s="294" t="str">
        <f ca="1">IF(ISERROR($S1450),"",OFFSET('Smelter Reference List'!$G$4,$S1450-4,0))</f>
        <v/>
      </c>
      <c r="I1450" s="295" t="str">
        <f ca="1">IF(ISERROR($S1450),"",OFFSET('Smelter Reference List'!$H$4,$S1450-4,0))</f>
        <v/>
      </c>
      <c r="J1450" s="295" t="str">
        <f ca="1">IF(ISERROR($S1450),"",OFFSET('Smelter Reference List'!$I$4,$S1450-4,0))</f>
        <v/>
      </c>
      <c r="K1450" s="296"/>
      <c r="L1450" s="296"/>
      <c r="M1450" s="296"/>
      <c r="N1450" s="296"/>
      <c r="O1450" s="296"/>
      <c r="P1450" s="296"/>
      <c r="Q1450" s="297"/>
      <c r="R1450" s="227"/>
      <c r="S1450" s="228" t="e">
        <f>IF(C1450="",NA(),MATCH($B1450&amp;$C1450,'Smelter Reference List'!$J:$J,0))</f>
        <v>#N/A</v>
      </c>
      <c r="T1450" s="229"/>
      <c r="U1450" s="229">
        <f t="shared" ca="1" si="46"/>
        <v>0</v>
      </c>
      <c r="V1450" s="229"/>
      <c r="W1450" s="229"/>
      <c r="Y1450" s="223" t="str">
        <f t="shared" si="47"/>
        <v/>
      </c>
    </row>
    <row r="1451" spans="1:25" s="223" customFormat="1" ht="20.25">
      <c r="A1451" s="292"/>
      <c r="B1451" s="293" t="str">
        <f>IF(LEN(A1451)=0,"",INDEX('Smelter Reference List'!$A:$A,MATCH($A1451,'Smelter Reference List'!$E:$E,0)))</f>
        <v/>
      </c>
      <c r="C1451" s="299" t="str">
        <f>IF(LEN(A1451)=0,"",INDEX('Smelter Reference List'!$C:$C,MATCH($A1451,'Smelter Reference List'!$E:$E,0)))</f>
        <v/>
      </c>
      <c r="D1451" s="293" t="str">
        <f ca="1">IF(ISERROR($S1451),"",OFFSET('Smelter Reference List'!$C$4,$S1451-4,0)&amp;"")</f>
        <v/>
      </c>
      <c r="E1451" s="293" t="str">
        <f ca="1">IF(ISERROR($S1451),"",OFFSET('Smelter Reference List'!$D$4,$S1451-4,0)&amp;"")</f>
        <v/>
      </c>
      <c r="F1451" s="293" t="str">
        <f ca="1">IF(ISERROR($S1451),"",OFFSET('Smelter Reference List'!$E$4,$S1451-4,0))</f>
        <v/>
      </c>
      <c r="G1451" s="293" t="str">
        <f ca="1">IF(C1451=$U$4,"Enter smelter details", IF(ISERROR($S1451),"",OFFSET('Smelter Reference List'!$F$4,$S1451-4,0)))</f>
        <v/>
      </c>
      <c r="H1451" s="294" t="str">
        <f ca="1">IF(ISERROR($S1451),"",OFFSET('Smelter Reference List'!$G$4,$S1451-4,0))</f>
        <v/>
      </c>
      <c r="I1451" s="295" t="str">
        <f ca="1">IF(ISERROR($S1451),"",OFFSET('Smelter Reference List'!$H$4,$S1451-4,0))</f>
        <v/>
      </c>
      <c r="J1451" s="295" t="str">
        <f ca="1">IF(ISERROR($S1451),"",OFFSET('Smelter Reference List'!$I$4,$S1451-4,0))</f>
        <v/>
      </c>
      <c r="K1451" s="296"/>
      <c r="L1451" s="296"/>
      <c r="M1451" s="296"/>
      <c r="N1451" s="296"/>
      <c r="O1451" s="296"/>
      <c r="P1451" s="296"/>
      <c r="Q1451" s="297"/>
      <c r="R1451" s="227"/>
      <c r="S1451" s="228" t="e">
        <f>IF(C1451="",NA(),MATCH($B1451&amp;$C1451,'Smelter Reference List'!$J:$J,0))</f>
        <v>#N/A</v>
      </c>
      <c r="T1451" s="229"/>
      <c r="U1451" s="229">
        <f t="shared" ca="1" si="46"/>
        <v>0</v>
      </c>
      <c r="V1451" s="229"/>
      <c r="W1451" s="229"/>
      <c r="Y1451" s="223" t="str">
        <f t="shared" si="47"/>
        <v/>
      </c>
    </row>
    <row r="1452" spans="1:25" s="223" customFormat="1" ht="20.25">
      <c r="A1452" s="292"/>
      <c r="B1452" s="293" t="str">
        <f>IF(LEN(A1452)=0,"",INDEX('Smelter Reference List'!$A:$A,MATCH($A1452,'Smelter Reference List'!$E:$E,0)))</f>
        <v/>
      </c>
      <c r="C1452" s="299" t="str">
        <f>IF(LEN(A1452)=0,"",INDEX('Smelter Reference List'!$C:$C,MATCH($A1452,'Smelter Reference List'!$E:$E,0)))</f>
        <v/>
      </c>
      <c r="D1452" s="293" t="str">
        <f ca="1">IF(ISERROR($S1452),"",OFFSET('Smelter Reference List'!$C$4,$S1452-4,0)&amp;"")</f>
        <v/>
      </c>
      <c r="E1452" s="293" t="str">
        <f ca="1">IF(ISERROR($S1452),"",OFFSET('Smelter Reference List'!$D$4,$S1452-4,0)&amp;"")</f>
        <v/>
      </c>
      <c r="F1452" s="293" t="str">
        <f ca="1">IF(ISERROR($S1452),"",OFFSET('Smelter Reference List'!$E$4,$S1452-4,0))</f>
        <v/>
      </c>
      <c r="G1452" s="293" t="str">
        <f ca="1">IF(C1452=$U$4,"Enter smelter details", IF(ISERROR($S1452),"",OFFSET('Smelter Reference List'!$F$4,$S1452-4,0)))</f>
        <v/>
      </c>
      <c r="H1452" s="294" t="str">
        <f ca="1">IF(ISERROR($S1452),"",OFFSET('Smelter Reference List'!$G$4,$S1452-4,0))</f>
        <v/>
      </c>
      <c r="I1452" s="295" t="str">
        <f ca="1">IF(ISERROR($S1452),"",OFFSET('Smelter Reference List'!$H$4,$S1452-4,0))</f>
        <v/>
      </c>
      <c r="J1452" s="295" t="str">
        <f ca="1">IF(ISERROR($S1452),"",OFFSET('Smelter Reference List'!$I$4,$S1452-4,0))</f>
        <v/>
      </c>
      <c r="K1452" s="296"/>
      <c r="L1452" s="296"/>
      <c r="M1452" s="296"/>
      <c r="N1452" s="296"/>
      <c r="O1452" s="296"/>
      <c r="P1452" s="296"/>
      <c r="Q1452" s="297"/>
      <c r="R1452" s="227"/>
      <c r="S1452" s="228" t="e">
        <f>IF(C1452="",NA(),MATCH($B1452&amp;$C1452,'Smelter Reference List'!$J:$J,0))</f>
        <v>#N/A</v>
      </c>
      <c r="T1452" s="229"/>
      <c r="U1452" s="229">
        <f t="shared" ca="1" si="46"/>
        <v>0</v>
      </c>
      <c r="V1452" s="229"/>
      <c r="W1452" s="229"/>
      <c r="Y1452" s="223" t="str">
        <f t="shared" si="47"/>
        <v/>
      </c>
    </row>
    <row r="1453" spans="1:25" s="223" customFormat="1" ht="20.25">
      <c r="A1453" s="292"/>
      <c r="B1453" s="293" t="str">
        <f>IF(LEN(A1453)=0,"",INDEX('Smelter Reference List'!$A:$A,MATCH($A1453,'Smelter Reference List'!$E:$E,0)))</f>
        <v/>
      </c>
      <c r="C1453" s="299" t="str">
        <f>IF(LEN(A1453)=0,"",INDEX('Smelter Reference List'!$C:$C,MATCH($A1453,'Smelter Reference List'!$E:$E,0)))</f>
        <v/>
      </c>
      <c r="D1453" s="293" t="str">
        <f ca="1">IF(ISERROR($S1453),"",OFFSET('Smelter Reference List'!$C$4,$S1453-4,0)&amp;"")</f>
        <v/>
      </c>
      <c r="E1453" s="293" t="str">
        <f ca="1">IF(ISERROR($S1453),"",OFFSET('Smelter Reference List'!$D$4,$S1453-4,0)&amp;"")</f>
        <v/>
      </c>
      <c r="F1453" s="293" t="str">
        <f ca="1">IF(ISERROR($S1453),"",OFFSET('Smelter Reference List'!$E$4,$S1453-4,0))</f>
        <v/>
      </c>
      <c r="G1453" s="293" t="str">
        <f ca="1">IF(C1453=$U$4,"Enter smelter details", IF(ISERROR($S1453),"",OFFSET('Smelter Reference List'!$F$4,$S1453-4,0)))</f>
        <v/>
      </c>
      <c r="H1453" s="294" t="str">
        <f ca="1">IF(ISERROR($S1453),"",OFFSET('Smelter Reference List'!$G$4,$S1453-4,0))</f>
        <v/>
      </c>
      <c r="I1453" s="295" t="str">
        <f ca="1">IF(ISERROR($S1453),"",OFFSET('Smelter Reference List'!$H$4,$S1453-4,0))</f>
        <v/>
      </c>
      <c r="J1453" s="295" t="str">
        <f ca="1">IF(ISERROR($S1453),"",OFFSET('Smelter Reference List'!$I$4,$S1453-4,0))</f>
        <v/>
      </c>
      <c r="K1453" s="296"/>
      <c r="L1453" s="296"/>
      <c r="M1453" s="296"/>
      <c r="N1453" s="296"/>
      <c r="O1453" s="296"/>
      <c r="P1453" s="296"/>
      <c r="Q1453" s="297"/>
      <c r="R1453" s="227"/>
      <c r="S1453" s="228" t="e">
        <f>IF(C1453="",NA(),MATCH($B1453&amp;$C1453,'Smelter Reference List'!$J:$J,0))</f>
        <v>#N/A</v>
      </c>
      <c r="T1453" s="229"/>
      <c r="U1453" s="229">
        <f t="shared" ca="1" si="46"/>
        <v>0</v>
      </c>
      <c r="V1453" s="229"/>
      <c r="W1453" s="229"/>
      <c r="Y1453" s="223" t="str">
        <f t="shared" si="47"/>
        <v/>
      </c>
    </row>
    <row r="1454" spans="1:25" s="223" customFormat="1" ht="20.25">
      <c r="A1454" s="292"/>
      <c r="B1454" s="293" t="str">
        <f>IF(LEN(A1454)=0,"",INDEX('Smelter Reference List'!$A:$A,MATCH($A1454,'Smelter Reference List'!$E:$E,0)))</f>
        <v/>
      </c>
      <c r="C1454" s="299" t="str">
        <f>IF(LEN(A1454)=0,"",INDEX('Smelter Reference List'!$C:$C,MATCH($A1454,'Smelter Reference List'!$E:$E,0)))</f>
        <v/>
      </c>
      <c r="D1454" s="293" t="str">
        <f ca="1">IF(ISERROR($S1454),"",OFFSET('Smelter Reference List'!$C$4,$S1454-4,0)&amp;"")</f>
        <v/>
      </c>
      <c r="E1454" s="293" t="str">
        <f ca="1">IF(ISERROR($S1454),"",OFFSET('Smelter Reference List'!$D$4,$S1454-4,0)&amp;"")</f>
        <v/>
      </c>
      <c r="F1454" s="293" t="str">
        <f ca="1">IF(ISERROR($S1454),"",OFFSET('Smelter Reference List'!$E$4,$S1454-4,0))</f>
        <v/>
      </c>
      <c r="G1454" s="293" t="str">
        <f ca="1">IF(C1454=$U$4,"Enter smelter details", IF(ISERROR($S1454),"",OFFSET('Smelter Reference List'!$F$4,$S1454-4,0)))</f>
        <v/>
      </c>
      <c r="H1454" s="294" t="str">
        <f ca="1">IF(ISERROR($S1454),"",OFFSET('Smelter Reference List'!$G$4,$S1454-4,0))</f>
        <v/>
      </c>
      <c r="I1454" s="295" t="str">
        <f ca="1">IF(ISERROR($S1454),"",OFFSET('Smelter Reference List'!$H$4,$S1454-4,0))</f>
        <v/>
      </c>
      <c r="J1454" s="295" t="str">
        <f ca="1">IF(ISERROR($S1454),"",OFFSET('Smelter Reference List'!$I$4,$S1454-4,0))</f>
        <v/>
      </c>
      <c r="K1454" s="296"/>
      <c r="L1454" s="296"/>
      <c r="M1454" s="296"/>
      <c r="N1454" s="296"/>
      <c r="O1454" s="296"/>
      <c r="P1454" s="296"/>
      <c r="Q1454" s="297"/>
      <c r="R1454" s="227"/>
      <c r="S1454" s="228" t="e">
        <f>IF(C1454="",NA(),MATCH($B1454&amp;$C1454,'Smelter Reference List'!$J:$J,0))</f>
        <v>#N/A</v>
      </c>
      <c r="T1454" s="229"/>
      <c r="U1454" s="229">
        <f t="shared" ca="1" si="46"/>
        <v>0</v>
      </c>
      <c r="V1454" s="229"/>
      <c r="W1454" s="229"/>
      <c r="Y1454" s="223" t="str">
        <f t="shared" si="47"/>
        <v/>
      </c>
    </row>
    <row r="1455" spans="1:25" s="223" customFormat="1" ht="20.25">
      <c r="A1455" s="292"/>
      <c r="B1455" s="293" t="str">
        <f>IF(LEN(A1455)=0,"",INDEX('Smelter Reference List'!$A:$A,MATCH($A1455,'Smelter Reference List'!$E:$E,0)))</f>
        <v/>
      </c>
      <c r="C1455" s="299" t="str">
        <f>IF(LEN(A1455)=0,"",INDEX('Smelter Reference List'!$C:$C,MATCH($A1455,'Smelter Reference List'!$E:$E,0)))</f>
        <v/>
      </c>
      <c r="D1455" s="293" t="str">
        <f ca="1">IF(ISERROR($S1455),"",OFFSET('Smelter Reference List'!$C$4,$S1455-4,0)&amp;"")</f>
        <v/>
      </c>
      <c r="E1455" s="293" t="str">
        <f ca="1">IF(ISERROR($S1455),"",OFFSET('Smelter Reference List'!$D$4,$S1455-4,0)&amp;"")</f>
        <v/>
      </c>
      <c r="F1455" s="293" t="str">
        <f ca="1">IF(ISERROR($S1455),"",OFFSET('Smelter Reference List'!$E$4,$S1455-4,0))</f>
        <v/>
      </c>
      <c r="G1455" s="293" t="str">
        <f ca="1">IF(C1455=$U$4,"Enter smelter details", IF(ISERROR($S1455),"",OFFSET('Smelter Reference List'!$F$4,$S1455-4,0)))</f>
        <v/>
      </c>
      <c r="H1455" s="294" t="str">
        <f ca="1">IF(ISERROR($S1455),"",OFFSET('Smelter Reference List'!$G$4,$S1455-4,0))</f>
        <v/>
      </c>
      <c r="I1455" s="295" t="str">
        <f ca="1">IF(ISERROR($S1455),"",OFFSET('Smelter Reference List'!$H$4,$S1455-4,0))</f>
        <v/>
      </c>
      <c r="J1455" s="295" t="str">
        <f ca="1">IF(ISERROR($S1455),"",OFFSET('Smelter Reference List'!$I$4,$S1455-4,0))</f>
        <v/>
      </c>
      <c r="K1455" s="296"/>
      <c r="L1455" s="296"/>
      <c r="M1455" s="296"/>
      <c r="N1455" s="296"/>
      <c r="O1455" s="296"/>
      <c r="P1455" s="296"/>
      <c r="Q1455" s="297"/>
      <c r="R1455" s="227"/>
      <c r="S1455" s="228" t="e">
        <f>IF(C1455="",NA(),MATCH($B1455&amp;$C1455,'Smelter Reference List'!$J:$J,0))</f>
        <v>#N/A</v>
      </c>
      <c r="T1455" s="229"/>
      <c r="U1455" s="229">
        <f t="shared" ca="1" si="46"/>
        <v>0</v>
      </c>
      <c r="V1455" s="229"/>
      <c r="W1455" s="229"/>
      <c r="Y1455" s="223" t="str">
        <f t="shared" si="47"/>
        <v/>
      </c>
    </row>
    <row r="1456" spans="1:25" s="223" customFormat="1" ht="20.25">
      <c r="A1456" s="292"/>
      <c r="B1456" s="293" t="str">
        <f>IF(LEN(A1456)=0,"",INDEX('Smelter Reference List'!$A:$A,MATCH($A1456,'Smelter Reference List'!$E:$E,0)))</f>
        <v/>
      </c>
      <c r="C1456" s="299" t="str">
        <f>IF(LEN(A1456)=0,"",INDEX('Smelter Reference List'!$C:$C,MATCH($A1456,'Smelter Reference List'!$E:$E,0)))</f>
        <v/>
      </c>
      <c r="D1456" s="293" t="str">
        <f ca="1">IF(ISERROR($S1456),"",OFFSET('Smelter Reference List'!$C$4,$S1456-4,0)&amp;"")</f>
        <v/>
      </c>
      <c r="E1456" s="293" t="str">
        <f ca="1">IF(ISERROR($S1456),"",OFFSET('Smelter Reference List'!$D$4,$S1456-4,0)&amp;"")</f>
        <v/>
      </c>
      <c r="F1456" s="293" t="str">
        <f ca="1">IF(ISERROR($S1456),"",OFFSET('Smelter Reference List'!$E$4,$S1456-4,0))</f>
        <v/>
      </c>
      <c r="G1456" s="293" t="str">
        <f ca="1">IF(C1456=$U$4,"Enter smelter details", IF(ISERROR($S1456),"",OFFSET('Smelter Reference List'!$F$4,$S1456-4,0)))</f>
        <v/>
      </c>
      <c r="H1456" s="294" t="str">
        <f ca="1">IF(ISERROR($S1456),"",OFFSET('Smelter Reference List'!$G$4,$S1456-4,0))</f>
        <v/>
      </c>
      <c r="I1456" s="295" t="str">
        <f ca="1">IF(ISERROR($S1456),"",OFFSET('Smelter Reference List'!$H$4,$S1456-4,0))</f>
        <v/>
      </c>
      <c r="J1456" s="295" t="str">
        <f ca="1">IF(ISERROR($S1456),"",OFFSET('Smelter Reference List'!$I$4,$S1456-4,0))</f>
        <v/>
      </c>
      <c r="K1456" s="296"/>
      <c r="L1456" s="296"/>
      <c r="M1456" s="296"/>
      <c r="N1456" s="296"/>
      <c r="O1456" s="296"/>
      <c r="P1456" s="296"/>
      <c r="Q1456" s="297"/>
      <c r="R1456" s="227"/>
      <c r="S1456" s="228" t="e">
        <f>IF(C1456="",NA(),MATCH($B1456&amp;$C1456,'Smelter Reference List'!$J:$J,0))</f>
        <v>#N/A</v>
      </c>
      <c r="T1456" s="229"/>
      <c r="U1456" s="229">
        <f t="shared" ca="1" si="46"/>
        <v>0</v>
      </c>
      <c r="V1456" s="229"/>
      <c r="W1456" s="229"/>
      <c r="Y1456" s="223" t="str">
        <f t="shared" si="47"/>
        <v/>
      </c>
    </row>
    <row r="1457" spans="1:25" s="223" customFormat="1" ht="20.25">
      <c r="A1457" s="292"/>
      <c r="B1457" s="293" t="str">
        <f>IF(LEN(A1457)=0,"",INDEX('Smelter Reference List'!$A:$A,MATCH($A1457,'Smelter Reference List'!$E:$E,0)))</f>
        <v/>
      </c>
      <c r="C1457" s="299" t="str">
        <f>IF(LEN(A1457)=0,"",INDEX('Smelter Reference List'!$C:$C,MATCH($A1457,'Smelter Reference List'!$E:$E,0)))</f>
        <v/>
      </c>
      <c r="D1457" s="293" t="str">
        <f ca="1">IF(ISERROR($S1457),"",OFFSET('Smelter Reference List'!$C$4,$S1457-4,0)&amp;"")</f>
        <v/>
      </c>
      <c r="E1457" s="293" t="str">
        <f ca="1">IF(ISERROR($S1457),"",OFFSET('Smelter Reference List'!$D$4,$S1457-4,0)&amp;"")</f>
        <v/>
      </c>
      <c r="F1457" s="293" t="str">
        <f ca="1">IF(ISERROR($S1457),"",OFFSET('Smelter Reference List'!$E$4,$S1457-4,0))</f>
        <v/>
      </c>
      <c r="G1457" s="293" t="str">
        <f ca="1">IF(C1457=$U$4,"Enter smelter details", IF(ISERROR($S1457),"",OFFSET('Smelter Reference List'!$F$4,$S1457-4,0)))</f>
        <v/>
      </c>
      <c r="H1457" s="294" t="str">
        <f ca="1">IF(ISERROR($S1457),"",OFFSET('Smelter Reference List'!$G$4,$S1457-4,0))</f>
        <v/>
      </c>
      <c r="I1457" s="295" t="str">
        <f ca="1">IF(ISERROR($S1457),"",OFFSET('Smelter Reference List'!$H$4,$S1457-4,0))</f>
        <v/>
      </c>
      <c r="J1457" s="295" t="str">
        <f ca="1">IF(ISERROR($S1457),"",OFFSET('Smelter Reference List'!$I$4,$S1457-4,0))</f>
        <v/>
      </c>
      <c r="K1457" s="296"/>
      <c r="L1457" s="296"/>
      <c r="M1457" s="296"/>
      <c r="N1457" s="296"/>
      <c r="O1457" s="296"/>
      <c r="P1457" s="296"/>
      <c r="Q1457" s="297"/>
      <c r="R1457" s="227"/>
      <c r="S1457" s="228" t="e">
        <f>IF(C1457="",NA(),MATCH($B1457&amp;$C1457,'Smelter Reference List'!$J:$J,0))</f>
        <v>#N/A</v>
      </c>
      <c r="T1457" s="229"/>
      <c r="U1457" s="229">
        <f t="shared" ca="1" si="46"/>
        <v>0</v>
      </c>
      <c r="V1457" s="229"/>
      <c r="W1457" s="229"/>
      <c r="Y1457" s="223" t="str">
        <f t="shared" si="47"/>
        <v/>
      </c>
    </row>
    <row r="1458" spans="1:25" s="223" customFormat="1" ht="20.25">
      <c r="A1458" s="292"/>
      <c r="B1458" s="293" t="str">
        <f>IF(LEN(A1458)=0,"",INDEX('Smelter Reference List'!$A:$A,MATCH($A1458,'Smelter Reference List'!$E:$E,0)))</f>
        <v/>
      </c>
      <c r="C1458" s="299" t="str">
        <f>IF(LEN(A1458)=0,"",INDEX('Smelter Reference List'!$C:$C,MATCH($A1458,'Smelter Reference List'!$E:$E,0)))</f>
        <v/>
      </c>
      <c r="D1458" s="293" t="str">
        <f ca="1">IF(ISERROR($S1458),"",OFFSET('Smelter Reference List'!$C$4,$S1458-4,0)&amp;"")</f>
        <v/>
      </c>
      <c r="E1458" s="293" t="str">
        <f ca="1">IF(ISERROR($S1458),"",OFFSET('Smelter Reference List'!$D$4,$S1458-4,0)&amp;"")</f>
        <v/>
      </c>
      <c r="F1458" s="293" t="str">
        <f ca="1">IF(ISERROR($S1458),"",OFFSET('Smelter Reference List'!$E$4,$S1458-4,0))</f>
        <v/>
      </c>
      <c r="G1458" s="293" t="str">
        <f ca="1">IF(C1458=$U$4,"Enter smelter details", IF(ISERROR($S1458),"",OFFSET('Smelter Reference List'!$F$4,$S1458-4,0)))</f>
        <v/>
      </c>
      <c r="H1458" s="294" t="str">
        <f ca="1">IF(ISERROR($S1458),"",OFFSET('Smelter Reference List'!$G$4,$S1458-4,0))</f>
        <v/>
      </c>
      <c r="I1458" s="295" t="str">
        <f ca="1">IF(ISERROR($S1458),"",OFFSET('Smelter Reference List'!$H$4,$S1458-4,0))</f>
        <v/>
      </c>
      <c r="J1458" s="295" t="str">
        <f ca="1">IF(ISERROR($S1458),"",OFFSET('Smelter Reference List'!$I$4,$S1458-4,0))</f>
        <v/>
      </c>
      <c r="K1458" s="296"/>
      <c r="L1458" s="296"/>
      <c r="M1458" s="296"/>
      <c r="N1458" s="296"/>
      <c r="O1458" s="296"/>
      <c r="P1458" s="296"/>
      <c r="Q1458" s="297"/>
      <c r="R1458" s="227"/>
      <c r="S1458" s="228" t="e">
        <f>IF(C1458="",NA(),MATCH($B1458&amp;$C1458,'Smelter Reference List'!$J:$J,0))</f>
        <v>#N/A</v>
      </c>
      <c r="T1458" s="229"/>
      <c r="U1458" s="229">
        <f t="shared" ca="1" si="46"/>
        <v>0</v>
      </c>
      <c r="V1458" s="229"/>
      <c r="W1458" s="229"/>
      <c r="Y1458" s="223" t="str">
        <f t="shared" si="47"/>
        <v/>
      </c>
    </row>
    <row r="1459" spans="1:25" s="223" customFormat="1" ht="20.25">
      <c r="A1459" s="292"/>
      <c r="B1459" s="293" t="str">
        <f>IF(LEN(A1459)=0,"",INDEX('Smelter Reference List'!$A:$A,MATCH($A1459,'Smelter Reference List'!$E:$E,0)))</f>
        <v/>
      </c>
      <c r="C1459" s="299" t="str">
        <f>IF(LEN(A1459)=0,"",INDEX('Smelter Reference List'!$C:$C,MATCH($A1459,'Smelter Reference List'!$E:$E,0)))</f>
        <v/>
      </c>
      <c r="D1459" s="293" t="str">
        <f ca="1">IF(ISERROR($S1459),"",OFFSET('Smelter Reference List'!$C$4,$S1459-4,0)&amp;"")</f>
        <v/>
      </c>
      <c r="E1459" s="293" t="str">
        <f ca="1">IF(ISERROR($S1459),"",OFFSET('Smelter Reference List'!$D$4,$S1459-4,0)&amp;"")</f>
        <v/>
      </c>
      <c r="F1459" s="293" t="str">
        <f ca="1">IF(ISERROR($S1459),"",OFFSET('Smelter Reference List'!$E$4,$S1459-4,0))</f>
        <v/>
      </c>
      <c r="G1459" s="293" t="str">
        <f ca="1">IF(C1459=$U$4,"Enter smelter details", IF(ISERROR($S1459),"",OFFSET('Smelter Reference List'!$F$4,$S1459-4,0)))</f>
        <v/>
      </c>
      <c r="H1459" s="294" t="str">
        <f ca="1">IF(ISERROR($S1459),"",OFFSET('Smelter Reference List'!$G$4,$S1459-4,0))</f>
        <v/>
      </c>
      <c r="I1459" s="295" t="str">
        <f ca="1">IF(ISERROR($S1459),"",OFFSET('Smelter Reference List'!$H$4,$S1459-4,0))</f>
        <v/>
      </c>
      <c r="J1459" s="295" t="str">
        <f ca="1">IF(ISERROR($S1459),"",OFFSET('Smelter Reference List'!$I$4,$S1459-4,0))</f>
        <v/>
      </c>
      <c r="K1459" s="296"/>
      <c r="L1459" s="296"/>
      <c r="M1459" s="296"/>
      <c r="N1459" s="296"/>
      <c r="O1459" s="296"/>
      <c r="P1459" s="296"/>
      <c r="Q1459" s="297"/>
      <c r="R1459" s="227"/>
      <c r="S1459" s="228" t="e">
        <f>IF(C1459="",NA(),MATCH($B1459&amp;$C1459,'Smelter Reference List'!$J:$J,0))</f>
        <v>#N/A</v>
      </c>
      <c r="T1459" s="229"/>
      <c r="U1459" s="229">
        <f t="shared" ca="1" si="46"/>
        <v>0</v>
      </c>
      <c r="V1459" s="229"/>
      <c r="W1459" s="229"/>
      <c r="Y1459" s="223" t="str">
        <f t="shared" si="47"/>
        <v/>
      </c>
    </row>
    <row r="1460" spans="1:25" s="223" customFormat="1" ht="20.25">
      <c r="A1460" s="292"/>
      <c r="B1460" s="293" t="str">
        <f>IF(LEN(A1460)=0,"",INDEX('Smelter Reference List'!$A:$A,MATCH($A1460,'Smelter Reference List'!$E:$E,0)))</f>
        <v/>
      </c>
      <c r="C1460" s="299" t="str">
        <f>IF(LEN(A1460)=0,"",INDEX('Smelter Reference List'!$C:$C,MATCH($A1460,'Smelter Reference List'!$E:$E,0)))</f>
        <v/>
      </c>
      <c r="D1460" s="293" t="str">
        <f ca="1">IF(ISERROR($S1460),"",OFFSET('Smelter Reference List'!$C$4,$S1460-4,0)&amp;"")</f>
        <v/>
      </c>
      <c r="E1460" s="293" t="str">
        <f ca="1">IF(ISERROR($S1460),"",OFFSET('Smelter Reference List'!$D$4,$S1460-4,0)&amp;"")</f>
        <v/>
      </c>
      <c r="F1460" s="293" t="str">
        <f ca="1">IF(ISERROR($S1460),"",OFFSET('Smelter Reference List'!$E$4,$S1460-4,0))</f>
        <v/>
      </c>
      <c r="G1460" s="293" t="str">
        <f ca="1">IF(C1460=$U$4,"Enter smelter details", IF(ISERROR($S1460),"",OFFSET('Smelter Reference List'!$F$4,$S1460-4,0)))</f>
        <v/>
      </c>
      <c r="H1460" s="294" t="str">
        <f ca="1">IF(ISERROR($S1460),"",OFFSET('Smelter Reference List'!$G$4,$S1460-4,0))</f>
        <v/>
      </c>
      <c r="I1460" s="295" t="str">
        <f ca="1">IF(ISERROR($S1460),"",OFFSET('Smelter Reference List'!$H$4,$S1460-4,0))</f>
        <v/>
      </c>
      <c r="J1460" s="295" t="str">
        <f ca="1">IF(ISERROR($S1460),"",OFFSET('Smelter Reference List'!$I$4,$S1460-4,0))</f>
        <v/>
      </c>
      <c r="K1460" s="296"/>
      <c r="L1460" s="296"/>
      <c r="M1460" s="296"/>
      <c r="N1460" s="296"/>
      <c r="O1460" s="296"/>
      <c r="P1460" s="296"/>
      <c r="Q1460" s="297"/>
      <c r="R1460" s="227"/>
      <c r="S1460" s="228" t="e">
        <f>IF(C1460="",NA(),MATCH($B1460&amp;$C1460,'Smelter Reference List'!$J:$J,0))</f>
        <v>#N/A</v>
      </c>
      <c r="T1460" s="229"/>
      <c r="U1460" s="229">
        <f t="shared" ca="1" si="46"/>
        <v>0</v>
      </c>
      <c r="V1460" s="229"/>
      <c r="W1460" s="229"/>
      <c r="Y1460" s="223" t="str">
        <f t="shared" si="47"/>
        <v/>
      </c>
    </row>
    <row r="1461" spans="1:25" s="223" customFormat="1" ht="20.25">
      <c r="A1461" s="292"/>
      <c r="B1461" s="293" t="str">
        <f>IF(LEN(A1461)=0,"",INDEX('Smelter Reference List'!$A:$A,MATCH($A1461,'Smelter Reference List'!$E:$E,0)))</f>
        <v/>
      </c>
      <c r="C1461" s="299" t="str">
        <f>IF(LEN(A1461)=0,"",INDEX('Smelter Reference List'!$C:$C,MATCH($A1461,'Smelter Reference List'!$E:$E,0)))</f>
        <v/>
      </c>
      <c r="D1461" s="293" t="str">
        <f ca="1">IF(ISERROR($S1461),"",OFFSET('Smelter Reference List'!$C$4,$S1461-4,0)&amp;"")</f>
        <v/>
      </c>
      <c r="E1461" s="293" t="str">
        <f ca="1">IF(ISERROR($S1461),"",OFFSET('Smelter Reference List'!$D$4,$S1461-4,0)&amp;"")</f>
        <v/>
      </c>
      <c r="F1461" s="293" t="str">
        <f ca="1">IF(ISERROR($S1461),"",OFFSET('Smelter Reference List'!$E$4,$S1461-4,0))</f>
        <v/>
      </c>
      <c r="G1461" s="293" t="str">
        <f ca="1">IF(C1461=$U$4,"Enter smelter details", IF(ISERROR($S1461),"",OFFSET('Smelter Reference List'!$F$4,$S1461-4,0)))</f>
        <v/>
      </c>
      <c r="H1461" s="294" t="str">
        <f ca="1">IF(ISERROR($S1461),"",OFFSET('Smelter Reference List'!$G$4,$S1461-4,0))</f>
        <v/>
      </c>
      <c r="I1461" s="295" t="str">
        <f ca="1">IF(ISERROR($S1461),"",OFFSET('Smelter Reference List'!$H$4,$S1461-4,0))</f>
        <v/>
      </c>
      <c r="J1461" s="295" t="str">
        <f ca="1">IF(ISERROR($S1461),"",OFFSET('Smelter Reference List'!$I$4,$S1461-4,0))</f>
        <v/>
      </c>
      <c r="K1461" s="296"/>
      <c r="L1461" s="296"/>
      <c r="M1461" s="296"/>
      <c r="N1461" s="296"/>
      <c r="O1461" s="296"/>
      <c r="P1461" s="296"/>
      <c r="Q1461" s="297"/>
      <c r="R1461" s="227"/>
      <c r="S1461" s="228" t="e">
        <f>IF(C1461="",NA(),MATCH($B1461&amp;$C1461,'Smelter Reference List'!$J:$J,0))</f>
        <v>#N/A</v>
      </c>
      <c r="T1461" s="229"/>
      <c r="U1461" s="229">
        <f t="shared" ca="1" si="46"/>
        <v>0</v>
      </c>
      <c r="V1461" s="229"/>
      <c r="W1461" s="229"/>
      <c r="Y1461" s="223" t="str">
        <f t="shared" si="47"/>
        <v/>
      </c>
    </row>
    <row r="1462" spans="1:25" s="223" customFormat="1" ht="20.25">
      <c r="A1462" s="292"/>
      <c r="B1462" s="293" t="str">
        <f>IF(LEN(A1462)=0,"",INDEX('Smelter Reference List'!$A:$A,MATCH($A1462,'Smelter Reference List'!$E:$E,0)))</f>
        <v/>
      </c>
      <c r="C1462" s="299" t="str">
        <f>IF(LEN(A1462)=0,"",INDEX('Smelter Reference List'!$C:$C,MATCH($A1462,'Smelter Reference List'!$E:$E,0)))</f>
        <v/>
      </c>
      <c r="D1462" s="293" t="str">
        <f ca="1">IF(ISERROR($S1462),"",OFFSET('Smelter Reference List'!$C$4,$S1462-4,0)&amp;"")</f>
        <v/>
      </c>
      <c r="E1462" s="293" t="str">
        <f ca="1">IF(ISERROR($S1462),"",OFFSET('Smelter Reference List'!$D$4,$S1462-4,0)&amp;"")</f>
        <v/>
      </c>
      <c r="F1462" s="293" t="str">
        <f ca="1">IF(ISERROR($S1462),"",OFFSET('Smelter Reference List'!$E$4,$S1462-4,0))</f>
        <v/>
      </c>
      <c r="G1462" s="293" t="str">
        <f ca="1">IF(C1462=$U$4,"Enter smelter details", IF(ISERROR($S1462),"",OFFSET('Smelter Reference List'!$F$4,$S1462-4,0)))</f>
        <v/>
      </c>
      <c r="H1462" s="294" t="str">
        <f ca="1">IF(ISERROR($S1462),"",OFFSET('Smelter Reference List'!$G$4,$S1462-4,0))</f>
        <v/>
      </c>
      <c r="I1462" s="295" t="str">
        <f ca="1">IF(ISERROR($S1462),"",OFFSET('Smelter Reference List'!$H$4,$S1462-4,0))</f>
        <v/>
      </c>
      <c r="J1462" s="295" t="str">
        <f ca="1">IF(ISERROR($S1462),"",OFFSET('Smelter Reference List'!$I$4,$S1462-4,0))</f>
        <v/>
      </c>
      <c r="K1462" s="296"/>
      <c r="L1462" s="296"/>
      <c r="M1462" s="296"/>
      <c r="N1462" s="296"/>
      <c r="O1462" s="296"/>
      <c r="P1462" s="296"/>
      <c r="Q1462" s="297"/>
      <c r="R1462" s="227"/>
      <c r="S1462" s="228" t="e">
        <f>IF(C1462="",NA(),MATCH($B1462&amp;$C1462,'Smelter Reference List'!$J:$J,0))</f>
        <v>#N/A</v>
      </c>
      <c r="T1462" s="229"/>
      <c r="U1462" s="229">
        <f t="shared" ca="1" si="46"/>
        <v>0</v>
      </c>
      <c r="V1462" s="229"/>
      <c r="W1462" s="229"/>
      <c r="Y1462" s="223" t="str">
        <f t="shared" si="47"/>
        <v/>
      </c>
    </row>
    <row r="1463" spans="1:25" s="223" customFormat="1" ht="20.25">
      <c r="A1463" s="292"/>
      <c r="B1463" s="293" t="str">
        <f>IF(LEN(A1463)=0,"",INDEX('Smelter Reference List'!$A:$A,MATCH($A1463,'Smelter Reference List'!$E:$E,0)))</f>
        <v/>
      </c>
      <c r="C1463" s="299" t="str">
        <f>IF(LEN(A1463)=0,"",INDEX('Smelter Reference List'!$C:$C,MATCH($A1463,'Smelter Reference List'!$E:$E,0)))</f>
        <v/>
      </c>
      <c r="D1463" s="293" t="str">
        <f ca="1">IF(ISERROR($S1463),"",OFFSET('Smelter Reference List'!$C$4,$S1463-4,0)&amp;"")</f>
        <v/>
      </c>
      <c r="E1463" s="293" t="str">
        <f ca="1">IF(ISERROR($S1463),"",OFFSET('Smelter Reference List'!$D$4,$S1463-4,0)&amp;"")</f>
        <v/>
      </c>
      <c r="F1463" s="293" t="str">
        <f ca="1">IF(ISERROR($S1463),"",OFFSET('Smelter Reference List'!$E$4,$S1463-4,0))</f>
        <v/>
      </c>
      <c r="G1463" s="293" t="str">
        <f ca="1">IF(C1463=$U$4,"Enter smelter details", IF(ISERROR($S1463),"",OFFSET('Smelter Reference List'!$F$4,$S1463-4,0)))</f>
        <v/>
      </c>
      <c r="H1463" s="294" t="str">
        <f ca="1">IF(ISERROR($S1463),"",OFFSET('Smelter Reference List'!$G$4,$S1463-4,0))</f>
        <v/>
      </c>
      <c r="I1463" s="295" t="str">
        <f ca="1">IF(ISERROR($S1463),"",OFFSET('Smelter Reference List'!$H$4,$S1463-4,0))</f>
        <v/>
      </c>
      <c r="J1463" s="295" t="str">
        <f ca="1">IF(ISERROR($S1463),"",OFFSET('Smelter Reference List'!$I$4,$S1463-4,0))</f>
        <v/>
      </c>
      <c r="K1463" s="296"/>
      <c r="L1463" s="296"/>
      <c r="M1463" s="296"/>
      <c r="N1463" s="296"/>
      <c r="O1463" s="296"/>
      <c r="P1463" s="296"/>
      <c r="Q1463" s="297"/>
      <c r="R1463" s="227"/>
      <c r="S1463" s="228" t="e">
        <f>IF(C1463="",NA(),MATCH($B1463&amp;$C1463,'Smelter Reference List'!$J:$J,0))</f>
        <v>#N/A</v>
      </c>
      <c r="T1463" s="229"/>
      <c r="U1463" s="229">
        <f t="shared" ca="1" si="46"/>
        <v>0</v>
      </c>
      <c r="V1463" s="229"/>
      <c r="W1463" s="229"/>
      <c r="Y1463" s="223" t="str">
        <f t="shared" si="47"/>
        <v/>
      </c>
    </row>
    <row r="1464" spans="1:25" s="223" customFormat="1" ht="20.25">
      <c r="A1464" s="292"/>
      <c r="B1464" s="293" t="str">
        <f>IF(LEN(A1464)=0,"",INDEX('Smelter Reference List'!$A:$A,MATCH($A1464,'Smelter Reference List'!$E:$E,0)))</f>
        <v/>
      </c>
      <c r="C1464" s="299" t="str">
        <f>IF(LEN(A1464)=0,"",INDEX('Smelter Reference List'!$C:$C,MATCH($A1464,'Smelter Reference List'!$E:$E,0)))</f>
        <v/>
      </c>
      <c r="D1464" s="293" t="str">
        <f ca="1">IF(ISERROR($S1464),"",OFFSET('Smelter Reference List'!$C$4,$S1464-4,0)&amp;"")</f>
        <v/>
      </c>
      <c r="E1464" s="293" t="str">
        <f ca="1">IF(ISERROR($S1464),"",OFFSET('Smelter Reference List'!$D$4,$S1464-4,0)&amp;"")</f>
        <v/>
      </c>
      <c r="F1464" s="293" t="str">
        <f ca="1">IF(ISERROR($S1464),"",OFFSET('Smelter Reference List'!$E$4,$S1464-4,0))</f>
        <v/>
      </c>
      <c r="G1464" s="293" t="str">
        <f ca="1">IF(C1464=$U$4,"Enter smelter details", IF(ISERROR($S1464),"",OFFSET('Smelter Reference List'!$F$4,$S1464-4,0)))</f>
        <v/>
      </c>
      <c r="H1464" s="294" t="str">
        <f ca="1">IF(ISERROR($S1464),"",OFFSET('Smelter Reference List'!$G$4,$S1464-4,0))</f>
        <v/>
      </c>
      <c r="I1464" s="295" t="str">
        <f ca="1">IF(ISERROR($S1464),"",OFFSET('Smelter Reference List'!$H$4,$S1464-4,0))</f>
        <v/>
      </c>
      <c r="J1464" s="295" t="str">
        <f ca="1">IF(ISERROR($S1464),"",OFFSET('Smelter Reference List'!$I$4,$S1464-4,0))</f>
        <v/>
      </c>
      <c r="K1464" s="296"/>
      <c r="L1464" s="296"/>
      <c r="M1464" s="296"/>
      <c r="N1464" s="296"/>
      <c r="O1464" s="296"/>
      <c r="P1464" s="296"/>
      <c r="Q1464" s="297"/>
      <c r="R1464" s="227"/>
      <c r="S1464" s="228" t="e">
        <f>IF(C1464="",NA(),MATCH($B1464&amp;$C1464,'Smelter Reference List'!$J:$J,0))</f>
        <v>#N/A</v>
      </c>
      <c r="T1464" s="229"/>
      <c r="U1464" s="229">
        <f t="shared" ca="1" si="46"/>
        <v>0</v>
      </c>
      <c r="V1464" s="229"/>
      <c r="W1464" s="229"/>
      <c r="Y1464" s="223" t="str">
        <f t="shared" si="47"/>
        <v/>
      </c>
    </row>
    <row r="1465" spans="1:25" s="223" customFormat="1" ht="20.25">
      <c r="A1465" s="292"/>
      <c r="B1465" s="293" t="str">
        <f>IF(LEN(A1465)=0,"",INDEX('Smelter Reference List'!$A:$A,MATCH($A1465,'Smelter Reference List'!$E:$E,0)))</f>
        <v/>
      </c>
      <c r="C1465" s="299" t="str">
        <f>IF(LEN(A1465)=0,"",INDEX('Smelter Reference List'!$C:$C,MATCH($A1465,'Smelter Reference List'!$E:$E,0)))</f>
        <v/>
      </c>
      <c r="D1465" s="293" t="str">
        <f ca="1">IF(ISERROR($S1465),"",OFFSET('Smelter Reference List'!$C$4,$S1465-4,0)&amp;"")</f>
        <v/>
      </c>
      <c r="E1465" s="293" t="str">
        <f ca="1">IF(ISERROR($S1465),"",OFFSET('Smelter Reference List'!$D$4,$S1465-4,0)&amp;"")</f>
        <v/>
      </c>
      <c r="F1465" s="293" t="str">
        <f ca="1">IF(ISERROR($S1465),"",OFFSET('Smelter Reference List'!$E$4,$S1465-4,0))</f>
        <v/>
      </c>
      <c r="G1465" s="293" t="str">
        <f ca="1">IF(C1465=$U$4,"Enter smelter details", IF(ISERROR($S1465),"",OFFSET('Smelter Reference List'!$F$4,$S1465-4,0)))</f>
        <v/>
      </c>
      <c r="H1465" s="294" t="str">
        <f ca="1">IF(ISERROR($S1465),"",OFFSET('Smelter Reference List'!$G$4,$S1465-4,0))</f>
        <v/>
      </c>
      <c r="I1465" s="295" t="str">
        <f ca="1">IF(ISERROR($S1465),"",OFFSET('Smelter Reference List'!$H$4,$S1465-4,0))</f>
        <v/>
      </c>
      <c r="J1465" s="295" t="str">
        <f ca="1">IF(ISERROR($S1465),"",OFFSET('Smelter Reference List'!$I$4,$S1465-4,0))</f>
        <v/>
      </c>
      <c r="K1465" s="296"/>
      <c r="L1465" s="296"/>
      <c r="M1465" s="296"/>
      <c r="N1465" s="296"/>
      <c r="O1465" s="296"/>
      <c r="P1465" s="296"/>
      <c r="Q1465" s="297"/>
      <c r="R1465" s="227"/>
      <c r="S1465" s="228" t="e">
        <f>IF(C1465="",NA(),MATCH($B1465&amp;$C1465,'Smelter Reference List'!$J:$J,0))</f>
        <v>#N/A</v>
      </c>
      <c r="T1465" s="229"/>
      <c r="U1465" s="229">
        <f t="shared" ref="U1465:U1528" ca="1" si="48">IF(AND(C1465="Smelter not listed",OR(LEN(D1465)=0,LEN(E1465)=0)),1,0)</f>
        <v>0</v>
      </c>
      <c r="V1465" s="229"/>
      <c r="W1465" s="229"/>
      <c r="Y1465" s="223" t="str">
        <f t="shared" ref="Y1465:Y1528" si="49">B1465&amp;C1465</f>
        <v/>
      </c>
    </row>
    <row r="1466" spans="1:25" s="223" customFormat="1" ht="20.25">
      <c r="A1466" s="292"/>
      <c r="B1466" s="293" t="str">
        <f>IF(LEN(A1466)=0,"",INDEX('Smelter Reference List'!$A:$A,MATCH($A1466,'Smelter Reference List'!$E:$E,0)))</f>
        <v/>
      </c>
      <c r="C1466" s="299" t="str">
        <f>IF(LEN(A1466)=0,"",INDEX('Smelter Reference List'!$C:$C,MATCH($A1466,'Smelter Reference List'!$E:$E,0)))</f>
        <v/>
      </c>
      <c r="D1466" s="293" t="str">
        <f ca="1">IF(ISERROR($S1466),"",OFFSET('Smelter Reference List'!$C$4,$S1466-4,0)&amp;"")</f>
        <v/>
      </c>
      <c r="E1466" s="293" t="str">
        <f ca="1">IF(ISERROR($S1466),"",OFFSET('Smelter Reference List'!$D$4,$S1466-4,0)&amp;"")</f>
        <v/>
      </c>
      <c r="F1466" s="293" t="str">
        <f ca="1">IF(ISERROR($S1466),"",OFFSET('Smelter Reference List'!$E$4,$S1466-4,0))</f>
        <v/>
      </c>
      <c r="G1466" s="293" t="str">
        <f ca="1">IF(C1466=$U$4,"Enter smelter details", IF(ISERROR($S1466),"",OFFSET('Smelter Reference List'!$F$4,$S1466-4,0)))</f>
        <v/>
      </c>
      <c r="H1466" s="294" t="str">
        <f ca="1">IF(ISERROR($S1466),"",OFFSET('Smelter Reference List'!$G$4,$S1466-4,0))</f>
        <v/>
      </c>
      <c r="I1466" s="295" t="str">
        <f ca="1">IF(ISERROR($S1466),"",OFFSET('Smelter Reference List'!$H$4,$S1466-4,0))</f>
        <v/>
      </c>
      <c r="J1466" s="295" t="str">
        <f ca="1">IF(ISERROR($S1466),"",OFFSET('Smelter Reference List'!$I$4,$S1466-4,0))</f>
        <v/>
      </c>
      <c r="K1466" s="296"/>
      <c r="L1466" s="296"/>
      <c r="M1466" s="296"/>
      <c r="N1466" s="296"/>
      <c r="O1466" s="296"/>
      <c r="P1466" s="296"/>
      <c r="Q1466" s="297"/>
      <c r="R1466" s="227"/>
      <c r="S1466" s="228" t="e">
        <f>IF(C1466="",NA(),MATCH($B1466&amp;$C1466,'Smelter Reference List'!$J:$J,0))</f>
        <v>#N/A</v>
      </c>
      <c r="T1466" s="229"/>
      <c r="U1466" s="229">
        <f t="shared" ca="1" si="48"/>
        <v>0</v>
      </c>
      <c r="V1466" s="229"/>
      <c r="W1466" s="229"/>
      <c r="Y1466" s="223" t="str">
        <f t="shared" si="49"/>
        <v/>
      </c>
    </row>
    <row r="1467" spans="1:25" s="223" customFormat="1" ht="20.25">
      <c r="A1467" s="292"/>
      <c r="B1467" s="293" t="str">
        <f>IF(LEN(A1467)=0,"",INDEX('Smelter Reference List'!$A:$A,MATCH($A1467,'Smelter Reference List'!$E:$E,0)))</f>
        <v/>
      </c>
      <c r="C1467" s="299" t="str">
        <f>IF(LEN(A1467)=0,"",INDEX('Smelter Reference List'!$C:$C,MATCH($A1467,'Smelter Reference List'!$E:$E,0)))</f>
        <v/>
      </c>
      <c r="D1467" s="293" t="str">
        <f ca="1">IF(ISERROR($S1467),"",OFFSET('Smelter Reference List'!$C$4,$S1467-4,0)&amp;"")</f>
        <v/>
      </c>
      <c r="E1467" s="293" t="str">
        <f ca="1">IF(ISERROR($S1467),"",OFFSET('Smelter Reference List'!$D$4,$S1467-4,0)&amp;"")</f>
        <v/>
      </c>
      <c r="F1467" s="293" t="str">
        <f ca="1">IF(ISERROR($S1467),"",OFFSET('Smelter Reference List'!$E$4,$S1467-4,0))</f>
        <v/>
      </c>
      <c r="G1467" s="293" t="str">
        <f ca="1">IF(C1467=$U$4,"Enter smelter details", IF(ISERROR($S1467),"",OFFSET('Smelter Reference List'!$F$4,$S1467-4,0)))</f>
        <v/>
      </c>
      <c r="H1467" s="294" t="str">
        <f ca="1">IF(ISERROR($S1467),"",OFFSET('Smelter Reference List'!$G$4,$S1467-4,0))</f>
        <v/>
      </c>
      <c r="I1467" s="295" t="str">
        <f ca="1">IF(ISERROR($S1467),"",OFFSET('Smelter Reference List'!$H$4,$S1467-4,0))</f>
        <v/>
      </c>
      <c r="J1467" s="295" t="str">
        <f ca="1">IF(ISERROR($S1467),"",OFFSET('Smelter Reference List'!$I$4,$S1467-4,0))</f>
        <v/>
      </c>
      <c r="K1467" s="296"/>
      <c r="L1467" s="296"/>
      <c r="M1467" s="296"/>
      <c r="N1467" s="296"/>
      <c r="O1467" s="296"/>
      <c r="P1467" s="296"/>
      <c r="Q1467" s="297"/>
      <c r="R1467" s="227"/>
      <c r="S1467" s="228" t="e">
        <f>IF(C1467="",NA(),MATCH($B1467&amp;$C1467,'Smelter Reference List'!$J:$J,0))</f>
        <v>#N/A</v>
      </c>
      <c r="T1467" s="229"/>
      <c r="U1467" s="229">
        <f t="shared" ca="1" si="48"/>
        <v>0</v>
      </c>
      <c r="V1467" s="229"/>
      <c r="W1467" s="229"/>
      <c r="Y1467" s="223" t="str">
        <f t="shared" si="49"/>
        <v/>
      </c>
    </row>
    <row r="1468" spans="1:25" s="223" customFormat="1" ht="20.25">
      <c r="A1468" s="292"/>
      <c r="B1468" s="293" t="str">
        <f>IF(LEN(A1468)=0,"",INDEX('Smelter Reference List'!$A:$A,MATCH($A1468,'Smelter Reference List'!$E:$E,0)))</f>
        <v/>
      </c>
      <c r="C1468" s="299" t="str">
        <f>IF(LEN(A1468)=0,"",INDEX('Smelter Reference List'!$C:$C,MATCH($A1468,'Smelter Reference List'!$E:$E,0)))</f>
        <v/>
      </c>
      <c r="D1468" s="293" t="str">
        <f ca="1">IF(ISERROR($S1468),"",OFFSET('Smelter Reference List'!$C$4,$S1468-4,0)&amp;"")</f>
        <v/>
      </c>
      <c r="E1468" s="293" t="str">
        <f ca="1">IF(ISERROR($S1468),"",OFFSET('Smelter Reference List'!$D$4,$S1468-4,0)&amp;"")</f>
        <v/>
      </c>
      <c r="F1468" s="293" t="str">
        <f ca="1">IF(ISERROR($S1468),"",OFFSET('Smelter Reference List'!$E$4,$S1468-4,0))</f>
        <v/>
      </c>
      <c r="G1468" s="293" t="str">
        <f ca="1">IF(C1468=$U$4,"Enter smelter details", IF(ISERROR($S1468),"",OFFSET('Smelter Reference List'!$F$4,$S1468-4,0)))</f>
        <v/>
      </c>
      <c r="H1468" s="294" t="str">
        <f ca="1">IF(ISERROR($S1468),"",OFFSET('Smelter Reference List'!$G$4,$S1468-4,0))</f>
        <v/>
      </c>
      <c r="I1468" s="295" t="str">
        <f ca="1">IF(ISERROR($S1468),"",OFFSET('Smelter Reference List'!$H$4,$S1468-4,0))</f>
        <v/>
      </c>
      <c r="J1468" s="295" t="str">
        <f ca="1">IF(ISERROR($S1468),"",OFFSET('Smelter Reference List'!$I$4,$S1468-4,0))</f>
        <v/>
      </c>
      <c r="K1468" s="296"/>
      <c r="L1468" s="296"/>
      <c r="M1468" s="296"/>
      <c r="N1468" s="296"/>
      <c r="O1468" s="296"/>
      <c r="P1468" s="296"/>
      <c r="Q1468" s="297"/>
      <c r="R1468" s="227"/>
      <c r="S1468" s="228" t="e">
        <f>IF(C1468="",NA(),MATCH($B1468&amp;$C1468,'Smelter Reference List'!$J:$J,0))</f>
        <v>#N/A</v>
      </c>
      <c r="T1468" s="229"/>
      <c r="U1468" s="229">
        <f t="shared" ca="1" si="48"/>
        <v>0</v>
      </c>
      <c r="V1468" s="229"/>
      <c r="W1468" s="229"/>
      <c r="Y1468" s="223" t="str">
        <f t="shared" si="49"/>
        <v/>
      </c>
    </row>
    <row r="1469" spans="1:25" s="223" customFormat="1" ht="20.25">
      <c r="A1469" s="292"/>
      <c r="B1469" s="293" t="str">
        <f>IF(LEN(A1469)=0,"",INDEX('Smelter Reference List'!$A:$A,MATCH($A1469,'Smelter Reference List'!$E:$E,0)))</f>
        <v/>
      </c>
      <c r="C1469" s="299" t="str">
        <f>IF(LEN(A1469)=0,"",INDEX('Smelter Reference List'!$C:$C,MATCH($A1469,'Smelter Reference List'!$E:$E,0)))</f>
        <v/>
      </c>
      <c r="D1469" s="293" t="str">
        <f ca="1">IF(ISERROR($S1469),"",OFFSET('Smelter Reference List'!$C$4,$S1469-4,0)&amp;"")</f>
        <v/>
      </c>
      <c r="E1469" s="293" t="str">
        <f ca="1">IF(ISERROR($S1469),"",OFFSET('Smelter Reference List'!$D$4,$S1469-4,0)&amp;"")</f>
        <v/>
      </c>
      <c r="F1469" s="293" t="str">
        <f ca="1">IF(ISERROR($S1469),"",OFFSET('Smelter Reference List'!$E$4,$S1469-4,0))</f>
        <v/>
      </c>
      <c r="G1469" s="293" t="str">
        <f ca="1">IF(C1469=$U$4,"Enter smelter details", IF(ISERROR($S1469),"",OFFSET('Smelter Reference List'!$F$4,$S1469-4,0)))</f>
        <v/>
      </c>
      <c r="H1469" s="294" t="str">
        <f ca="1">IF(ISERROR($S1469),"",OFFSET('Smelter Reference List'!$G$4,$S1469-4,0))</f>
        <v/>
      </c>
      <c r="I1469" s="295" t="str">
        <f ca="1">IF(ISERROR($S1469),"",OFFSET('Smelter Reference List'!$H$4,$S1469-4,0))</f>
        <v/>
      </c>
      <c r="J1469" s="295" t="str">
        <f ca="1">IF(ISERROR($S1469),"",OFFSET('Smelter Reference List'!$I$4,$S1469-4,0))</f>
        <v/>
      </c>
      <c r="K1469" s="296"/>
      <c r="L1469" s="296"/>
      <c r="M1469" s="296"/>
      <c r="N1469" s="296"/>
      <c r="O1469" s="296"/>
      <c r="P1469" s="296"/>
      <c r="Q1469" s="297"/>
      <c r="R1469" s="227"/>
      <c r="S1469" s="228" t="e">
        <f>IF(C1469="",NA(),MATCH($B1469&amp;$C1469,'Smelter Reference List'!$J:$J,0))</f>
        <v>#N/A</v>
      </c>
      <c r="T1469" s="229"/>
      <c r="U1469" s="229">
        <f t="shared" ca="1" si="48"/>
        <v>0</v>
      </c>
      <c r="V1469" s="229"/>
      <c r="W1469" s="229"/>
      <c r="Y1469" s="223" t="str">
        <f t="shared" si="49"/>
        <v/>
      </c>
    </row>
    <row r="1470" spans="1:25" s="223" customFormat="1" ht="20.25">
      <c r="A1470" s="292"/>
      <c r="B1470" s="293" t="str">
        <f>IF(LEN(A1470)=0,"",INDEX('Smelter Reference List'!$A:$A,MATCH($A1470,'Smelter Reference List'!$E:$E,0)))</f>
        <v/>
      </c>
      <c r="C1470" s="299" t="str">
        <f>IF(LEN(A1470)=0,"",INDEX('Smelter Reference List'!$C:$C,MATCH($A1470,'Smelter Reference List'!$E:$E,0)))</f>
        <v/>
      </c>
      <c r="D1470" s="293" t="str">
        <f ca="1">IF(ISERROR($S1470),"",OFFSET('Smelter Reference List'!$C$4,$S1470-4,0)&amp;"")</f>
        <v/>
      </c>
      <c r="E1470" s="293" t="str">
        <f ca="1">IF(ISERROR($S1470),"",OFFSET('Smelter Reference List'!$D$4,$S1470-4,0)&amp;"")</f>
        <v/>
      </c>
      <c r="F1470" s="293" t="str">
        <f ca="1">IF(ISERROR($S1470),"",OFFSET('Smelter Reference List'!$E$4,$S1470-4,0))</f>
        <v/>
      </c>
      <c r="G1470" s="293" t="str">
        <f ca="1">IF(C1470=$U$4,"Enter smelter details", IF(ISERROR($S1470),"",OFFSET('Smelter Reference List'!$F$4,$S1470-4,0)))</f>
        <v/>
      </c>
      <c r="H1470" s="294" t="str">
        <f ca="1">IF(ISERROR($S1470),"",OFFSET('Smelter Reference List'!$G$4,$S1470-4,0))</f>
        <v/>
      </c>
      <c r="I1470" s="295" t="str">
        <f ca="1">IF(ISERROR($S1470),"",OFFSET('Smelter Reference List'!$H$4,$S1470-4,0))</f>
        <v/>
      </c>
      <c r="J1470" s="295" t="str">
        <f ca="1">IF(ISERROR($S1470),"",OFFSET('Smelter Reference List'!$I$4,$S1470-4,0))</f>
        <v/>
      </c>
      <c r="K1470" s="296"/>
      <c r="L1470" s="296"/>
      <c r="M1470" s="296"/>
      <c r="N1470" s="296"/>
      <c r="O1470" s="296"/>
      <c r="P1470" s="296"/>
      <c r="Q1470" s="297"/>
      <c r="R1470" s="227"/>
      <c r="S1470" s="228" t="e">
        <f>IF(C1470="",NA(),MATCH($B1470&amp;$C1470,'Smelter Reference List'!$J:$J,0))</f>
        <v>#N/A</v>
      </c>
      <c r="T1470" s="229"/>
      <c r="U1470" s="229">
        <f t="shared" ca="1" si="48"/>
        <v>0</v>
      </c>
      <c r="V1470" s="229"/>
      <c r="W1470" s="229"/>
      <c r="Y1470" s="223" t="str">
        <f t="shared" si="49"/>
        <v/>
      </c>
    </row>
    <row r="1471" spans="1:25" s="223" customFormat="1" ht="20.25">
      <c r="A1471" s="292"/>
      <c r="B1471" s="293" t="str">
        <f>IF(LEN(A1471)=0,"",INDEX('Smelter Reference List'!$A:$A,MATCH($A1471,'Smelter Reference List'!$E:$E,0)))</f>
        <v/>
      </c>
      <c r="C1471" s="299" t="str">
        <f>IF(LEN(A1471)=0,"",INDEX('Smelter Reference List'!$C:$C,MATCH($A1471,'Smelter Reference List'!$E:$E,0)))</f>
        <v/>
      </c>
      <c r="D1471" s="293" t="str">
        <f ca="1">IF(ISERROR($S1471),"",OFFSET('Smelter Reference List'!$C$4,$S1471-4,0)&amp;"")</f>
        <v/>
      </c>
      <c r="E1471" s="293" t="str">
        <f ca="1">IF(ISERROR($S1471),"",OFFSET('Smelter Reference List'!$D$4,$S1471-4,0)&amp;"")</f>
        <v/>
      </c>
      <c r="F1471" s="293" t="str">
        <f ca="1">IF(ISERROR($S1471),"",OFFSET('Smelter Reference List'!$E$4,$S1471-4,0))</f>
        <v/>
      </c>
      <c r="G1471" s="293" t="str">
        <f ca="1">IF(C1471=$U$4,"Enter smelter details", IF(ISERROR($S1471),"",OFFSET('Smelter Reference List'!$F$4,$S1471-4,0)))</f>
        <v/>
      </c>
      <c r="H1471" s="294" t="str">
        <f ca="1">IF(ISERROR($S1471),"",OFFSET('Smelter Reference List'!$G$4,$S1471-4,0))</f>
        <v/>
      </c>
      <c r="I1471" s="295" t="str">
        <f ca="1">IF(ISERROR($S1471),"",OFFSET('Smelter Reference List'!$H$4,$S1471-4,0))</f>
        <v/>
      </c>
      <c r="J1471" s="295" t="str">
        <f ca="1">IF(ISERROR($S1471),"",OFFSET('Smelter Reference List'!$I$4,$S1471-4,0))</f>
        <v/>
      </c>
      <c r="K1471" s="296"/>
      <c r="L1471" s="296"/>
      <c r="M1471" s="296"/>
      <c r="N1471" s="296"/>
      <c r="O1471" s="296"/>
      <c r="P1471" s="296"/>
      <c r="Q1471" s="297"/>
      <c r="R1471" s="227"/>
      <c r="S1471" s="228" t="e">
        <f>IF(C1471="",NA(),MATCH($B1471&amp;$C1471,'Smelter Reference List'!$J:$J,0))</f>
        <v>#N/A</v>
      </c>
      <c r="T1471" s="229"/>
      <c r="U1471" s="229">
        <f t="shared" ca="1" si="48"/>
        <v>0</v>
      </c>
      <c r="V1471" s="229"/>
      <c r="W1471" s="229"/>
      <c r="Y1471" s="223" t="str">
        <f t="shared" si="49"/>
        <v/>
      </c>
    </row>
    <row r="1472" spans="1:25" s="223" customFormat="1" ht="20.25">
      <c r="A1472" s="292"/>
      <c r="B1472" s="293" t="str">
        <f>IF(LEN(A1472)=0,"",INDEX('Smelter Reference List'!$A:$A,MATCH($A1472,'Smelter Reference List'!$E:$E,0)))</f>
        <v/>
      </c>
      <c r="C1472" s="299" t="str">
        <f>IF(LEN(A1472)=0,"",INDEX('Smelter Reference List'!$C:$C,MATCH($A1472,'Smelter Reference List'!$E:$E,0)))</f>
        <v/>
      </c>
      <c r="D1472" s="293" t="str">
        <f ca="1">IF(ISERROR($S1472),"",OFFSET('Smelter Reference List'!$C$4,$S1472-4,0)&amp;"")</f>
        <v/>
      </c>
      <c r="E1472" s="293" t="str">
        <f ca="1">IF(ISERROR($S1472),"",OFFSET('Smelter Reference List'!$D$4,$S1472-4,0)&amp;"")</f>
        <v/>
      </c>
      <c r="F1472" s="293" t="str">
        <f ca="1">IF(ISERROR($S1472),"",OFFSET('Smelter Reference List'!$E$4,$S1472-4,0))</f>
        <v/>
      </c>
      <c r="G1472" s="293" t="str">
        <f ca="1">IF(C1472=$U$4,"Enter smelter details", IF(ISERROR($S1472),"",OFFSET('Smelter Reference List'!$F$4,$S1472-4,0)))</f>
        <v/>
      </c>
      <c r="H1472" s="294" t="str">
        <f ca="1">IF(ISERROR($S1472),"",OFFSET('Smelter Reference List'!$G$4,$S1472-4,0))</f>
        <v/>
      </c>
      <c r="I1472" s="295" t="str">
        <f ca="1">IF(ISERROR($S1472),"",OFFSET('Smelter Reference List'!$H$4,$S1472-4,0))</f>
        <v/>
      </c>
      <c r="J1472" s="295" t="str">
        <f ca="1">IF(ISERROR($S1472),"",OFFSET('Smelter Reference List'!$I$4,$S1472-4,0))</f>
        <v/>
      </c>
      <c r="K1472" s="296"/>
      <c r="L1472" s="296"/>
      <c r="M1472" s="296"/>
      <c r="N1472" s="296"/>
      <c r="O1472" s="296"/>
      <c r="P1472" s="296"/>
      <c r="Q1472" s="297"/>
      <c r="R1472" s="227"/>
      <c r="S1472" s="228" t="e">
        <f>IF(C1472="",NA(),MATCH($B1472&amp;$C1472,'Smelter Reference List'!$J:$J,0))</f>
        <v>#N/A</v>
      </c>
      <c r="T1472" s="229"/>
      <c r="U1472" s="229">
        <f t="shared" ca="1" si="48"/>
        <v>0</v>
      </c>
      <c r="V1472" s="229"/>
      <c r="W1472" s="229"/>
      <c r="Y1472" s="223" t="str">
        <f t="shared" si="49"/>
        <v/>
      </c>
    </row>
    <row r="1473" spans="1:25" s="223" customFormat="1" ht="20.25">
      <c r="A1473" s="292"/>
      <c r="B1473" s="293" t="str">
        <f>IF(LEN(A1473)=0,"",INDEX('Smelter Reference List'!$A:$A,MATCH($A1473,'Smelter Reference List'!$E:$E,0)))</f>
        <v/>
      </c>
      <c r="C1473" s="299" t="str">
        <f>IF(LEN(A1473)=0,"",INDEX('Smelter Reference List'!$C:$C,MATCH($A1473,'Smelter Reference List'!$E:$E,0)))</f>
        <v/>
      </c>
      <c r="D1473" s="293" t="str">
        <f ca="1">IF(ISERROR($S1473),"",OFFSET('Smelter Reference List'!$C$4,$S1473-4,0)&amp;"")</f>
        <v/>
      </c>
      <c r="E1473" s="293" t="str">
        <f ca="1">IF(ISERROR($S1473),"",OFFSET('Smelter Reference List'!$D$4,$S1473-4,0)&amp;"")</f>
        <v/>
      </c>
      <c r="F1473" s="293" t="str">
        <f ca="1">IF(ISERROR($S1473),"",OFFSET('Smelter Reference List'!$E$4,$S1473-4,0))</f>
        <v/>
      </c>
      <c r="G1473" s="293" t="str">
        <f ca="1">IF(C1473=$U$4,"Enter smelter details", IF(ISERROR($S1473),"",OFFSET('Smelter Reference List'!$F$4,$S1473-4,0)))</f>
        <v/>
      </c>
      <c r="H1473" s="294" t="str">
        <f ca="1">IF(ISERROR($S1473),"",OFFSET('Smelter Reference List'!$G$4,$S1473-4,0))</f>
        <v/>
      </c>
      <c r="I1473" s="295" t="str">
        <f ca="1">IF(ISERROR($S1473),"",OFFSET('Smelter Reference List'!$H$4,$S1473-4,0))</f>
        <v/>
      </c>
      <c r="J1473" s="295" t="str">
        <f ca="1">IF(ISERROR($S1473),"",OFFSET('Smelter Reference List'!$I$4,$S1473-4,0))</f>
        <v/>
      </c>
      <c r="K1473" s="296"/>
      <c r="L1473" s="296"/>
      <c r="M1473" s="296"/>
      <c r="N1473" s="296"/>
      <c r="O1473" s="296"/>
      <c r="P1473" s="296"/>
      <c r="Q1473" s="297"/>
      <c r="R1473" s="227"/>
      <c r="S1473" s="228" t="e">
        <f>IF(C1473="",NA(),MATCH($B1473&amp;$C1473,'Smelter Reference List'!$J:$J,0))</f>
        <v>#N/A</v>
      </c>
      <c r="T1473" s="229"/>
      <c r="U1473" s="229">
        <f t="shared" ca="1" si="48"/>
        <v>0</v>
      </c>
      <c r="V1473" s="229"/>
      <c r="W1473" s="229"/>
      <c r="Y1473" s="223" t="str">
        <f t="shared" si="49"/>
        <v/>
      </c>
    </row>
    <row r="1474" spans="1:25" s="223" customFormat="1" ht="20.25">
      <c r="A1474" s="292"/>
      <c r="B1474" s="293" t="str">
        <f>IF(LEN(A1474)=0,"",INDEX('Smelter Reference List'!$A:$A,MATCH($A1474,'Smelter Reference List'!$E:$E,0)))</f>
        <v/>
      </c>
      <c r="C1474" s="299" t="str">
        <f>IF(LEN(A1474)=0,"",INDEX('Smelter Reference List'!$C:$C,MATCH($A1474,'Smelter Reference List'!$E:$E,0)))</f>
        <v/>
      </c>
      <c r="D1474" s="293" t="str">
        <f ca="1">IF(ISERROR($S1474),"",OFFSET('Smelter Reference List'!$C$4,$S1474-4,0)&amp;"")</f>
        <v/>
      </c>
      <c r="E1474" s="293" t="str">
        <f ca="1">IF(ISERROR($S1474),"",OFFSET('Smelter Reference List'!$D$4,$S1474-4,0)&amp;"")</f>
        <v/>
      </c>
      <c r="F1474" s="293" t="str">
        <f ca="1">IF(ISERROR($S1474),"",OFFSET('Smelter Reference List'!$E$4,$S1474-4,0))</f>
        <v/>
      </c>
      <c r="G1474" s="293" t="str">
        <f ca="1">IF(C1474=$U$4,"Enter smelter details", IF(ISERROR($S1474),"",OFFSET('Smelter Reference List'!$F$4,$S1474-4,0)))</f>
        <v/>
      </c>
      <c r="H1474" s="294" t="str">
        <f ca="1">IF(ISERROR($S1474),"",OFFSET('Smelter Reference List'!$G$4,$S1474-4,0))</f>
        <v/>
      </c>
      <c r="I1474" s="295" t="str">
        <f ca="1">IF(ISERROR($S1474),"",OFFSET('Smelter Reference List'!$H$4,$S1474-4,0))</f>
        <v/>
      </c>
      <c r="J1474" s="295" t="str">
        <f ca="1">IF(ISERROR($S1474),"",OFFSET('Smelter Reference List'!$I$4,$S1474-4,0))</f>
        <v/>
      </c>
      <c r="K1474" s="296"/>
      <c r="L1474" s="296"/>
      <c r="M1474" s="296"/>
      <c r="N1474" s="296"/>
      <c r="O1474" s="296"/>
      <c r="P1474" s="296"/>
      <c r="Q1474" s="297"/>
      <c r="R1474" s="227"/>
      <c r="S1474" s="228" t="e">
        <f>IF(C1474="",NA(),MATCH($B1474&amp;$C1474,'Smelter Reference List'!$J:$J,0))</f>
        <v>#N/A</v>
      </c>
      <c r="T1474" s="229"/>
      <c r="U1474" s="229">
        <f t="shared" ca="1" si="48"/>
        <v>0</v>
      </c>
      <c r="V1474" s="229"/>
      <c r="W1474" s="229"/>
      <c r="Y1474" s="223" t="str">
        <f t="shared" si="49"/>
        <v/>
      </c>
    </row>
    <row r="1475" spans="1:25" s="223" customFormat="1" ht="20.25">
      <c r="A1475" s="292"/>
      <c r="B1475" s="293" t="str">
        <f>IF(LEN(A1475)=0,"",INDEX('Smelter Reference List'!$A:$A,MATCH($A1475,'Smelter Reference List'!$E:$E,0)))</f>
        <v/>
      </c>
      <c r="C1475" s="299" t="str">
        <f>IF(LEN(A1475)=0,"",INDEX('Smelter Reference List'!$C:$C,MATCH($A1475,'Smelter Reference List'!$E:$E,0)))</f>
        <v/>
      </c>
      <c r="D1475" s="293" t="str">
        <f ca="1">IF(ISERROR($S1475),"",OFFSET('Smelter Reference List'!$C$4,$S1475-4,0)&amp;"")</f>
        <v/>
      </c>
      <c r="E1475" s="293" t="str">
        <f ca="1">IF(ISERROR($S1475),"",OFFSET('Smelter Reference List'!$D$4,$S1475-4,0)&amp;"")</f>
        <v/>
      </c>
      <c r="F1475" s="293" t="str">
        <f ca="1">IF(ISERROR($S1475),"",OFFSET('Smelter Reference List'!$E$4,$S1475-4,0))</f>
        <v/>
      </c>
      <c r="G1475" s="293" t="str">
        <f ca="1">IF(C1475=$U$4,"Enter smelter details", IF(ISERROR($S1475),"",OFFSET('Smelter Reference List'!$F$4,$S1475-4,0)))</f>
        <v/>
      </c>
      <c r="H1475" s="294" t="str">
        <f ca="1">IF(ISERROR($S1475),"",OFFSET('Smelter Reference List'!$G$4,$S1475-4,0))</f>
        <v/>
      </c>
      <c r="I1475" s="295" t="str">
        <f ca="1">IF(ISERROR($S1475),"",OFFSET('Smelter Reference List'!$H$4,$S1475-4,0))</f>
        <v/>
      </c>
      <c r="J1475" s="295" t="str">
        <f ca="1">IF(ISERROR($S1475),"",OFFSET('Smelter Reference List'!$I$4,$S1475-4,0))</f>
        <v/>
      </c>
      <c r="K1475" s="296"/>
      <c r="L1475" s="296"/>
      <c r="M1475" s="296"/>
      <c r="N1475" s="296"/>
      <c r="O1475" s="296"/>
      <c r="P1475" s="296"/>
      <c r="Q1475" s="297"/>
      <c r="R1475" s="227"/>
      <c r="S1475" s="228" t="e">
        <f>IF(C1475="",NA(),MATCH($B1475&amp;$C1475,'Smelter Reference List'!$J:$J,0))</f>
        <v>#N/A</v>
      </c>
      <c r="T1475" s="229"/>
      <c r="U1475" s="229">
        <f t="shared" ca="1" si="48"/>
        <v>0</v>
      </c>
      <c r="V1475" s="229"/>
      <c r="W1475" s="229"/>
      <c r="Y1475" s="223" t="str">
        <f t="shared" si="49"/>
        <v/>
      </c>
    </row>
    <row r="1476" spans="1:25" s="223" customFormat="1" ht="20.25">
      <c r="A1476" s="292"/>
      <c r="B1476" s="293" t="str">
        <f>IF(LEN(A1476)=0,"",INDEX('Smelter Reference List'!$A:$A,MATCH($A1476,'Smelter Reference List'!$E:$E,0)))</f>
        <v/>
      </c>
      <c r="C1476" s="299" t="str">
        <f>IF(LEN(A1476)=0,"",INDEX('Smelter Reference List'!$C:$C,MATCH($A1476,'Smelter Reference List'!$E:$E,0)))</f>
        <v/>
      </c>
      <c r="D1476" s="293" t="str">
        <f ca="1">IF(ISERROR($S1476),"",OFFSET('Smelter Reference List'!$C$4,$S1476-4,0)&amp;"")</f>
        <v/>
      </c>
      <c r="E1476" s="293" t="str">
        <f ca="1">IF(ISERROR($S1476),"",OFFSET('Smelter Reference List'!$D$4,$S1476-4,0)&amp;"")</f>
        <v/>
      </c>
      <c r="F1476" s="293" t="str">
        <f ca="1">IF(ISERROR($S1476),"",OFFSET('Smelter Reference List'!$E$4,$S1476-4,0))</f>
        <v/>
      </c>
      <c r="G1476" s="293" t="str">
        <f ca="1">IF(C1476=$U$4,"Enter smelter details", IF(ISERROR($S1476),"",OFFSET('Smelter Reference List'!$F$4,$S1476-4,0)))</f>
        <v/>
      </c>
      <c r="H1476" s="294" t="str">
        <f ca="1">IF(ISERROR($S1476),"",OFFSET('Smelter Reference List'!$G$4,$S1476-4,0))</f>
        <v/>
      </c>
      <c r="I1476" s="295" t="str">
        <f ca="1">IF(ISERROR($S1476),"",OFFSET('Smelter Reference List'!$H$4,$S1476-4,0))</f>
        <v/>
      </c>
      <c r="J1476" s="295" t="str">
        <f ca="1">IF(ISERROR($S1476),"",OFFSET('Smelter Reference List'!$I$4,$S1476-4,0))</f>
        <v/>
      </c>
      <c r="K1476" s="296"/>
      <c r="L1476" s="296"/>
      <c r="M1476" s="296"/>
      <c r="N1476" s="296"/>
      <c r="O1476" s="296"/>
      <c r="P1476" s="296"/>
      <c r="Q1476" s="297"/>
      <c r="R1476" s="227"/>
      <c r="S1476" s="228" t="e">
        <f>IF(C1476="",NA(),MATCH($B1476&amp;$C1476,'Smelter Reference List'!$J:$J,0))</f>
        <v>#N/A</v>
      </c>
      <c r="T1476" s="229"/>
      <c r="U1476" s="229">
        <f t="shared" ca="1" si="48"/>
        <v>0</v>
      </c>
      <c r="V1476" s="229"/>
      <c r="W1476" s="229"/>
      <c r="Y1476" s="223" t="str">
        <f t="shared" si="49"/>
        <v/>
      </c>
    </row>
    <row r="1477" spans="1:25" s="223" customFormat="1" ht="20.25">
      <c r="A1477" s="292"/>
      <c r="B1477" s="293" t="str">
        <f>IF(LEN(A1477)=0,"",INDEX('Smelter Reference List'!$A:$A,MATCH($A1477,'Smelter Reference List'!$E:$E,0)))</f>
        <v/>
      </c>
      <c r="C1477" s="299" t="str">
        <f>IF(LEN(A1477)=0,"",INDEX('Smelter Reference List'!$C:$C,MATCH($A1477,'Smelter Reference List'!$E:$E,0)))</f>
        <v/>
      </c>
      <c r="D1477" s="293" t="str">
        <f ca="1">IF(ISERROR($S1477),"",OFFSET('Smelter Reference List'!$C$4,$S1477-4,0)&amp;"")</f>
        <v/>
      </c>
      <c r="E1477" s="293" t="str">
        <f ca="1">IF(ISERROR($S1477),"",OFFSET('Smelter Reference List'!$D$4,$S1477-4,0)&amp;"")</f>
        <v/>
      </c>
      <c r="F1477" s="293" t="str">
        <f ca="1">IF(ISERROR($S1477),"",OFFSET('Smelter Reference List'!$E$4,$S1477-4,0))</f>
        <v/>
      </c>
      <c r="G1477" s="293" t="str">
        <f ca="1">IF(C1477=$U$4,"Enter smelter details", IF(ISERROR($S1477),"",OFFSET('Smelter Reference List'!$F$4,$S1477-4,0)))</f>
        <v/>
      </c>
      <c r="H1477" s="294" t="str">
        <f ca="1">IF(ISERROR($S1477),"",OFFSET('Smelter Reference List'!$G$4,$S1477-4,0))</f>
        <v/>
      </c>
      <c r="I1477" s="295" t="str">
        <f ca="1">IF(ISERROR($S1477),"",OFFSET('Smelter Reference List'!$H$4,$S1477-4,0))</f>
        <v/>
      </c>
      <c r="J1477" s="295" t="str">
        <f ca="1">IF(ISERROR($S1477),"",OFFSET('Smelter Reference List'!$I$4,$S1477-4,0))</f>
        <v/>
      </c>
      <c r="K1477" s="296"/>
      <c r="L1477" s="296"/>
      <c r="M1477" s="296"/>
      <c r="N1477" s="296"/>
      <c r="O1477" s="296"/>
      <c r="P1477" s="296"/>
      <c r="Q1477" s="297"/>
      <c r="R1477" s="227"/>
      <c r="S1477" s="228" t="e">
        <f>IF(C1477="",NA(),MATCH($B1477&amp;$C1477,'Smelter Reference List'!$J:$J,0))</f>
        <v>#N/A</v>
      </c>
      <c r="T1477" s="229"/>
      <c r="U1477" s="229">
        <f t="shared" ca="1" si="48"/>
        <v>0</v>
      </c>
      <c r="V1477" s="229"/>
      <c r="W1477" s="229"/>
      <c r="Y1477" s="223" t="str">
        <f t="shared" si="49"/>
        <v/>
      </c>
    </row>
    <row r="1478" spans="1:25" s="223" customFormat="1" ht="20.25">
      <c r="A1478" s="292"/>
      <c r="B1478" s="293" t="str">
        <f>IF(LEN(A1478)=0,"",INDEX('Smelter Reference List'!$A:$A,MATCH($A1478,'Smelter Reference List'!$E:$E,0)))</f>
        <v/>
      </c>
      <c r="C1478" s="299" t="str">
        <f>IF(LEN(A1478)=0,"",INDEX('Smelter Reference List'!$C:$C,MATCH($A1478,'Smelter Reference List'!$E:$E,0)))</f>
        <v/>
      </c>
      <c r="D1478" s="293" t="str">
        <f ca="1">IF(ISERROR($S1478),"",OFFSET('Smelter Reference List'!$C$4,$S1478-4,0)&amp;"")</f>
        <v/>
      </c>
      <c r="E1478" s="293" t="str">
        <f ca="1">IF(ISERROR($S1478),"",OFFSET('Smelter Reference List'!$D$4,$S1478-4,0)&amp;"")</f>
        <v/>
      </c>
      <c r="F1478" s="293" t="str">
        <f ca="1">IF(ISERROR($S1478),"",OFFSET('Smelter Reference List'!$E$4,$S1478-4,0))</f>
        <v/>
      </c>
      <c r="G1478" s="293" t="str">
        <f ca="1">IF(C1478=$U$4,"Enter smelter details", IF(ISERROR($S1478),"",OFFSET('Smelter Reference List'!$F$4,$S1478-4,0)))</f>
        <v/>
      </c>
      <c r="H1478" s="294" t="str">
        <f ca="1">IF(ISERROR($S1478),"",OFFSET('Smelter Reference List'!$G$4,$S1478-4,0))</f>
        <v/>
      </c>
      <c r="I1478" s="295" t="str">
        <f ca="1">IF(ISERROR($S1478),"",OFFSET('Smelter Reference List'!$H$4,$S1478-4,0))</f>
        <v/>
      </c>
      <c r="J1478" s="295" t="str">
        <f ca="1">IF(ISERROR($S1478),"",OFFSET('Smelter Reference List'!$I$4,$S1478-4,0))</f>
        <v/>
      </c>
      <c r="K1478" s="296"/>
      <c r="L1478" s="296"/>
      <c r="M1478" s="296"/>
      <c r="N1478" s="296"/>
      <c r="O1478" s="296"/>
      <c r="P1478" s="296"/>
      <c r="Q1478" s="297"/>
      <c r="R1478" s="227"/>
      <c r="S1478" s="228" t="e">
        <f>IF(C1478="",NA(),MATCH($B1478&amp;$C1478,'Smelter Reference List'!$J:$J,0))</f>
        <v>#N/A</v>
      </c>
      <c r="T1478" s="229"/>
      <c r="U1478" s="229">
        <f t="shared" ca="1" si="48"/>
        <v>0</v>
      </c>
      <c r="V1478" s="229"/>
      <c r="W1478" s="229"/>
      <c r="Y1478" s="223" t="str">
        <f t="shared" si="49"/>
        <v/>
      </c>
    </row>
    <row r="1479" spans="1:25" s="223" customFormat="1" ht="20.25">
      <c r="A1479" s="292"/>
      <c r="B1479" s="293" t="str">
        <f>IF(LEN(A1479)=0,"",INDEX('Smelter Reference List'!$A:$A,MATCH($A1479,'Smelter Reference List'!$E:$E,0)))</f>
        <v/>
      </c>
      <c r="C1479" s="299" t="str">
        <f>IF(LEN(A1479)=0,"",INDEX('Smelter Reference List'!$C:$C,MATCH($A1479,'Smelter Reference List'!$E:$E,0)))</f>
        <v/>
      </c>
      <c r="D1479" s="293" t="str">
        <f ca="1">IF(ISERROR($S1479),"",OFFSET('Smelter Reference List'!$C$4,$S1479-4,0)&amp;"")</f>
        <v/>
      </c>
      <c r="E1479" s="293" t="str">
        <f ca="1">IF(ISERROR($S1479),"",OFFSET('Smelter Reference List'!$D$4,$S1479-4,0)&amp;"")</f>
        <v/>
      </c>
      <c r="F1479" s="293" t="str">
        <f ca="1">IF(ISERROR($S1479),"",OFFSET('Smelter Reference List'!$E$4,$S1479-4,0))</f>
        <v/>
      </c>
      <c r="G1479" s="293" t="str">
        <f ca="1">IF(C1479=$U$4,"Enter smelter details", IF(ISERROR($S1479),"",OFFSET('Smelter Reference List'!$F$4,$S1479-4,0)))</f>
        <v/>
      </c>
      <c r="H1479" s="294" t="str">
        <f ca="1">IF(ISERROR($S1479),"",OFFSET('Smelter Reference List'!$G$4,$S1479-4,0))</f>
        <v/>
      </c>
      <c r="I1479" s="295" t="str">
        <f ca="1">IF(ISERROR($S1479),"",OFFSET('Smelter Reference List'!$H$4,$S1479-4,0))</f>
        <v/>
      </c>
      <c r="J1479" s="295" t="str">
        <f ca="1">IF(ISERROR($S1479),"",OFFSET('Smelter Reference List'!$I$4,$S1479-4,0))</f>
        <v/>
      </c>
      <c r="K1479" s="296"/>
      <c r="L1479" s="296"/>
      <c r="M1479" s="296"/>
      <c r="N1479" s="296"/>
      <c r="O1479" s="296"/>
      <c r="P1479" s="296"/>
      <c r="Q1479" s="297"/>
      <c r="R1479" s="227"/>
      <c r="S1479" s="228" t="e">
        <f>IF(C1479="",NA(),MATCH($B1479&amp;$C1479,'Smelter Reference List'!$J:$J,0))</f>
        <v>#N/A</v>
      </c>
      <c r="T1479" s="229"/>
      <c r="U1479" s="229">
        <f t="shared" ca="1" si="48"/>
        <v>0</v>
      </c>
      <c r="V1479" s="229"/>
      <c r="W1479" s="229"/>
      <c r="Y1479" s="223" t="str">
        <f t="shared" si="49"/>
        <v/>
      </c>
    </row>
    <row r="1480" spans="1:25" s="223" customFormat="1" ht="20.25">
      <c r="A1480" s="292"/>
      <c r="B1480" s="293" t="str">
        <f>IF(LEN(A1480)=0,"",INDEX('Smelter Reference List'!$A:$A,MATCH($A1480,'Smelter Reference List'!$E:$E,0)))</f>
        <v/>
      </c>
      <c r="C1480" s="299" t="str">
        <f>IF(LEN(A1480)=0,"",INDEX('Smelter Reference List'!$C:$C,MATCH($A1480,'Smelter Reference List'!$E:$E,0)))</f>
        <v/>
      </c>
      <c r="D1480" s="293" t="str">
        <f ca="1">IF(ISERROR($S1480),"",OFFSET('Smelter Reference List'!$C$4,$S1480-4,0)&amp;"")</f>
        <v/>
      </c>
      <c r="E1480" s="293" t="str">
        <f ca="1">IF(ISERROR($S1480),"",OFFSET('Smelter Reference List'!$D$4,$S1480-4,0)&amp;"")</f>
        <v/>
      </c>
      <c r="F1480" s="293" t="str">
        <f ca="1">IF(ISERROR($S1480),"",OFFSET('Smelter Reference List'!$E$4,$S1480-4,0))</f>
        <v/>
      </c>
      <c r="G1480" s="293" t="str">
        <f ca="1">IF(C1480=$U$4,"Enter smelter details", IF(ISERROR($S1480),"",OFFSET('Smelter Reference List'!$F$4,$S1480-4,0)))</f>
        <v/>
      </c>
      <c r="H1480" s="294" t="str">
        <f ca="1">IF(ISERROR($S1480),"",OFFSET('Smelter Reference List'!$G$4,$S1480-4,0))</f>
        <v/>
      </c>
      <c r="I1480" s="295" t="str">
        <f ca="1">IF(ISERROR($S1480),"",OFFSET('Smelter Reference List'!$H$4,$S1480-4,0))</f>
        <v/>
      </c>
      <c r="J1480" s="295" t="str">
        <f ca="1">IF(ISERROR($S1480),"",OFFSET('Smelter Reference List'!$I$4,$S1480-4,0))</f>
        <v/>
      </c>
      <c r="K1480" s="296"/>
      <c r="L1480" s="296"/>
      <c r="M1480" s="296"/>
      <c r="N1480" s="296"/>
      <c r="O1480" s="296"/>
      <c r="P1480" s="296"/>
      <c r="Q1480" s="297"/>
      <c r="R1480" s="227"/>
      <c r="S1480" s="228" t="e">
        <f>IF(C1480="",NA(),MATCH($B1480&amp;$C1480,'Smelter Reference List'!$J:$J,0))</f>
        <v>#N/A</v>
      </c>
      <c r="T1480" s="229"/>
      <c r="U1480" s="229">
        <f t="shared" ca="1" si="48"/>
        <v>0</v>
      </c>
      <c r="V1480" s="229"/>
      <c r="W1480" s="229"/>
      <c r="Y1480" s="223" t="str">
        <f t="shared" si="49"/>
        <v/>
      </c>
    </row>
    <row r="1481" spans="1:25" s="223" customFormat="1" ht="20.25">
      <c r="A1481" s="292"/>
      <c r="B1481" s="293" t="str">
        <f>IF(LEN(A1481)=0,"",INDEX('Smelter Reference List'!$A:$A,MATCH($A1481,'Smelter Reference List'!$E:$E,0)))</f>
        <v/>
      </c>
      <c r="C1481" s="299" t="str">
        <f>IF(LEN(A1481)=0,"",INDEX('Smelter Reference List'!$C:$C,MATCH($A1481,'Smelter Reference List'!$E:$E,0)))</f>
        <v/>
      </c>
      <c r="D1481" s="293" t="str">
        <f ca="1">IF(ISERROR($S1481),"",OFFSET('Smelter Reference List'!$C$4,$S1481-4,0)&amp;"")</f>
        <v/>
      </c>
      <c r="E1481" s="293" t="str">
        <f ca="1">IF(ISERROR($S1481),"",OFFSET('Smelter Reference List'!$D$4,$S1481-4,0)&amp;"")</f>
        <v/>
      </c>
      <c r="F1481" s="293" t="str">
        <f ca="1">IF(ISERROR($S1481),"",OFFSET('Smelter Reference List'!$E$4,$S1481-4,0))</f>
        <v/>
      </c>
      <c r="G1481" s="293" t="str">
        <f ca="1">IF(C1481=$U$4,"Enter smelter details", IF(ISERROR($S1481),"",OFFSET('Smelter Reference List'!$F$4,$S1481-4,0)))</f>
        <v/>
      </c>
      <c r="H1481" s="294" t="str">
        <f ca="1">IF(ISERROR($S1481),"",OFFSET('Smelter Reference List'!$G$4,$S1481-4,0))</f>
        <v/>
      </c>
      <c r="I1481" s="295" t="str">
        <f ca="1">IF(ISERROR($S1481),"",OFFSET('Smelter Reference List'!$H$4,$S1481-4,0))</f>
        <v/>
      </c>
      <c r="J1481" s="295" t="str">
        <f ca="1">IF(ISERROR($S1481),"",OFFSET('Smelter Reference List'!$I$4,$S1481-4,0))</f>
        <v/>
      </c>
      <c r="K1481" s="296"/>
      <c r="L1481" s="296"/>
      <c r="M1481" s="296"/>
      <c r="N1481" s="296"/>
      <c r="O1481" s="296"/>
      <c r="P1481" s="296"/>
      <c r="Q1481" s="297"/>
      <c r="R1481" s="227"/>
      <c r="S1481" s="228" t="e">
        <f>IF(C1481="",NA(),MATCH($B1481&amp;$C1481,'Smelter Reference List'!$J:$J,0))</f>
        <v>#N/A</v>
      </c>
      <c r="T1481" s="229"/>
      <c r="U1481" s="229">
        <f t="shared" ca="1" si="48"/>
        <v>0</v>
      </c>
      <c r="V1481" s="229"/>
      <c r="W1481" s="229"/>
      <c r="Y1481" s="223" t="str">
        <f t="shared" si="49"/>
        <v/>
      </c>
    </row>
    <row r="1482" spans="1:25" s="223" customFormat="1" ht="20.25">
      <c r="A1482" s="292"/>
      <c r="B1482" s="293" t="str">
        <f>IF(LEN(A1482)=0,"",INDEX('Smelter Reference List'!$A:$A,MATCH($A1482,'Smelter Reference List'!$E:$E,0)))</f>
        <v/>
      </c>
      <c r="C1482" s="299" t="str">
        <f>IF(LEN(A1482)=0,"",INDEX('Smelter Reference List'!$C:$C,MATCH($A1482,'Smelter Reference List'!$E:$E,0)))</f>
        <v/>
      </c>
      <c r="D1482" s="293" t="str">
        <f ca="1">IF(ISERROR($S1482),"",OFFSET('Smelter Reference List'!$C$4,$S1482-4,0)&amp;"")</f>
        <v/>
      </c>
      <c r="E1482" s="293" t="str">
        <f ca="1">IF(ISERROR($S1482),"",OFFSET('Smelter Reference List'!$D$4,$S1482-4,0)&amp;"")</f>
        <v/>
      </c>
      <c r="F1482" s="293" t="str">
        <f ca="1">IF(ISERROR($S1482),"",OFFSET('Smelter Reference List'!$E$4,$S1482-4,0))</f>
        <v/>
      </c>
      <c r="G1482" s="293" t="str">
        <f ca="1">IF(C1482=$U$4,"Enter smelter details", IF(ISERROR($S1482),"",OFFSET('Smelter Reference List'!$F$4,$S1482-4,0)))</f>
        <v/>
      </c>
      <c r="H1482" s="294" t="str">
        <f ca="1">IF(ISERROR($S1482),"",OFFSET('Smelter Reference List'!$G$4,$S1482-4,0))</f>
        <v/>
      </c>
      <c r="I1482" s="295" t="str">
        <f ca="1">IF(ISERROR($S1482),"",OFFSET('Smelter Reference List'!$H$4,$S1482-4,0))</f>
        <v/>
      </c>
      <c r="J1482" s="295" t="str">
        <f ca="1">IF(ISERROR($S1482),"",OFFSET('Smelter Reference List'!$I$4,$S1482-4,0))</f>
        <v/>
      </c>
      <c r="K1482" s="296"/>
      <c r="L1482" s="296"/>
      <c r="M1482" s="296"/>
      <c r="N1482" s="296"/>
      <c r="O1482" s="296"/>
      <c r="P1482" s="296"/>
      <c r="Q1482" s="297"/>
      <c r="R1482" s="227"/>
      <c r="S1482" s="228" t="e">
        <f>IF(C1482="",NA(),MATCH($B1482&amp;$C1482,'Smelter Reference List'!$J:$J,0))</f>
        <v>#N/A</v>
      </c>
      <c r="T1482" s="229"/>
      <c r="U1482" s="229">
        <f t="shared" ca="1" si="48"/>
        <v>0</v>
      </c>
      <c r="V1482" s="229"/>
      <c r="W1482" s="229"/>
      <c r="Y1482" s="223" t="str">
        <f t="shared" si="49"/>
        <v/>
      </c>
    </row>
    <row r="1483" spans="1:25" s="223" customFormat="1" ht="20.25">
      <c r="A1483" s="292"/>
      <c r="B1483" s="293" t="str">
        <f>IF(LEN(A1483)=0,"",INDEX('Smelter Reference List'!$A:$A,MATCH($A1483,'Smelter Reference List'!$E:$E,0)))</f>
        <v/>
      </c>
      <c r="C1483" s="299" t="str">
        <f>IF(LEN(A1483)=0,"",INDEX('Smelter Reference List'!$C:$C,MATCH($A1483,'Smelter Reference List'!$E:$E,0)))</f>
        <v/>
      </c>
      <c r="D1483" s="293" t="str">
        <f ca="1">IF(ISERROR($S1483),"",OFFSET('Smelter Reference List'!$C$4,$S1483-4,0)&amp;"")</f>
        <v/>
      </c>
      <c r="E1483" s="293" t="str">
        <f ca="1">IF(ISERROR($S1483),"",OFFSET('Smelter Reference List'!$D$4,$S1483-4,0)&amp;"")</f>
        <v/>
      </c>
      <c r="F1483" s="293" t="str">
        <f ca="1">IF(ISERROR($S1483),"",OFFSET('Smelter Reference List'!$E$4,$S1483-4,0))</f>
        <v/>
      </c>
      <c r="G1483" s="293" t="str">
        <f ca="1">IF(C1483=$U$4,"Enter smelter details", IF(ISERROR($S1483),"",OFFSET('Smelter Reference List'!$F$4,$S1483-4,0)))</f>
        <v/>
      </c>
      <c r="H1483" s="294" t="str">
        <f ca="1">IF(ISERROR($S1483),"",OFFSET('Smelter Reference List'!$G$4,$S1483-4,0))</f>
        <v/>
      </c>
      <c r="I1483" s="295" t="str">
        <f ca="1">IF(ISERROR($S1483),"",OFFSET('Smelter Reference List'!$H$4,$S1483-4,0))</f>
        <v/>
      </c>
      <c r="J1483" s="295" t="str">
        <f ca="1">IF(ISERROR($S1483),"",OFFSET('Smelter Reference List'!$I$4,$S1483-4,0))</f>
        <v/>
      </c>
      <c r="K1483" s="296"/>
      <c r="L1483" s="296"/>
      <c r="M1483" s="296"/>
      <c r="N1483" s="296"/>
      <c r="O1483" s="296"/>
      <c r="P1483" s="296"/>
      <c r="Q1483" s="297"/>
      <c r="R1483" s="227"/>
      <c r="S1483" s="228" t="e">
        <f>IF(C1483="",NA(),MATCH($B1483&amp;$C1483,'Smelter Reference List'!$J:$J,0))</f>
        <v>#N/A</v>
      </c>
      <c r="T1483" s="229"/>
      <c r="U1483" s="229">
        <f t="shared" ca="1" si="48"/>
        <v>0</v>
      </c>
      <c r="V1483" s="229"/>
      <c r="W1483" s="229"/>
      <c r="Y1483" s="223" t="str">
        <f t="shared" si="49"/>
        <v/>
      </c>
    </row>
    <row r="1484" spans="1:25" s="223" customFormat="1" ht="20.25">
      <c r="A1484" s="292"/>
      <c r="B1484" s="293" t="str">
        <f>IF(LEN(A1484)=0,"",INDEX('Smelter Reference List'!$A:$A,MATCH($A1484,'Smelter Reference List'!$E:$E,0)))</f>
        <v/>
      </c>
      <c r="C1484" s="299" t="str">
        <f>IF(LEN(A1484)=0,"",INDEX('Smelter Reference List'!$C:$C,MATCH($A1484,'Smelter Reference List'!$E:$E,0)))</f>
        <v/>
      </c>
      <c r="D1484" s="293" t="str">
        <f ca="1">IF(ISERROR($S1484),"",OFFSET('Smelter Reference List'!$C$4,$S1484-4,0)&amp;"")</f>
        <v/>
      </c>
      <c r="E1484" s="293" t="str">
        <f ca="1">IF(ISERROR($S1484),"",OFFSET('Smelter Reference List'!$D$4,$S1484-4,0)&amp;"")</f>
        <v/>
      </c>
      <c r="F1484" s="293" t="str">
        <f ca="1">IF(ISERROR($S1484),"",OFFSET('Smelter Reference List'!$E$4,$S1484-4,0))</f>
        <v/>
      </c>
      <c r="G1484" s="293" t="str">
        <f ca="1">IF(C1484=$U$4,"Enter smelter details", IF(ISERROR($S1484),"",OFFSET('Smelter Reference List'!$F$4,$S1484-4,0)))</f>
        <v/>
      </c>
      <c r="H1484" s="294" t="str">
        <f ca="1">IF(ISERROR($S1484),"",OFFSET('Smelter Reference List'!$G$4,$S1484-4,0))</f>
        <v/>
      </c>
      <c r="I1484" s="295" t="str">
        <f ca="1">IF(ISERROR($S1484),"",OFFSET('Smelter Reference List'!$H$4,$S1484-4,0))</f>
        <v/>
      </c>
      <c r="J1484" s="295" t="str">
        <f ca="1">IF(ISERROR($S1484),"",OFFSET('Smelter Reference List'!$I$4,$S1484-4,0))</f>
        <v/>
      </c>
      <c r="K1484" s="296"/>
      <c r="L1484" s="296"/>
      <c r="M1484" s="296"/>
      <c r="N1484" s="296"/>
      <c r="O1484" s="296"/>
      <c r="P1484" s="296"/>
      <c r="Q1484" s="297"/>
      <c r="R1484" s="227"/>
      <c r="S1484" s="228" t="e">
        <f>IF(C1484="",NA(),MATCH($B1484&amp;$C1484,'Smelter Reference List'!$J:$J,0))</f>
        <v>#N/A</v>
      </c>
      <c r="T1484" s="229"/>
      <c r="U1484" s="229">
        <f t="shared" ca="1" si="48"/>
        <v>0</v>
      </c>
      <c r="V1484" s="229"/>
      <c r="W1484" s="229"/>
      <c r="Y1484" s="223" t="str">
        <f t="shared" si="49"/>
        <v/>
      </c>
    </row>
    <row r="1485" spans="1:25" s="223" customFormat="1" ht="20.25">
      <c r="A1485" s="292"/>
      <c r="B1485" s="293" t="str">
        <f>IF(LEN(A1485)=0,"",INDEX('Smelter Reference List'!$A:$A,MATCH($A1485,'Smelter Reference List'!$E:$E,0)))</f>
        <v/>
      </c>
      <c r="C1485" s="299" t="str">
        <f>IF(LEN(A1485)=0,"",INDEX('Smelter Reference List'!$C:$C,MATCH($A1485,'Smelter Reference List'!$E:$E,0)))</f>
        <v/>
      </c>
      <c r="D1485" s="293" t="str">
        <f ca="1">IF(ISERROR($S1485),"",OFFSET('Smelter Reference List'!$C$4,$S1485-4,0)&amp;"")</f>
        <v/>
      </c>
      <c r="E1485" s="293" t="str">
        <f ca="1">IF(ISERROR($S1485),"",OFFSET('Smelter Reference List'!$D$4,$S1485-4,0)&amp;"")</f>
        <v/>
      </c>
      <c r="F1485" s="293" t="str">
        <f ca="1">IF(ISERROR($S1485),"",OFFSET('Smelter Reference List'!$E$4,$S1485-4,0))</f>
        <v/>
      </c>
      <c r="G1485" s="293" t="str">
        <f ca="1">IF(C1485=$U$4,"Enter smelter details", IF(ISERROR($S1485),"",OFFSET('Smelter Reference List'!$F$4,$S1485-4,0)))</f>
        <v/>
      </c>
      <c r="H1485" s="294" t="str">
        <f ca="1">IF(ISERROR($S1485),"",OFFSET('Smelter Reference List'!$G$4,$S1485-4,0))</f>
        <v/>
      </c>
      <c r="I1485" s="295" t="str">
        <f ca="1">IF(ISERROR($S1485),"",OFFSET('Smelter Reference List'!$H$4,$S1485-4,0))</f>
        <v/>
      </c>
      <c r="J1485" s="295" t="str">
        <f ca="1">IF(ISERROR($S1485),"",OFFSET('Smelter Reference List'!$I$4,$S1485-4,0))</f>
        <v/>
      </c>
      <c r="K1485" s="296"/>
      <c r="L1485" s="296"/>
      <c r="M1485" s="296"/>
      <c r="N1485" s="296"/>
      <c r="O1485" s="296"/>
      <c r="P1485" s="296"/>
      <c r="Q1485" s="297"/>
      <c r="R1485" s="227"/>
      <c r="S1485" s="228" t="e">
        <f>IF(C1485="",NA(),MATCH($B1485&amp;$C1485,'Smelter Reference List'!$J:$J,0))</f>
        <v>#N/A</v>
      </c>
      <c r="T1485" s="229"/>
      <c r="U1485" s="229">
        <f t="shared" ca="1" si="48"/>
        <v>0</v>
      </c>
      <c r="V1485" s="229"/>
      <c r="W1485" s="229"/>
      <c r="Y1485" s="223" t="str">
        <f t="shared" si="49"/>
        <v/>
      </c>
    </row>
    <row r="1486" spans="1:25" s="223" customFormat="1" ht="20.25">
      <c r="A1486" s="292"/>
      <c r="B1486" s="293" t="str">
        <f>IF(LEN(A1486)=0,"",INDEX('Smelter Reference List'!$A:$A,MATCH($A1486,'Smelter Reference List'!$E:$E,0)))</f>
        <v/>
      </c>
      <c r="C1486" s="299" t="str">
        <f>IF(LEN(A1486)=0,"",INDEX('Smelter Reference List'!$C:$C,MATCH($A1486,'Smelter Reference List'!$E:$E,0)))</f>
        <v/>
      </c>
      <c r="D1486" s="293" t="str">
        <f ca="1">IF(ISERROR($S1486),"",OFFSET('Smelter Reference List'!$C$4,$S1486-4,0)&amp;"")</f>
        <v/>
      </c>
      <c r="E1486" s="293" t="str">
        <f ca="1">IF(ISERROR($S1486),"",OFFSET('Smelter Reference List'!$D$4,$S1486-4,0)&amp;"")</f>
        <v/>
      </c>
      <c r="F1486" s="293" t="str">
        <f ca="1">IF(ISERROR($S1486),"",OFFSET('Smelter Reference List'!$E$4,$S1486-4,0))</f>
        <v/>
      </c>
      <c r="G1486" s="293" t="str">
        <f ca="1">IF(C1486=$U$4,"Enter smelter details", IF(ISERROR($S1486),"",OFFSET('Smelter Reference List'!$F$4,$S1486-4,0)))</f>
        <v/>
      </c>
      <c r="H1486" s="294" t="str">
        <f ca="1">IF(ISERROR($S1486),"",OFFSET('Smelter Reference List'!$G$4,$S1486-4,0))</f>
        <v/>
      </c>
      <c r="I1486" s="295" t="str">
        <f ca="1">IF(ISERROR($S1486),"",OFFSET('Smelter Reference List'!$H$4,$S1486-4,0))</f>
        <v/>
      </c>
      <c r="J1486" s="295" t="str">
        <f ca="1">IF(ISERROR($S1486),"",OFFSET('Smelter Reference List'!$I$4,$S1486-4,0))</f>
        <v/>
      </c>
      <c r="K1486" s="296"/>
      <c r="L1486" s="296"/>
      <c r="M1486" s="296"/>
      <c r="N1486" s="296"/>
      <c r="O1486" s="296"/>
      <c r="P1486" s="296"/>
      <c r="Q1486" s="297"/>
      <c r="R1486" s="227"/>
      <c r="S1486" s="228" t="e">
        <f>IF(C1486="",NA(),MATCH($B1486&amp;$C1486,'Smelter Reference List'!$J:$J,0))</f>
        <v>#N/A</v>
      </c>
      <c r="T1486" s="229"/>
      <c r="U1486" s="229">
        <f t="shared" ca="1" si="48"/>
        <v>0</v>
      </c>
      <c r="V1486" s="229"/>
      <c r="W1486" s="229"/>
      <c r="Y1486" s="223" t="str">
        <f t="shared" si="49"/>
        <v/>
      </c>
    </row>
    <row r="1487" spans="1:25" s="223" customFormat="1" ht="20.25">
      <c r="A1487" s="292"/>
      <c r="B1487" s="293" t="str">
        <f>IF(LEN(A1487)=0,"",INDEX('Smelter Reference List'!$A:$A,MATCH($A1487,'Smelter Reference List'!$E:$E,0)))</f>
        <v/>
      </c>
      <c r="C1487" s="299" t="str">
        <f>IF(LEN(A1487)=0,"",INDEX('Smelter Reference List'!$C:$C,MATCH($A1487,'Smelter Reference List'!$E:$E,0)))</f>
        <v/>
      </c>
      <c r="D1487" s="293" t="str">
        <f ca="1">IF(ISERROR($S1487),"",OFFSET('Smelter Reference List'!$C$4,$S1487-4,0)&amp;"")</f>
        <v/>
      </c>
      <c r="E1487" s="293" t="str">
        <f ca="1">IF(ISERROR($S1487),"",OFFSET('Smelter Reference List'!$D$4,$S1487-4,0)&amp;"")</f>
        <v/>
      </c>
      <c r="F1487" s="293" t="str">
        <f ca="1">IF(ISERROR($S1487),"",OFFSET('Smelter Reference List'!$E$4,$S1487-4,0))</f>
        <v/>
      </c>
      <c r="G1487" s="293" t="str">
        <f ca="1">IF(C1487=$U$4,"Enter smelter details", IF(ISERROR($S1487),"",OFFSET('Smelter Reference List'!$F$4,$S1487-4,0)))</f>
        <v/>
      </c>
      <c r="H1487" s="294" t="str">
        <f ca="1">IF(ISERROR($S1487),"",OFFSET('Smelter Reference List'!$G$4,$S1487-4,0))</f>
        <v/>
      </c>
      <c r="I1487" s="295" t="str">
        <f ca="1">IF(ISERROR($S1487),"",OFFSET('Smelter Reference List'!$H$4,$S1487-4,0))</f>
        <v/>
      </c>
      <c r="J1487" s="295" t="str">
        <f ca="1">IF(ISERROR($S1487),"",OFFSET('Smelter Reference List'!$I$4,$S1487-4,0))</f>
        <v/>
      </c>
      <c r="K1487" s="296"/>
      <c r="L1487" s="296"/>
      <c r="M1487" s="296"/>
      <c r="N1487" s="296"/>
      <c r="O1487" s="296"/>
      <c r="P1487" s="296"/>
      <c r="Q1487" s="297"/>
      <c r="R1487" s="227"/>
      <c r="S1487" s="228" t="e">
        <f>IF(C1487="",NA(),MATCH($B1487&amp;$C1487,'Smelter Reference List'!$J:$J,0))</f>
        <v>#N/A</v>
      </c>
      <c r="T1487" s="229"/>
      <c r="U1487" s="229">
        <f t="shared" ca="1" si="48"/>
        <v>0</v>
      </c>
      <c r="V1487" s="229"/>
      <c r="W1487" s="229"/>
      <c r="Y1487" s="223" t="str">
        <f t="shared" si="49"/>
        <v/>
      </c>
    </row>
    <row r="1488" spans="1:25" s="223" customFormat="1" ht="20.25">
      <c r="A1488" s="292"/>
      <c r="B1488" s="293" t="str">
        <f>IF(LEN(A1488)=0,"",INDEX('Smelter Reference List'!$A:$A,MATCH($A1488,'Smelter Reference List'!$E:$E,0)))</f>
        <v/>
      </c>
      <c r="C1488" s="299" t="str">
        <f>IF(LEN(A1488)=0,"",INDEX('Smelter Reference List'!$C:$C,MATCH($A1488,'Smelter Reference List'!$E:$E,0)))</f>
        <v/>
      </c>
      <c r="D1488" s="293" t="str">
        <f ca="1">IF(ISERROR($S1488),"",OFFSET('Smelter Reference List'!$C$4,$S1488-4,0)&amp;"")</f>
        <v/>
      </c>
      <c r="E1488" s="293" t="str">
        <f ca="1">IF(ISERROR($S1488),"",OFFSET('Smelter Reference List'!$D$4,$S1488-4,0)&amp;"")</f>
        <v/>
      </c>
      <c r="F1488" s="293" t="str">
        <f ca="1">IF(ISERROR($S1488),"",OFFSET('Smelter Reference List'!$E$4,$S1488-4,0))</f>
        <v/>
      </c>
      <c r="G1488" s="293" t="str">
        <f ca="1">IF(C1488=$U$4,"Enter smelter details", IF(ISERROR($S1488),"",OFFSET('Smelter Reference List'!$F$4,$S1488-4,0)))</f>
        <v/>
      </c>
      <c r="H1488" s="294" t="str">
        <f ca="1">IF(ISERROR($S1488),"",OFFSET('Smelter Reference List'!$G$4,$S1488-4,0))</f>
        <v/>
      </c>
      <c r="I1488" s="295" t="str">
        <f ca="1">IF(ISERROR($S1488),"",OFFSET('Smelter Reference List'!$H$4,$S1488-4,0))</f>
        <v/>
      </c>
      <c r="J1488" s="295" t="str">
        <f ca="1">IF(ISERROR($S1488),"",OFFSET('Smelter Reference List'!$I$4,$S1488-4,0))</f>
        <v/>
      </c>
      <c r="K1488" s="296"/>
      <c r="L1488" s="296"/>
      <c r="M1488" s="296"/>
      <c r="N1488" s="296"/>
      <c r="O1488" s="296"/>
      <c r="P1488" s="296"/>
      <c r="Q1488" s="297"/>
      <c r="R1488" s="227"/>
      <c r="S1488" s="228" t="e">
        <f>IF(C1488="",NA(),MATCH($B1488&amp;$C1488,'Smelter Reference List'!$J:$J,0))</f>
        <v>#N/A</v>
      </c>
      <c r="T1488" s="229"/>
      <c r="U1488" s="229">
        <f t="shared" ca="1" si="48"/>
        <v>0</v>
      </c>
      <c r="V1488" s="229"/>
      <c r="W1488" s="229"/>
      <c r="Y1488" s="223" t="str">
        <f t="shared" si="49"/>
        <v/>
      </c>
    </row>
    <row r="1489" spans="1:25" s="223" customFormat="1" ht="20.25">
      <c r="A1489" s="292"/>
      <c r="B1489" s="293" t="str">
        <f>IF(LEN(A1489)=0,"",INDEX('Smelter Reference List'!$A:$A,MATCH($A1489,'Smelter Reference List'!$E:$E,0)))</f>
        <v/>
      </c>
      <c r="C1489" s="299" t="str">
        <f>IF(LEN(A1489)=0,"",INDEX('Smelter Reference List'!$C:$C,MATCH($A1489,'Smelter Reference List'!$E:$E,0)))</f>
        <v/>
      </c>
      <c r="D1489" s="293" t="str">
        <f ca="1">IF(ISERROR($S1489),"",OFFSET('Smelter Reference List'!$C$4,$S1489-4,0)&amp;"")</f>
        <v/>
      </c>
      <c r="E1489" s="293" t="str">
        <f ca="1">IF(ISERROR($S1489),"",OFFSET('Smelter Reference List'!$D$4,$S1489-4,0)&amp;"")</f>
        <v/>
      </c>
      <c r="F1489" s="293" t="str">
        <f ca="1">IF(ISERROR($S1489),"",OFFSET('Smelter Reference List'!$E$4,$S1489-4,0))</f>
        <v/>
      </c>
      <c r="G1489" s="293" t="str">
        <f ca="1">IF(C1489=$U$4,"Enter smelter details", IF(ISERROR($S1489),"",OFFSET('Smelter Reference List'!$F$4,$S1489-4,0)))</f>
        <v/>
      </c>
      <c r="H1489" s="294" t="str">
        <f ca="1">IF(ISERROR($S1489),"",OFFSET('Smelter Reference List'!$G$4,$S1489-4,0))</f>
        <v/>
      </c>
      <c r="I1489" s="295" t="str">
        <f ca="1">IF(ISERROR($S1489),"",OFFSET('Smelter Reference List'!$H$4,$S1489-4,0))</f>
        <v/>
      </c>
      <c r="J1489" s="295" t="str">
        <f ca="1">IF(ISERROR($S1489),"",OFFSET('Smelter Reference List'!$I$4,$S1489-4,0))</f>
        <v/>
      </c>
      <c r="K1489" s="296"/>
      <c r="L1489" s="296"/>
      <c r="M1489" s="296"/>
      <c r="N1489" s="296"/>
      <c r="O1489" s="296"/>
      <c r="P1489" s="296"/>
      <c r="Q1489" s="297"/>
      <c r="R1489" s="227"/>
      <c r="S1489" s="228" t="e">
        <f>IF(C1489="",NA(),MATCH($B1489&amp;$C1489,'Smelter Reference List'!$J:$J,0))</f>
        <v>#N/A</v>
      </c>
      <c r="T1489" s="229"/>
      <c r="U1489" s="229">
        <f t="shared" ca="1" si="48"/>
        <v>0</v>
      </c>
      <c r="V1489" s="229"/>
      <c r="W1489" s="229"/>
      <c r="Y1489" s="223" t="str">
        <f t="shared" si="49"/>
        <v/>
      </c>
    </row>
    <row r="1490" spans="1:25" s="223" customFormat="1" ht="20.25">
      <c r="A1490" s="292"/>
      <c r="B1490" s="293" t="str">
        <f>IF(LEN(A1490)=0,"",INDEX('Smelter Reference List'!$A:$A,MATCH($A1490,'Smelter Reference List'!$E:$E,0)))</f>
        <v/>
      </c>
      <c r="C1490" s="299" t="str">
        <f>IF(LEN(A1490)=0,"",INDEX('Smelter Reference List'!$C:$C,MATCH($A1490,'Smelter Reference List'!$E:$E,0)))</f>
        <v/>
      </c>
      <c r="D1490" s="293" t="str">
        <f ca="1">IF(ISERROR($S1490),"",OFFSET('Smelter Reference List'!$C$4,$S1490-4,0)&amp;"")</f>
        <v/>
      </c>
      <c r="E1490" s="293" t="str">
        <f ca="1">IF(ISERROR($S1490),"",OFFSET('Smelter Reference List'!$D$4,$S1490-4,0)&amp;"")</f>
        <v/>
      </c>
      <c r="F1490" s="293" t="str">
        <f ca="1">IF(ISERROR($S1490),"",OFFSET('Smelter Reference List'!$E$4,$S1490-4,0))</f>
        <v/>
      </c>
      <c r="G1490" s="293" t="str">
        <f ca="1">IF(C1490=$U$4,"Enter smelter details", IF(ISERROR($S1490),"",OFFSET('Smelter Reference List'!$F$4,$S1490-4,0)))</f>
        <v/>
      </c>
      <c r="H1490" s="294" t="str">
        <f ca="1">IF(ISERROR($S1490),"",OFFSET('Smelter Reference List'!$G$4,$S1490-4,0))</f>
        <v/>
      </c>
      <c r="I1490" s="295" t="str">
        <f ca="1">IF(ISERROR($S1490),"",OFFSET('Smelter Reference List'!$H$4,$S1490-4,0))</f>
        <v/>
      </c>
      <c r="J1490" s="295" t="str">
        <f ca="1">IF(ISERROR($S1490),"",OFFSET('Smelter Reference List'!$I$4,$S1490-4,0))</f>
        <v/>
      </c>
      <c r="K1490" s="296"/>
      <c r="L1490" s="296"/>
      <c r="M1490" s="296"/>
      <c r="N1490" s="296"/>
      <c r="O1490" s="296"/>
      <c r="P1490" s="296"/>
      <c r="Q1490" s="297"/>
      <c r="R1490" s="227"/>
      <c r="S1490" s="228" t="e">
        <f>IF(C1490="",NA(),MATCH($B1490&amp;$C1490,'Smelter Reference List'!$J:$J,0))</f>
        <v>#N/A</v>
      </c>
      <c r="T1490" s="229"/>
      <c r="U1490" s="229">
        <f t="shared" ca="1" si="48"/>
        <v>0</v>
      </c>
      <c r="V1490" s="229"/>
      <c r="W1490" s="229"/>
      <c r="Y1490" s="223" t="str">
        <f t="shared" si="49"/>
        <v/>
      </c>
    </row>
    <row r="1491" spans="1:25" s="223" customFormat="1" ht="20.25">
      <c r="A1491" s="292"/>
      <c r="B1491" s="293" t="str">
        <f>IF(LEN(A1491)=0,"",INDEX('Smelter Reference List'!$A:$A,MATCH($A1491,'Smelter Reference List'!$E:$E,0)))</f>
        <v/>
      </c>
      <c r="C1491" s="299" t="str">
        <f>IF(LEN(A1491)=0,"",INDEX('Smelter Reference List'!$C:$C,MATCH($A1491,'Smelter Reference List'!$E:$E,0)))</f>
        <v/>
      </c>
      <c r="D1491" s="293" t="str">
        <f ca="1">IF(ISERROR($S1491),"",OFFSET('Smelter Reference List'!$C$4,$S1491-4,0)&amp;"")</f>
        <v/>
      </c>
      <c r="E1491" s="293" t="str">
        <f ca="1">IF(ISERROR($S1491),"",OFFSET('Smelter Reference List'!$D$4,$S1491-4,0)&amp;"")</f>
        <v/>
      </c>
      <c r="F1491" s="293" t="str">
        <f ca="1">IF(ISERROR($S1491),"",OFFSET('Smelter Reference List'!$E$4,$S1491-4,0))</f>
        <v/>
      </c>
      <c r="G1491" s="293" t="str">
        <f ca="1">IF(C1491=$U$4,"Enter smelter details", IF(ISERROR($S1491),"",OFFSET('Smelter Reference List'!$F$4,$S1491-4,0)))</f>
        <v/>
      </c>
      <c r="H1491" s="294" t="str">
        <f ca="1">IF(ISERROR($S1491),"",OFFSET('Smelter Reference List'!$G$4,$S1491-4,0))</f>
        <v/>
      </c>
      <c r="I1491" s="295" t="str">
        <f ca="1">IF(ISERROR($S1491),"",OFFSET('Smelter Reference List'!$H$4,$S1491-4,0))</f>
        <v/>
      </c>
      <c r="J1491" s="295" t="str">
        <f ca="1">IF(ISERROR($S1491),"",OFFSET('Smelter Reference List'!$I$4,$S1491-4,0))</f>
        <v/>
      </c>
      <c r="K1491" s="296"/>
      <c r="L1491" s="296"/>
      <c r="M1491" s="296"/>
      <c r="N1491" s="296"/>
      <c r="O1491" s="296"/>
      <c r="P1491" s="296"/>
      <c r="Q1491" s="297"/>
      <c r="R1491" s="227"/>
      <c r="S1491" s="228" t="e">
        <f>IF(C1491="",NA(),MATCH($B1491&amp;$C1491,'Smelter Reference List'!$J:$J,0))</f>
        <v>#N/A</v>
      </c>
      <c r="T1491" s="229"/>
      <c r="U1491" s="229">
        <f t="shared" ca="1" si="48"/>
        <v>0</v>
      </c>
      <c r="V1491" s="229"/>
      <c r="W1491" s="229"/>
      <c r="Y1491" s="223" t="str">
        <f t="shared" si="49"/>
        <v/>
      </c>
    </row>
    <row r="1492" spans="1:25" s="223" customFormat="1" ht="20.25">
      <c r="A1492" s="292"/>
      <c r="B1492" s="293" t="str">
        <f>IF(LEN(A1492)=0,"",INDEX('Smelter Reference List'!$A:$A,MATCH($A1492,'Smelter Reference List'!$E:$E,0)))</f>
        <v/>
      </c>
      <c r="C1492" s="299" t="str">
        <f>IF(LEN(A1492)=0,"",INDEX('Smelter Reference List'!$C:$C,MATCH($A1492,'Smelter Reference List'!$E:$E,0)))</f>
        <v/>
      </c>
      <c r="D1492" s="293" t="str">
        <f ca="1">IF(ISERROR($S1492),"",OFFSET('Smelter Reference List'!$C$4,$S1492-4,0)&amp;"")</f>
        <v/>
      </c>
      <c r="E1492" s="293" t="str">
        <f ca="1">IF(ISERROR($S1492),"",OFFSET('Smelter Reference List'!$D$4,$S1492-4,0)&amp;"")</f>
        <v/>
      </c>
      <c r="F1492" s="293" t="str">
        <f ca="1">IF(ISERROR($S1492),"",OFFSET('Smelter Reference List'!$E$4,$S1492-4,0))</f>
        <v/>
      </c>
      <c r="G1492" s="293" t="str">
        <f ca="1">IF(C1492=$U$4,"Enter smelter details", IF(ISERROR($S1492),"",OFFSET('Smelter Reference List'!$F$4,$S1492-4,0)))</f>
        <v/>
      </c>
      <c r="H1492" s="294" t="str">
        <f ca="1">IF(ISERROR($S1492),"",OFFSET('Smelter Reference List'!$G$4,$S1492-4,0))</f>
        <v/>
      </c>
      <c r="I1492" s="295" t="str">
        <f ca="1">IF(ISERROR($S1492),"",OFFSET('Smelter Reference List'!$H$4,$S1492-4,0))</f>
        <v/>
      </c>
      <c r="J1492" s="295" t="str">
        <f ca="1">IF(ISERROR($S1492),"",OFFSET('Smelter Reference List'!$I$4,$S1492-4,0))</f>
        <v/>
      </c>
      <c r="K1492" s="296"/>
      <c r="L1492" s="296"/>
      <c r="M1492" s="296"/>
      <c r="N1492" s="296"/>
      <c r="O1492" s="296"/>
      <c r="P1492" s="296"/>
      <c r="Q1492" s="297"/>
      <c r="R1492" s="227"/>
      <c r="S1492" s="228" t="e">
        <f>IF(C1492="",NA(),MATCH($B1492&amp;$C1492,'Smelter Reference List'!$J:$J,0))</f>
        <v>#N/A</v>
      </c>
      <c r="T1492" s="229"/>
      <c r="U1492" s="229">
        <f t="shared" ca="1" si="48"/>
        <v>0</v>
      </c>
      <c r="V1492" s="229"/>
      <c r="W1492" s="229"/>
      <c r="Y1492" s="223" t="str">
        <f t="shared" si="49"/>
        <v/>
      </c>
    </row>
    <row r="1493" spans="1:25" s="223" customFormat="1" ht="20.25">
      <c r="A1493" s="292"/>
      <c r="B1493" s="293" t="str">
        <f>IF(LEN(A1493)=0,"",INDEX('Smelter Reference List'!$A:$A,MATCH($A1493,'Smelter Reference List'!$E:$E,0)))</f>
        <v/>
      </c>
      <c r="C1493" s="299" t="str">
        <f>IF(LEN(A1493)=0,"",INDEX('Smelter Reference List'!$C:$C,MATCH($A1493,'Smelter Reference List'!$E:$E,0)))</f>
        <v/>
      </c>
      <c r="D1493" s="293" t="str">
        <f ca="1">IF(ISERROR($S1493),"",OFFSET('Smelter Reference List'!$C$4,$S1493-4,0)&amp;"")</f>
        <v/>
      </c>
      <c r="E1493" s="293" t="str">
        <f ca="1">IF(ISERROR($S1493),"",OFFSET('Smelter Reference List'!$D$4,$S1493-4,0)&amp;"")</f>
        <v/>
      </c>
      <c r="F1493" s="293" t="str">
        <f ca="1">IF(ISERROR($S1493),"",OFFSET('Smelter Reference List'!$E$4,$S1493-4,0))</f>
        <v/>
      </c>
      <c r="G1493" s="293" t="str">
        <f ca="1">IF(C1493=$U$4,"Enter smelter details", IF(ISERROR($S1493),"",OFFSET('Smelter Reference List'!$F$4,$S1493-4,0)))</f>
        <v/>
      </c>
      <c r="H1493" s="294" t="str">
        <f ca="1">IF(ISERROR($S1493),"",OFFSET('Smelter Reference List'!$G$4,$S1493-4,0))</f>
        <v/>
      </c>
      <c r="I1493" s="295" t="str">
        <f ca="1">IF(ISERROR($S1493),"",OFFSET('Smelter Reference List'!$H$4,$S1493-4,0))</f>
        <v/>
      </c>
      <c r="J1493" s="295" t="str">
        <f ca="1">IF(ISERROR($S1493),"",OFFSET('Smelter Reference List'!$I$4,$S1493-4,0))</f>
        <v/>
      </c>
      <c r="K1493" s="296"/>
      <c r="L1493" s="296"/>
      <c r="M1493" s="296"/>
      <c r="N1493" s="296"/>
      <c r="O1493" s="296"/>
      <c r="P1493" s="296"/>
      <c r="Q1493" s="297"/>
      <c r="R1493" s="227"/>
      <c r="S1493" s="228" t="e">
        <f>IF(C1493="",NA(),MATCH($B1493&amp;$C1493,'Smelter Reference List'!$J:$J,0))</f>
        <v>#N/A</v>
      </c>
      <c r="T1493" s="229"/>
      <c r="U1493" s="229">
        <f t="shared" ca="1" si="48"/>
        <v>0</v>
      </c>
      <c r="V1493" s="229"/>
      <c r="W1493" s="229"/>
      <c r="Y1493" s="223" t="str">
        <f t="shared" si="49"/>
        <v/>
      </c>
    </row>
    <row r="1494" spans="1:25" s="223" customFormat="1" ht="20.25">
      <c r="A1494" s="292"/>
      <c r="B1494" s="293" t="str">
        <f>IF(LEN(A1494)=0,"",INDEX('Smelter Reference List'!$A:$A,MATCH($A1494,'Smelter Reference List'!$E:$E,0)))</f>
        <v/>
      </c>
      <c r="C1494" s="299" t="str">
        <f>IF(LEN(A1494)=0,"",INDEX('Smelter Reference List'!$C:$C,MATCH($A1494,'Smelter Reference List'!$E:$E,0)))</f>
        <v/>
      </c>
      <c r="D1494" s="293" t="str">
        <f ca="1">IF(ISERROR($S1494),"",OFFSET('Smelter Reference List'!$C$4,$S1494-4,0)&amp;"")</f>
        <v/>
      </c>
      <c r="E1494" s="293" t="str">
        <f ca="1">IF(ISERROR($S1494),"",OFFSET('Smelter Reference List'!$D$4,$S1494-4,0)&amp;"")</f>
        <v/>
      </c>
      <c r="F1494" s="293" t="str">
        <f ca="1">IF(ISERROR($S1494),"",OFFSET('Smelter Reference List'!$E$4,$S1494-4,0))</f>
        <v/>
      </c>
      <c r="G1494" s="293" t="str">
        <f ca="1">IF(C1494=$U$4,"Enter smelter details", IF(ISERROR($S1494),"",OFFSET('Smelter Reference List'!$F$4,$S1494-4,0)))</f>
        <v/>
      </c>
      <c r="H1494" s="294" t="str">
        <f ca="1">IF(ISERROR($S1494),"",OFFSET('Smelter Reference List'!$G$4,$S1494-4,0))</f>
        <v/>
      </c>
      <c r="I1494" s="295" t="str">
        <f ca="1">IF(ISERROR($S1494),"",OFFSET('Smelter Reference List'!$H$4,$S1494-4,0))</f>
        <v/>
      </c>
      <c r="J1494" s="295" t="str">
        <f ca="1">IF(ISERROR($S1494),"",OFFSET('Smelter Reference List'!$I$4,$S1494-4,0))</f>
        <v/>
      </c>
      <c r="K1494" s="296"/>
      <c r="L1494" s="296"/>
      <c r="M1494" s="296"/>
      <c r="N1494" s="296"/>
      <c r="O1494" s="296"/>
      <c r="P1494" s="296"/>
      <c r="Q1494" s="297"/>
      <c r="R1494" s="227"/>
      <c r="S1494" s="228" t="e">
        <f>IF(C1494="",NA(),MATCH($B1494&amp;$C1494,'Smelter Reference List'!$J:$J,0))</f>
        <v>#N/A</v>
      </c>
      <c r="T1494" s="229"/>
      <c r="U1494" s="229">
        <f t="shared" ca="1" si="48"/>
        <v>0</v>
      </c>
      <c r="V1494" s="229"/>
      <c r="W1494" s="229"/>
      <c r="Y1494" s="223" t="str">
        <f t="shared" si="49"/>
        <v/>
      </c>
    </row>
    <row r="1495" spans="1:25" s="223" customFormat="1" ht="20.25">
      <c r="A1495" s="292"/>
      <c r="B1495" s="293" t="str">
        <f>IF(LEN(A1495)=0,"",INDEX('Smelter Reference List'!$A:$A,MATCH($A1495,'Smelter Reference List'!$E:$E,0)))</f>
        <v/>
      </c>
      <c r="C1495" s="299" t="str">
        <f>IF(LEN(A1495)=0,"",INDEX('Smelter Reference List'!$C:$C,MATCH($A1495,'Smelter Reference List'!$E:$E,0)))</f>
        <v/>
      </c>
      <c r="D1495" s="293" t="str">
        <f ca="1">IF(ISERROR($S1495),"",OFFSET('Smelter Reference List'!$C$4,$S1495-4,0)&amp;"")</f>
        <v/>
      </c>
      <c r="E1495" s="293" t="str">
        <f ca="1">IF(ISERROR($S1495),"",OFFSET('Smelter Reference List'!$D$4,$S1495-4,0)&amp;"")</f>
        <v/>
      </c>
      <c r="F1495" s="293" t="str">
        <f ca="1">IF(ISERROR($S1495),"",OFFSET('Smelter Reference List'!$E$4,$S1495-4,0))</f>
        <v/>
      </c>
      <c r="G1495" s="293" t="str">
        <f ca="1">IF(C1495=$U$4,"Enter smelter details", IF(ISERROR($S1495),"",OFFSET('Smelter Reference List'!$F$4,$S1495-4,0)))</f>
        <v/>
      </c>
      <c r="H1495" s="294" t="str">
        <f ca="1">IF(ISERROR($S1495),"",OFFSET('Smelter Reference List'!$G$4,$S1495-4,0))</f>
        <v/>
      </c>
      <c r="I1495" s="295" t="str">
        <f ca="1">IF(ISERROR($S1495),"",OFFSET('Smelter Reference List'!$H$4,$S1495-4,0))</f>
        <v/>
      </c>
      <c r="J1495" s="295" t="str">
        <f ca="1">IF(ISERROR($S1495),"",OFFSET('Smelter Reference List'!$I$4,$S1495-4,0))</f>
        <v/>
      </c>
      <c r="K1495" s="296"/>
      <c r="L1495" s="296"/>
      <c r="M1495" s="296"/>
      <c r="N1495" s="296"/>
      <c r="O1495" s="296"/>
      <c r="P1495" s="296"/>
      <c r="Q1495" s="297"/>
      <c r="R1495" s="227"/>
      <c r="S1495" s="228" t="e">
        <f>IF(C1495="",NA(),MATCH($B1495&amp;$C1495,'Smelter Reference List'!$J:$J,0))</f>
        <v>#N/A</v>
      </c>
      <c r="T1495" s="229"/>
      <c r="U1495" s="229">
        <f t="shared" ca="1" si="48"/>
        <v>0</v>
      </c>
      <c r="V1495" s="229"/>
      <c r="W1495" s="229"/>
      <c r="Y1495" s="223" t="str">
        <f t="shared" si="49"/>
        <v/>
      </c>
    </row>
    <row r="1496" spans="1:25" s="223" customFormat="1" ht="20.25">
      <c r="A1496" s="292"/>
      <c r="B1496" s="293" t="str">
        <f>IF(LEN(A1496)=0,"",INDEX('Smelter Reference List'!$A:$A,MATCH($A1496,'Smelter Reference List'!$E:$E,0)))</f>
        <v/>
      </c>
      <c r="C1496" s="299" t="str">
        <f>IF(LEN(A1496)=0,"",INDEX('Smelter Reference List'!$C:$C,MATCH($A1496,'Smelter Reference List'!$E:$E,0)))</f>
        <v/>
      </c>
      <c r="D1496" s="293" t="str">
        <f ca="1">IF(ISERROR($S1496),"",OFFSET('Smelter Reference List'!$C$4,$S1496-4,0)&amp;"")</f>
        <v/>
      </c>
      <c r="E1496" s="293" t="str">
        <f ca="1">IF(ISERROR($S1496),"",OFFSET('Smelter Reference List'!$D$4,$S1496-4,0)&amp;"")</f>
        <v/>
      </c>
      <c r="F1496" s="293" t="str">
        <f ca="1">IF(ISERROR($S1496),"",OFFSET('Smelter Reference List'!$E$4,$S1496-4,0))</f>
        <v/>
      </c>
      <c r="G1496" s="293" t="str">
        <f ca="1">IF(C1496=$U$4,"Enter smelter details", IF(ISERROR($S1496),"",OFFSET('Smelter Reference List'!$F$4,$S1496-4,0)))</f>
        <v/>
      </c>
      <c r="H1496" s="294" t="str">
        <f ca="1">IF(ISERROR($S1496),"",OFFSET('Smelter Reference List'!$G$4,$S1496-4,0))</f>
        <v/>
      </c>
      <c r="I1496" s="295" t="str">
        <f ca="1">IF(ISERROR($S1496),"",OFFSET('Smelter Reference List'!$H$4,$S1496-4,0))</f>
        <v/>
      </c>
      <c r="J1496" s="295" t="str">
        <f ca="1">IF(ISERROR($S1496),"",OFFSET('Smelter Reference List'!$I$4,$S1496-4,0))</f>
        <v/>
      </c>
      <c r="K1496" s="296"/>
      <c r="L1496" s="296"/>
      <c r="M1496" s="296"/>
      <c r="N1496" s="296"/>
      <c r="O1496" s="296"/>
      <c r="P1496" s="296"/>
      <c r="Q1496" s="297"/>
      <c r="R1496" s="227"/>
      <c r="S1496" s="228" t="e">
        <f>IF(C1496="",NA(),MATCH($B1496&amp;$C1496,'Smelter Reference List'!$J:$J,0))</f>
        <v>#N/A</v>
      </c>
      <c r="T1496" s="229"/>
      <c r="U1496" s="229">
        <f t="shared" ca="1" si="48"/>
        <v>0</v>
      </c>
      <c r="V1496" s="229"/>
      <c r="W1496" s="229"/>
      <c r="Y1496" s="223" t="str">
        <f t="shared" si="49"/>
        <v/>
      </c>
    </row>
    <row r="1497" spans="1:25" s="223" customFormat="1" ht="20.25">
      <c r="A1497" s="292"/>
      <c r="B1497" s="293" t="str">
        <f>IF(LEN(A1497)=0,"",INDEX('Smelter Reference List'!$A:$A,MATCH($A1497,'Smelter Reference List'!$E:$E,0)))</f>
        <v/>
      </c>
      <c r="C1497" s="299" t="str">
        <f>IF(LEN(A1497)=0,"",INDEX('Smelter Reference List'!$C:$C,MATCH($A1497,'Smelter Reference List'!$E:$E,0)))</f>
        <v/>
      </c>
      <c r="D1497" s="293" t="str">
        <f ca="1">IF(ISERROR($S1497),"",OFFSET('Smelter Reference List'!$C$4,$S1497-4,0)&amp;"")</f>
        <v/>
      </c>
      <c r="E1497" s="293" t="str">
        <f ca="1">IF(ISERROR($S1497),"",OFFSET('Smelter Reference List'!$D$4,$S1497-4,0)&amp;"")</f>
        <v/>
      </c>
      <c r="F1497" s="293" t="str">
        <f ca="1">IF(ISERROR($S1497),"",OFFSET('Smelter Reference List'!$E$4,$S1497-4,0))</f>
        <v/>
      </c>
      <c r="G1497" s="293" t="str">
        <f ca="1">IF(C1497=$U$4,"Enter smelter details", IF(ISERROR($S1497),"",OFFSET('Smelter Reference List'!$F$4,$S1497-4,0)))</f>
        <v/>
      </c>
      <c r="H1497" s="294" t="str">
        <f ca="1">IF(ISERROR($S1497),"",OFFSET('Smelter Reference List'!$G$4,$S1497-4,0))</f>
        <v/>
      </c>
      <c r="I1497" s="295" t="str">
        <f ca="1">IF(ISERROR($S1497),"",OFFSET('Smelter Reference List'!$H$4,$S1497-4,0))</f>
        <v/>
      </c>
      <c r="J1497" s="295" t="str">
        <f ca="1">IF(ISERROR($S1497),"",OFFSET('Smelter Reference List'!$I$4,$S1497-4,0))</f>
        <v/>
      </c>
      <c r="K1497" s="296"/>
      <c r="L1497" s="296"/>
      <c r="M1497" s="296"/>
      <c r="N1497" s="296"/>
      <c r="O1497" s="296"/>
      <c r="P1497" s="296"/>
      <c r="Q1497" s="297"/>
      <c r="R1497" s="227"/>
      <c r="S1497" s="228" t="e">
        <f>IF(C1497="",NA(),MATCH($B1497&amp;$C1497,'Smelter Reference List'!$J:$J,0))</f>
        <v>#N/A</v>
      </c>
      <c r="T1497" s="229"/>
      <c r="U1497" s="229">
        <f t="shared" ca="1" si="48"/>
        <v>0</v>
      </c>
      <c r="V1497" s="229"/>
      <c r="W1497" s="229"/>
      <c r="Y1497" s="223" t="str">
        <f t="shared" si="49"/>
        <v/>
      </c>
    </row>
    <row r="1498" spans="1:25" s="223" customFormat="1" ht="20.25">
      <c r="A1498" s="292"/>
      <c r="B1498" s="293" t="str">
        <f>IF(LEN(A1498)=0,"",INDEX('Smelter Reference List'!$A:$A,MATCH($A1498,'Smelter Reference List'!$E:$E,0)))</f>
        <v/>
      </c>
      <c r="C1498" s="299" t="str">
        <f>IF(LEN(A1498)=0,"",INDEX('Smelter Reference List'!$C:$C,MATCH($A1498,'Smelter Reference List'!$E:$E,0)))</f>
        <v/>
      </c>
      <c r="D1498" s="293" t="str">
        <f ca="1">IF(ISERROR($S1498),"",OFFSET('Smelter Reference List'!$C$4,$S1498-4,0)&amp;"")</f>
        <v/>
      </c>
      <c r="E1498" s="293" t="str">
        <f ca="1">IF(ISERROR($S1498),"",OFFSET('Smelter Reference List'!$D$4,$S1498-4,0)&amp;"")</f>
        <v/>
      </c>
      <c r="F1498" s="293" t="str">
        <f ca="1">IF(ISERROR($S1498),"",OFFSET('Smelter Reference List'!$E$4,$S1498-4,0))</f>
        <v/>
      </c>
      <c r="G1498" s="293" t="str">
        <f ca="1">IF(C1498=$U$4,"Enter smelter details", IF(ISERROR($S1498),"",OFFSET('Smelter Reference List'!$F$4,$S1498-4,0)))</f>
        <v/>
      </c>
      <c r="H1498" s="294" t="str">
        <f ca="1">IF(ISERROR($S1498),"",OFFSET('Smelter Reference List'!$G$4,$S1498-4,0))</f>
        <v/>
      </c>
      <c r="I1498" s="295" t="str">
        <f ca="1">IF(ISERROR($S1498),"",OFFSET('Smelter Reference List'!$H$4,$S1498-4,0))</f>
        <v/>
      </c>
      <c r="J1498" s="295" t="str">
        <f ca="1">IF(ISERROR($S1498),"",OFFSET('Smelter Reference List'!$I$4,$S1498-4,0))</f>
        <v/>
      </c>
      <c r="K1498" s="296"/>
      <c r="L1498" s="296"/>
      <c r="M1498" s="296"/>
      <c r="N1498" s="296"/>
      <c r="O1498" s="296"/>
      <c r="P1498" s="296"/>
      <c r="Q1498" s="297"/>
      <c r="R1498" s="227"/>
      <c r="S1498" s="228" t="e">
        <f>IF(C1498="",NA(),MATCH($B1498&amp;$C1498,'Smelter Reference List'!$J:$J,0))</f>
        <v>#N/A</v>
      </c>
      <c r="T1498" s="229"/>
      <c r="U1498" s="229">
        <f t="shared" ca="1" si="48"/>
        <v>0</v>
      </c>
      <c r="V1498" s="229"/>
      <c r="W1498" s="229"/>
      <c r="Y1498" s="223" t="str">
        <f t="shared" si="49"/>
        <v/>
      </c>
    </row>
    <row r="1499" spans="1:25" s="223" customFormat="1" ht="20.25">
      <c r="A1499" s="292"/>
      <c r="B1499" s="293" t="str">
        <f>IF(LEN(A1499)=0,"",INDEX('Smelter Reference List'!$A:$A,MATCH($A1499,'Smelter Reference List'!$E:$E,0)))</f>
        <v/>
      </c>
      <c r="C1499" s="299" t="str">
        <f>IF(LEN(A1499)=0,"",INDEX('Smelter Reference List'!$C:$C,MATCH($A1499,'Smelter Reference List'!$E:$E,0)))</f>
        <v/>
      </c>
      <c r="D1499" s="293" t="str">
        <f ca="1">IF(ISERROR($S1499),"",OFFSET('Smelter Reference List'!$C$4,$S1499-4,0)&amp;"")</f>
        <v/>
      </c>
      <c r="E1499" s="293" t="str">
        <f ca="1">IF(ISERROR($S1499),"",OFFSET('Smelter Reference List'!$D$4,$S1499-4,0)&amp;"")</f>
        <v/>
      </c>
      <c r="F1499" s="293" t="str">
        <f ca="1">IF(ISERROR($S1499),"",OFFSET('Smelter Reference List'!$E$4,$S1499-4,0))</f>
        <v/>
      </c>
      <c r="G1499" s="293" t="str">
        <f ca="1">IF(C1499=$U$4,"Enter smelter details", IF(ISERROR($S1499),"",OFFSET('Smelter Reference List'!$F$4,$S1499-4,0)))</f>
        <v/>
      </c>
      <c r="H1499" s="294" t="str">
        <f ca="1">IF(ISERROR($S1499),"",OFFSET('Smelter Reference List'!$G$4,$S1499-4,0))</f>
        <v/>
      </c>
      <c r="I1499" s="295" t="str">
        <f ca="1">IF(ISERROR($S1499),"",OFFSET('Smelter Reference List'!$H$4,$S1499-4,0))</f>
        <v/>
      </c>
      <c r="J1499" s="295" t="str">
        <f ca="1">IF(ISERROR($S1499),"",OFFSET('Smelter Reference List'!$I$4,$S1499-4,0))</f>
        <v/>
      </c>
      <c r="K1499" s="296"/>
      <c r="L1499" s="296"/>
      <c r="M1499" s="296"/>
      <c r="N1499" s="296"/>
      <c r="O1499" s="296"/>
      <c r="P1499" s="296"/>
      <c r="Q1499" s="297"/>
      <c r="R1499" s="227"/>
      <c r="S1499" s="228" t="e">
        <f>IF(C1499="",NA(),MATCH($B1499&amp;$C1499,'Smelter Reference List'!$J:$J,0))</f>
        <v>#N/A</v>
      </c>
      <c r="T1499" s="229"/>
      <c r="U1499" s="229">
        <f t="shared" ca="1" si="48"/>
        <v>0</v>
      </c>
      <c r="V1499" s="229"/>
      <c r="W1499" s="229"/>
      <c r="Y1499" s="223" t="str">
        <f t="shared" si="49"/>
        <v/>
      </c>
    </row>
    <row r="1500" spans="1:25" s="223" customFormat="1" ht="20.25">
      <c r="A1500" s="292"/>
      <c r="B1500" s="293" t="str">
        <f>IF(LEN(A1500)=0,"",INDEX('Smelter Reference List'!$A:$A,MATCH($A1500,'Smelter Reference List'!$E:$E,0)))</f>
        <v/>
      </c>
      <c r="C1500" s="299" t="str">
        <f>IF(LEN(A1500)=0,"",INDEX('Smelter Reference List'!$C:$C,MATCH($A1500,'Smelter Reference List'!$E:$E,0)))</f>
        <v/>
      </c>
      <c r="D1500" s="293" t="str">
        <f ca="1">IF(ISERROR($S1500),"",OFFSET('Smelter Reference List'!$C$4,$S1500-4,0)&amp;"")</f>
        <v/>
      </c>
      <c r="E1500" s="293" t="str">
        <f ca="1">IF(ISERROR($S1500),"",OFFSET('Smelter Reference List'!$D$4,$S1500-4,0)&amp;"")</f>
        <v/>
      </c>
      <c r="F1500" s="293" t="str">
        <f ca="1">IF(ISERROR($S1500),"",OFFSET('Smelter Reference List'!$E$4,$S1500-4,0))</f>
        <v/>
      </c>
      <c r="G1500" s="293" t="str">
        <f ca="1">IF(C1500=$U$4,"Enter smelter details", IF(ISERROR($S1500),"",OFFSET('Smelter Reference List'!$F$4,$S1500-4,0)))</f>
        <v/>
      </c>
      <c r="H1500" s="294" t="str">
        <f ca="1">IF(ISERROR($S1500),"",OFFSET('Smelter Reference List'!$G$4,$S1500-4,0))</f>
        <v/>
      </c>
      <c r="I1500" s="295" t="str">
        <f ca="1">IF(ISERROR($S1500),"",OFFSET('Smelter Reference List'!$H$4,$S1500-4,0))</f>
        <v/>
      </c>
      <c r="J1500" s="295" t="str">
        <f ca="1">IF(ISERROR($S1500),"",OFFSET('Smelter Reference List'!$I$4,$S1500-4,0))</f>
        <v/>
      </c>
      <c r="K1500" s="296"/>
      <c r="L1500" s="296"/>
      <c r="M1500" s="296"/>
      <c r="N1500" s="296"/>
      <c r="O1500" s="296"/>
      <c r="P1500" s="296"/>
      <c r="Q1500" s="297"/>
      <c r="R1500" s="227"/>
      <c r="S1500" s="228" t="e">
        <f>IF(C1500="",NA(),MATCH($B1500&amp;$C1500,'Smelter Reference List'!$J:$J,0))</f>
        <v>#N/A</v>
      </c>
      <c r="T1500" s="229"/>
      <c r="U1500" s="229">
        <f t="shared" ca="1" si="48"/>
        <v>0</v>
      </c>
      <c r="V1500" s="229"/>
      <c r="W1500" s="229"/>
      <c r="Y1500" s="223" t="str">
        <f t="shared" si="49"/>
        <v/>
      </c>
    </row>
    <row r="1501" spans="1:25" s="223" customFormat="1" ht="20.25">
      <c r="A1501" s="292"/>
      <c r="B1501" s="293" t="str">
        <f>IF(LEN(A1501)=0,"",INDEX('Smelter Reference List'!$A:$A,MATCH($A1501,'Smelter Reference List'!$E:$E,0)))</f>
        <v/>
      </c>
      <c r="C1501" s="299" t="str">
        <f>IF(LEN(A1501)=0,"",INDEX('Smelter Reference List'!$C:$C,MATCH($A1501,'Smelter Reference List'!$E:$E,0)))</f>
        <v/>
      </c>
      <c r="D1501" s="293" t="str">
        <f ca="1">IF(ISERROR($S1501),"",OFFSET('Smelter Reference List'!$C$4,$S1501-4,0)&amp;"")</f>
        <v/>
      </c>
      <c r="E1501" s="293" t="str">
        <f ca="1">IF(ISERROR($S1501),"",OFFSET('Smelter Reference List'!$D$4,$S1501-4,0)&amp;"")</f>
        <v/>
      </c>
      <c r="F1501" s="293" t="str">
        <f ca="1">IF(ISERROR($S1501),"",OFFSET('Smelter Reference List'!$E$4,$S1501-4,0))</f>
        <v/>
      </c>
      <c r="G1501" s="293" t="str">
        <f ca="1">IF(C1501=$U$4,"Enter smelter details", IF(ISERROR($S1501),"",OFFSET('Smelter Reference List'!$F$4,$S1501-4,0)))</f>
        <v/>
      </c>
      <c r="H1501" s="294" t="str">
        <f ca="1">IF(ISERROR($S1501),"",OFFSET('Smelter Reference List'!$G$4,$S1501-4,0))</f>
        <v/>
      </c>
      <c r="I1501" s="295" t="str">
        <f ca="1">IF(ISERROR($S1501),"",OFFSET('Smelter Reference List'!$H$4,$S1501-4,0))</f>
        <v/>
      </c>
      <c r="J1501" s="295" t="str">
        <f ca="1">IF(ISERROR($S1501),"",OFFSET('Smelter Reference List'!$I$4,$S1501-4,0))</f>
        <v/>
      </c>
      <c r="K1501" s="296"/>
      <c r="L1501" s="296"/>
      <c r="M1501" s="296"/>
      <c r="N1501" s="296"/>
      <c r="O1501" s="296"/>
      <c r="P1501" s="296"/>
      <c r="Q1501" s="297"/>
      <c r="R1501" s="227"/>
      <c r="S1501" s="228" t="e">
        <f>IF(C1501="",NA(),MATCH($B1501&amp;$C1501,'Smelter Reference List'!$J:$J,0))</f>
        <v>#N/A</v>
      </c>
      <c r="T1501" s="229"/>
      <c r="U1501" s="229">
        <f t="shared" ca="1" si="48"/>
        <v>0</v>
      </c>
      <c r="V1501" s="229"/>
      <c r="W1501" s="229"/>
      <c r="Y1501" s="223" t="str">
        <f t="shared" si="49"/>
        <v/>
      </c>
    </row>
    <row r="1502" spans="1:25" s="223" customFormat="1" ht="20.25">
      <c r="A1502" s="292"/>
      <c r="B1502" s="293" t="str">
        <f>IF(LEN(A1502)=0,"",INDEX('Smelter Reference List'!$A:$A,MATCH($A1502,'Smelter Reference List'!$E:$E,0)))</f>
        <v/>
      </c>
      <c r="C1502" s="299" t="str">
        <f>IF(LEN(A1502)=0,"",INDEX('Smelter Reference List'!$C:$C,MATCH($A1502,'Smelter Reference List'!$E:$E,0)))</f>
        <v/>
      </c>
      <c r="D1502" s="293" t="str">
        <f ca="1">IF(ISERROR($S1502),"",OFFSET('Smelter Reference List'!$C$4,$S1502-4,0)&amp;"")</f>
        <v/>
      </c>
      <c r="E1502" s="293" t="str">
        <f ca="1">IF(ISERROR($S1502),"",OFFSET('Smelter Reference List'!$D$4,$S1502-4,0)&amp;"")</f>
        <v/>
      </c>
      <c r="F1502" s="293" t="str">
        <f ca="1">IF(ISERROR($S1502),"",OFFSET('Smelter Reference List'!$E$4,$S1502-4,0))</f>
        <v/>
      </c>
      <c r="G1502" s="293" t="str">
        <f ca="1">IF(C1502=$U$4,"Enter smelter details", IF(ISERROR($S1502),"",OFFSET('Smelter Reference List'!$F$4,$S1502-4,0)))</f>
        <v/>
      </c>
      <c r="H1502" s="294" t="str">
        <f ca="1">IF(ISERROR($S1502),"",OFFSET('Smelter Reference List'!$G$4,$S1502-4,0))</f>
        <v/>
      </c>
      <c r="I1502" s="295" t="str">
        <f ca="1">IF(ISERROR($S1502),"",OFFSET('Smelter Reference List'!$H$4,$S1502-4,0))</f>
        <v/>
      </c>
      <c r="J1502" s="295" t="str">
        <f ca="1">IF(ISERROR($S1502),"",OFFSET('Smelter Reference List'!$I$4,$S1502-4,0))</f>
        <v/>
      </c>
      <c r="K1502" s="296"/>
      <c r="L1502" s="296"/>
      <c r="M1502" s="296"/>
      <c r="N1502" s="296"/>
      <c r="O1502" s="296"/>
      <c r="P1502" s="296"/>
      <c r="Q1502" s="297"/>
      <c r="R1502" s="227"/>
      <c r="S1502" s="228" t="e">
        <f>IF(C1502="",NA(),MATCH($B1502&amp;$C1502,'Smelter Reference List'!$J:$J,0))</f>
        <v>#N/A</v>
      </c>
      <c r="T1502" s="229"/>
      <c r="U1502" s="229">
        <f t="shared" ca="1" si="48"/>
        <v>0</v>
      </c>
      <c r="V1502" s="229"/>
      <c r="W1502" s="229"/>
      <c r="Y1502" s="223" t="str">
        <f t="shared" si="49"/>
        <v/>
      </c>
    </row>
    <row r="1503" spans="1:25" s="223" customFormat="1" ht="20.25">
      <c r="A1503" s="292"/>
      <c r="B1503" s="293" t="str">
        <f>IF(LEN(A1503)=0,"",INDEX('Smelter Reference List'!$A:$A,MATCH($A1503,'Smelter Reference List'!$E:$E,0)))</f>
        <v/>
      </c>
      <c r="C1503" s="299" t="str">
        <f>IF(LEN(A1503)=0,"",INDEX('Smelter Reference List'!$C:$C,MATCH($A1503,'Smelter Reference List'!$E:$E,0)))</f>
        <v/>
      </c>
      <c r="D1503" s="293" t="str">
        <f ca="1">IF(ISERROR($S1503),"",OFFSET('Smelter Reference List'!$C$4,$S1503-4,0)&amp;"")</f>
        <v/>
      </c>
      <c r="E1503" s="293" t="str">
        <f ca="1">IF(ISERROR($S1503),"",OFFSET('Smelter Reference List'!$D$4,$S1503-4,0)&amp;"")</f>
        <v/>
      </c>
      <c r="F1503" s="293" t="str">
        <f ca="1">IF(ISERROR($S1503),"",OFFSET('Smelter Reference List'!$E$4,$S1503-4,0))</f>
        <v/>
      </c>
      <c r="G1503" s="293" t="str">
        <f ca="1">IF(C1503=$U$4,"Enter smelter details", IF(ISERROR($S1503),"",OFFSET('Smelter Reference List'!$F$4,$S1503-4,0)))</f>
        <v/>
      </c>
      <c r="H1503" s="294" t="str">
        <f ca="1">IF(ISERROR($S1503),"",OFFSET('Smelter Reference List'!$G$4,$S1503-4,0))</f>
        <v/>
      </c>
      <c r="I1503" s="295" t="str">
        <f ca="1">IF(ISERROR($S1503),"",OFFSET('Smelter Reference List'!$H$4,$S1503-4,0))</f>
        <v/>
      </c>
      <c r="J1503" s="295" t="str">
        <f ca="1">IF(ISERROR($S1503),"",OFFSET('Smelter Reference List'!$I$4,$S1503-4,0))</f>
        <v/>
      </c>
      <c r="K1503" s="296"/>
      <c r="L1503" s="296"/>
      <c r="M1503" s="296"/>
      <c r="N1503" s="296"/>
      <c r="O1503" s="296"/>
      <c r="P1503" s="296"/>
      <c r="Q1503" s="297"/>
      <c r="R1503" s="227"/>
      <c r="S1503" s="228" t="e">
        <f>IF(C1503="",NA(),MATCH($B1503&amp;$C1503,'Smelter Reference List'!$J:$J,0))</f>
        <v>#N/A</v>
      </c>
      <c r="T1503" s="229"/>
      <c r="U1503" s="229">
        <f t="shared" ca="1" si="48"/>
        <v>0</v>
      </c>
      <c r="V1503" s="229"/>
      <c r="W1503" s="229"/>
      <c r="Y1503" s="223" t="str">
        <f t="shared" si="49"/>
        <v/>
      </c>
    </row>
    <row r="1504" spans="1:25" s="223" customFormat="1" ht="20.25">
      <c r="A1504" s="292"/>
      <c r="B1504" s="293" t="str">
        <f>IF(LEN(A1504)=0,"",INDEX('Smelter Reference List'!$A:$A,MATCH($A1504,'Smelter Reference List'!$E:$E,0)))</f>
        <v/>
      </c>
      <c r="C1504" s="299" t="str">
        <f>IF(LEN(A1504)=0,"",INDEX('Smelter Reference List'!$C:$C,MATCH($A1504,'Smelter Reference List'!$E:$E,0)))</f>
        <v/>
      </c>
      <c r="D1504" s="293" t="str">
        <f ca="1">IF(ISERROR($S1504),"",OFFSET('Smelter Reference List'!$C$4,$S1504-4,0)&amp;"")</f>
        <v/>
      </c>
      <c r="E1504" s="293" t="str">
        <f ca="1">IF(ISERROR($S1504),"",OFFSET('Smelter Reference List'!$D$4,$S1504-4,0)&amp;"")</f>
        <v/>
      </c>
      <c r="F1504" s="293" t="str">
        <f ca="1">IF(ISERROR($S1504),"",OFFSET('Smelter Reference List'!$E$4,$S1504-4,0))</f>
        <v/>
      </c>
      <c r="G1504" s="293" t="str">
        <f ca="1">IF(C1504=$U$4,"Enter smelter details", IF(ISERROR($S1504),"",OFFSET('Smelter Reference List'!$F$4,$S1504-4,0)))</f>
        <v/>
      </c>
      <c r="H1504" s="294" t="str">
        <f ca="1">IF(ISERROR($S1504),"",OFFSET('Smelter Reference List'!$G$4,$S1504-4,0))</f>
        <v/>
      </c>
      <c r="I1504" s="295" t="str">
        <f ca="1">IF(ISERROR($S1504),"",OFFSET('Smelter Reference List'!$H$4,$S1504-4,0))</f>
        <v/>
      </c>
      <c r="J1504" s="295" t="str">
        <f ca="1">IF(ISERROR($S1504),"",OFFSET('Smelter Reference List'!$I$4,$S1504-4,0))</f>
        <v/>
      </c>
      <c r="K1504" s="296"/>
      <c r="L1504" s="296"/>
      <c r="M1504" s="296"/>
      <c r="N1504" s="296"/>
      <c r="O1504" s="296"/>
      <c r="P1504" s="296"/>
      <c r="Q1504" s="297"/>
      <c r="R1504" s="227"/>
      <c r="S1504" s="228" t="e">
        <f>IF(C1504="",NA(),MATCH($B1504&amp;$C1504,'Smelter Reference List'!$J:$J,0))</f>
        <v>#N/A</v>
      </c>
      <c r="T1504" s="229"/>
      <c r="U1504" s="229">
        <f t="shared" ca="1" si="48"/>
        <v>0</v>
      </c>
      <c r="V1504" s="229"/>
      <c r="W1504" s="229"/>
      <c r="Y1504" s="223" t="str">
        <f t="shared" si="49"/>
        <v/>
      </c>
    </row>
    <row r="1505" spans="1:25" s="223" customFormat="1" ht="20.25">
      <c r="A1505" s="292"/>
      <c r="B1505" s="293" t="str">
        <f>IF(LEN(A1505)=0,"",INDEX('Smelter Reference List'!$A:$A,MATCH($A1505,'Smelter Reference List'!$E:$E,0)))</f>
        <v/>
      </c>
      <c r="C1505" s="299" t="str">
        <f>IF(LEN(A1505)=0,"",INDEX('Smelter Reference List'!$C:$C,MATCH($A1505,'Smelter Reference List'!$E:$E,0)))</f>
        <v/>
      </c>
      <c r="D1505" s="293" t="str">
        <f ca="1">IF(ISERROR($S1505),"",OFFSET('Smelter Reference List'!$C$4,$S1505-4,0)&amp;"")</f>
        <v/>
      </c>
      <c r="E1505" s="293" t="str">
        <f ca="1">IF(ISERROR($S1505),"",OFFSET('Smelter Reference List'!$D$4,$S1505-4,0)&amp;"")</f>
        <v/>
      </c>
      <c r="F1505" s="293" t="str">
        <f ca="1">IF(ISERROR($S1505),"",OFFSET('Smelter Reference List'!$E$4,$S1505-4,0))</f>
        <v/>
      </c>
      <c r="G1505" s="293" t="str">
        <f ca="1">IF(C1505=$U$4,"Enter smelter details", IF(ISERROR($S1505),"",OFFSET('Smelter Reference List'!$F$4,$S1505-4,0)))</f>
        <v/>
      </c>
      <c r="H1505" s="294" t="str">
        <f ca="1">IF(ISERROR($S1505),"",OFFSET('Smelter Reference List'!$G$4,$S1505-4,0))</f>
        <v/>
      </c>
      <c r="I1505" s="295" t="str">
        <f ca="1">IF(ISERROR($S1505),"",OFFSET('Smelter Reference List'!$H$4,$S1505-4,0))</f>
        <v/>
      </c>
      <c r="J1505" s="295" t="str">
        <f ca="1">IF(ISERROR($S1505),"",OFFSET('Smelter Reference List'!$I$4,$S1505-4,0))</f>
        <v/>
      </c>
      <c r="K1505" s="296"/>
      <c r="L1505" s="296"/>
      <c r="M1505" s="296"/>
      <c r="N1505" s="296"/>
      <c r="O1505" s="296"/>
      <c r="P1505" s="296"/>
      <c r="Q1505" s="297"/>
      <c r="R1505" s="227"/>
      <c r="S1505" s="228" t="e">
        <f>IF(C1505="",NA(),MATCH($B1505&amp;$C1505,'Smelter Reference List'!$J:$J,0))</f>
        <v>#N/A</v>
      </c>
      <c r="T1505" s="229"/>
      <c r="U1505" s="229">
        <f t="shared" ca="1" si="48"/>
        <v>0</v>
      </c>
      <c r="V1505" s="229"/>
      <c r="W1505" s="229"/>
      <c r="Y1505" s="223" t="str">
        <f t="shared" si="49"/>
        <v/>
      </c>
    </row>
    <row r="1506" spans="1:25" s="223" customFormat="1" ht="20.25">
      <c r="A1506" s="292"/>
      <c r="B1506" s="293" t="str">
        <f>IF(LEN(A1506)=0,"",INDEX('Smelter Reference List'!$A:$A,MATCH($A1506,'Smelter Reference List'!$E:$E,0)))</f>
        <v/>
      </c>
      <c r="C1506" s="299" t="str">
        <f>IF(LEN(A1506)=0,"",INDEX('Smelter Reference List'!$C:$C,MATCH($A1506,'Smelter Reference List'!$E:$E,0)))</f>
        <v/>
      </c>
      <c r="D1506" s="293" t="str">
        <f ca="1">IF(ISERROR($S1506),"",OFFSET('Smelter Reference List'!$C$4,$S1506-4,0)&amp;"")</f>
        <v/>
      </c>
      <c r="E1506" s="293" t="str">
        <f ca="1">IF(ISERROR($S1506),"",OFFSET('Smelter Reference List'!$D$4,$S1506-4,0)&amp;"")</f>
        <v/>
      </c>
      <c r="F1506" s="293" t="str">
        <f ca="1">IF(ISERROR($S1506),"",OFFSET('Smelter Reference List'!$E$4,$S1506-4,0))</f>
        <v/>
      </c>
      <c r="G1506" s="293" t="str">
        <f ca="1">IF(C1506=$U$4,"Enter smelter details", IF(ISERROR($S1506),"",OFFSET('Smelter Reference List'!$F$4,$S1506-4,0)))</f>
        <v/>
      </c>
      <c r="H1506" s="294" t="str">
        <f ca="1">IF(ISERROR($S1506),"",OFFSET('Smelter Reference List'!$G$4,$S1506-4,0))</f>
        <v/>
      </c>
      <c r="I1506" s="295" t="str">
        <f ca="1">IF(ISERROR($S1506),"",OFFSET('Smelter Reference List'!$H$4,$S1506-4,0))</f>
        <v/>
      </c>
      <c r="J1506" s="295" t="str">
        <f ca="1">IF(ISERROR($S1506),"",OFFSET('Smelter Reference List'!$I$4,$S1506-4,0))</f>
        <v/>
      </c>
      <c r="K1506" s="296"/>
      <c r="L1506" s="296"/>
      <c r="M1506" s="296"/>
      <c r="N1506" s="296"/>
      <c r="O1506" s="296"/>
      <c r="P1506" s="296"/>
      <c r="Q1506" s="297"/>
      <c r="R1506" s="227"/>
      <c r="S1506" s="228" t="e">
        <f>IF(C1506="",NA(),MATCH($B1506&amp;$C1506,'Smelter Reference List'!$J:$J,0))</f>
        <v>#N/A</v>
      </c>
      <c r="T1506" s="229"/>
      <c r="U1506" s="229">
        <f t="shared" ca="1" si="48"/>
        <v>0</v>
      </c>
      <c r="V1506" s="229"/>
      <c r="W1506" s="229"/>
      <c r="Y1506" s="223" t="str">
        <f t="shared" si="49"/>
        <v/>
      </c>
    </row>
    <row r="1507" spans="1:25" s="223" customFormat="1" ht="20.25">
      <c r="A1507" s="292"/>
      <c r="B1507" s="293" t="str">
        <f>IF(LEN(A1507)=0,"",INDEX('Smelter Reference List'!$A:$A,MATCH($A1507,'Smelter Reference List'!$E:$E,0)))</f>
        <v/>
      </c>
      <c r="C1507" s="299" t="str">
        <f>IF(LEN(A1507)=0,"",INDEX('Smelter Reference List'!$C:$C,MATCH($A1507,'Smelter Reference List'!$E:$E,0)))</f>
        <v/>
      </c>
      <c r="D1507" s="293" t="str">
        <f ca="1">IF(ISERROR($S1507),"",OFFSET('Smelter Reference List'!$C$4,$S1507-4,0)&amp;"")</f>
        <v/>
      </c>
      <c r="E1507" s="293" t="str">
        <f ca="1">IF(ISERROR($S1507),"",OFFSET('Smelter Reference List'!$D$4,$S1507-4,0)&amp;"")</f>
        <v/>
      </c>
      <c r="F1507" s="293" t="str">
        <f ca="1">IF(ISERROR($S1507),"",OFFSET('Smelter Reference List'!$E$4,$S1507-4,0))</f>
        <v/>
      </c>
      <c r="G1507" s="293" t="str">
        <f ca="1">IF(C1507=$U$4,"Enter smelter details", IF(ISERROR($S1507),"",OFFSET('Smelter Reference List'!$F$4,$S1507-4,0)))</f>
        <v/>
      </c>
      <c r="H1507" s="294" t="str">
        <f ca="1">IF(ISERROR($S1507),"",OFFSET('Smelter Reference List'!$G$4,$S1507-4,0))</f>
        <v/>
      </c>
      <c r="I1507" s="295" t="str">
        <f ca="1">IF(ISERROR($S1507),"",OFFSET('Smelter Reference List'!$H$4,$S1507-4,0))</f>
        <v/>
      </c>
      <c r="J1507" s="295" t="str">
        <f ca="1">IF(ISERROR($S1507),"",OFFSET('Smelter Reference List'!$I$4,$S1507-4,0))</f>
        <v/>
      </c>
      <c r="K1507" s="296"/>
      <c r="L1507" s="296"/>
      <c r="M1507" s="296"/>
      <c r="N1507" s="296"/>
      <c r="O1507" s="296"/>
      <c r="P1507" s="296"/>
      <c r="Q1507" s="297"/>
      <c r="R1507" s="227"/>
      <c r="S1507" s="228" t="e">
        <f>IF(C1507="",NA(),MATCH($B1507&amp;$C1507,'Smelter Reference List'!$J:$J,0))</f>
        <v>#N/A</v>
      </c>
      <c r="T1507" s="229"/>
      <c r="U1507" s="229">
        <f t="shared" ca="1" si="48"/>
        <v>0</v>
      </c>
      <c r="V1507" s="229"/>
      <c r="W1507" s="229"/>
      <c r="Y1507" s="223" t="str">
        <f t="shared" si="49"/>
        <v/>
      </c>
    </row>
    <row r="1508" spans="1:25" s="223" customFormat="1" ht="20.25">
      <c r="A1508" s="292"/>
      <c r="B1508" s="293" t="str">
        <f>IF(LEN(A1508)=0,"",INDEX('Smelter Reference List'!$A:$A,MATCH($A1508,'Smelter Reference List'!$E:$E,0)))</f>
        <v/>
      </c>
      <c r="C1508" s="299" t="str">
        <f>IF(LEN(A1508)=0,"",INDEX('Smelter Reference List'!$C:$C,MATCH($A1508,'Smelter Reference List'!$E:$E,0)))</f>
        <v/>
      </c>
      <c r="D1508" s="293" t="str">
        <f ca="1">IF(ISERROR($S1508),"",OFFSET('Smelter Reference List'!$C$4,$S1508-4,0)&amp;"")</f>
        <v/>
      </c>
      <c r="E1508" s="293" t="str">
        <f ca="1">IF(ISERROR($S1508),"",OFFSET('Smelter Reference List'!$D$4,$S1508-4,0)&amp;"")</f>
        <v/>
      </c>
      <c r="F1508" s="293" t="str">
        <f ca="1">IF(ISERROR($S1508),"",OFFSET('Smelter Reference List'!$E$4,$S1508-4,0))</f>
        <v/>
      </c>
      <c r="G1508" s="293" t="str">
        <f ca="1">IF(C1508=$U$4,"Enter smelter details", IF(ISERROR($S1508),"",OFFSET('Smelter Reference List'!$F$4,$S1508-4,0)))</f>
        <v/>
      </c>
      <c r="H1508" s="294" t="str">
        <f ca="1">IF(ISERROR($S1508),"",OFFSET('Smelter Reference List'!$G$4,$S1508-4,0))</f>
        <v/>
      </c>
      <c r="I1508" s="295" t="str">
        <f ca="1">IF(ISERROR($S1508),"",OFFSET('Smelter Reference List'!$H$4,$S1508-4,0))</f>
        <v/>
      </c>
      <c r="J1508" s="295" t="str">
        <f ca="1">IF(ISERROR($S1508),"",OFFSET('Smelter Reference List'!$I$4,$S1508-4,0))</f>
        <v/>
      </c>
      <c r="K1508" s="296"/>
      <c r="L1508" s="296"/>
      <c r="M1508" s="296"/>
      <c r="N1508" s="296"/>
      <c r="O1508" s="296"/>
      <c r="P1508" s="296"/>
      <c r="Q1508" s="297"/>
      <c r="R1508" s="227"/>
      <c r="S1508" s="228" t="e">
        <f>IF(C1508="",NA(),MATCH($B1508&amp;$C1508,'Smelter Reference List'!$J:$J,0))</f>
        <v>#N/A</v>
      </c>
      <c r="T1508" s="229"/>
      <c r="U1508" s="229">
        <f t="shared" ca="1" si="48"/>
        <v>0</v>
      </c>
      <c r="V1508" s="229"/>
      <c r="W1508" s="229"/>
      <c r="Y1508" s="223" t="str">
        <f t="shared" si="49"/>
        <v/>
      </c>
    </row>
    <row r="1509" spans="1:25" s="223" customFormat="1" ht="20.25">
      <c r="A1509" s="292"/>
      <c r="B1509" s="293" t="str">
        <f>IF(LEN(A1509)=0,"",INDEX('Smelter Reference List'!$A:$A,MATCH($A1509,'Smelter Reference List'!$E:$E,0)))</f>
        <v/>
      </c>
      <c r="C1509" s="299" t="str">
        <f>IF(LEN(A1509)=0,"",INDEX('Smelter Reference List'!$C:$C,MATCH($A1509,'Smelter Reference List'!$E:$E,0)))</f>
        <v/>
      </c>
      <c r="D1509" s="293" t="str">
        <f ca="1">IF(ISERROR($S1509),"",OFFSET('Smelter Reference List'!$C$4,$S1509-4,0)&amp;"")</f>
        <v/>
      </c>
      <c r="E1509" s="293" t="str">
        <f ca="1">IF(ISERROR($S1509),"",OFFSET('Smelter Reference List'!$D$4,$S1509-4,0)&amp;"")</f>
        <v/>
      </c>
      <c r="F1509" s="293" t="str">
        <f ca="1">IF(ISERROR($S1509),"",OFFSET('Smelter Reference List'!$E$4,$S1509-4,0))</f>
        <v/>
      </c>
      <c r="G1509" s="293" t="str">
        <f ca="1">IF(C1509=$U$4,"Enter smelter details", IF(ISERROR($S1509),"",OFFSET('Smelter Reference List'!$F$4,$S1509-4,0)))</f>
        <v/>
      </c>
      <c r="H1509" s="294" t="str">
        <f ca="1">IF(ISERROR($S1509),"",OFFSET('Smelter Reference List'!$G$4,$S1509-4,0))</f>
        <v/>
      </c>
      <c r="I1509" s="295" t="str">
        <f ca="1">IF(ISERROR($S1509),"",OFFSET('Smelter Reference List'!$H$4,$S1509-4,0))</f>
        <v/>
      </c>
      <c r="J1509" s="295" t="str">
        <f ca="1">IF(ISERROR($S1509),"",OFFSET('Smelter Reference List'!$I$4,$S1509-4,0))</f>
        <v/>
      </c>
      <c r="K1509" s="296"/>
      <c r="L1509" s="296"/>
      <c r="M1509" s="296"/>
      <c r="N1509" s="296"/>
      <c r="O1509" s="296"/>
      <c r="P1509" s="296"/>
      <c r="Q1509" s="297"/>
      <c r="R1509" s="227"/>
      <c r="S1509" s="228" t="e">
        <f>IF(C1509="",NA(),MATCH($B1509&amp;$C1509,'Smelter Reference List'!$J:$J,0))</f>
        <v>#N/A</v>
      </c>
      <c r="T1509" s="229"/>
      <c r="U1509" s="229">
        <f t="shared" ca="1" si="48"/>
        <v>0</v>
      </c>
      <c r="V1509" s="229"/>
      <c r="W1509" s="229"/>
      <c r="Y1509" s="223" t="str">
        <f t="shared" si="49"/>
        <v/>
      </c>
    </row>
    <row r="1510" spans="1:25" s="223" customFormat="1" ht="20.25">
      <c r="A1510" s="292"/>
      <c r="B1510" s="293" t="str">
        <f>IF(LEN(A1510)=0,"",INDEX('Smelter Reference List'!$A:$A,MATCH($A1510,'Smelter Reference List'!$E:$E,0)))</f>
        <v/>
      </c>
      <c r="C1510" s="299" t="str">
        <f>IF(LEN(A1510)=0,"",INDEX('Smelter Reference List'!$C:$C,MATCH($A1510,'Smelter Reference List'!$E:$E,0)))</f>
        <v/>
      </c>
      <c r="D1510" s="293" t="str">
        <f ca="1">IF(ISERROR($S1510),"",OFFSET('Smelter Reference List'!$C$4,$S1510-4,0)&amp;"")</f>
        <v/>
      </c>
      <c r="E1510" s="293" t="str">
        <f ca="1">IF(ISERROR($S1510),"",OFFSET('Smelter Reference List'!$D$4,$S1510-4,0)&amp;"")</f>
        <v/>
      </c>
      <c r="F1510" s="293" t="str">
        <f ca="1">IF(ISERROR($S1510),"",OFFSET('Smelter Reference List'!$E$4,$S1510-4,0))</f>
        <v/>
      </c>
      <c r="G1510" s="293" t="str">
        <f ca="1">IF(C1510=$U$4,"Enter smelter details", IF(ISERROR($S1510),"",OFFSET('Smelter Reference List'!$F$4,$S1510-4,0)))</f>
        <v/>
      </c>
      <c r="H1510" s="294" t="str">
        <f ca="1">IF(ISERROR($S1510),"",OFFSET('Smelter Reference List'!$G$4,$S1510-4,0))</f>
        <v/>
      </c>
      <c r="I1510" s="295" t="str">
        <f ca="1">IF(ISERROR($S1510),"",OFFSET('Smelter Reference List'!$H$4,$S1510-4,0))</f>
        <v/>
      </c>
      <c r="J1510" s="295" t="str">
        <f ca="1">IF(ISERROR($S1510),"",OFFSET('Smelter Reference List'!$I$4,$S1510-4,0))</f>
        <v/>
      </c>
      <c r="K1510" s="296"/>
      <c r="L1510" s="296"/>
      <c r="M1510" s="296"/>
      <c r="N1510" s="296"/>
      <c r="O1510" s="296"/>
      <c r="P1510" s="296"/>
      <c r="Q1510" s="297"/>
      <c r="R1510" s="227"/>
      <c r="S1510" s="228" t="e">
        <f>IF(C1510="",NA(),MATCH($B1510&amp;$C1510,'Smelter Reference List'!$J:$J,0))</f>
        <v>#N/A</v>
      </c>
      <c r="T1510" s="229"/>
      <c r="U1510" s="229">
        <f t="shared" ca="1" si="48"/>
        <v>0</v>
      </c>
      <c r="V1510" s="229"/>
      <c r="W1510" s="229"/>
      <c r="Y1510" s="223" t="str">
        <f t="shared" si="49"/>
        <v/>
      </c>
    </row>
    <row r="1511" spans="1:25" s="223" customFormat="1" ht="20.25">
      <c r="A1511" s="292"/>
      <c r="B1511" s="293" t="str">
        <f>IF(LEN(A1511)=0,"",INDEX('Smelter Reference List'!$A:$A,MATCH($A1511,'Smelter Reference List'!$E:$E,0)))</f>
        <v/>
      </c>
      <c r="C1511" s="299" t="str">
        <f>IF(LEN(A1511)=0,"",INDEX('Smelter Reference List'!$C:$C,MATCH($A1511,'Smelter Reference List'!$E:$E,0)))</f>
        <v/>
      </c>
      <c r="D1511" s="293" t="str">
        <f ca="1">IF(ISERROR($S1511),"",OFFSET('Smelter Reference List'!$C$4,$S1511-4,0)&amp;"")</f>
        <v/>
      </c>
      <c r="E1511" s="293" t="str">
        <f ca="1">IF(ISERROR($S1511),"",OFFSET('Smelter Reference List'!$D$4,$S1511-4,0)&amp;"")</f>
        <v/>
      </c>
      <c r="F1511" s="293" t="str">
        <f ca="1">IF(ISERROR($S1511),"",OFFSET('Smelter Reference List'!$E$4,$S1511-4,0))</f>
        <v/>
      </c>
      <c r="G1511" s="293" t="str">
        <f ca="1">IF(C1511=$U$4,"Enter smelter details", IF(ISERROR($S1511),"",OFFSET('Smelter Reference List'!$F$4,$S1511-4,0)))</f>
        <v/>
      </c>
      <c r="H1511" s="294" t="str">
        <f ca="1">IF(ISERROR($S1511),"",OFFSET('Smelter Reference List'!$G$4,$S1511-4,0))</f>
        <v/>
      </c>
      <c r="I1511" s="295" t="str">
        <f ca="1">IF(ISERROR($S1511),"",OFFSET('Smelter Reference List'!$H$4,$S1511-4,0))</f>
        <v/>
      </c>
      <c r="J1511" s="295" t="str">
        <f ca="1">IF(ISERROR($S1511),"",OFFSET('Smelter Reference List'!$I$4,$S1511-4,0))</f>
        <v/>
      </c>
      <c r="K1511" s="296"/>
      <c r="L1511" s="296"/>
      <c r="M1511" s="296"/>
      <c r="N1511" s="296"/>
      <c r="O1511" s="296"/>
      <c r="P1511" s="296"/>
      <c r="Q1511" s="297"/>
      <c r="R1511" s="227"/>
      <c r="S1511" s="228" t="e">
        <f>IF(C1511="",NA(),MATCH($B1511&amp;$C1511,'Smelter Reference List'!$J:$J,0))</f>
        <v>#N/A</v>
      </c>
      <c r="T1511" s="229"/>
      <c r="U1511" s="229">
        <f t="shared" ca="1" si="48"/>
        <v>0</v>
      </c>
      <c r="V1511" s="229"/>
      <c r="W1511" s="229"/>
      <c r="Y1511" s="223" t="str">
        <f t="shared" si="49"/>
        <v/>
      </c>
    </row>
    <row r="1512" spans="1:25" s="223" customFormat="1" ht="20.25">
      <c r="A1512" s="292"/>
      <c r="B1512" s="293" t="str">
        <f>IF(LEN(A1512)=0,"",INDEX('Smelter Reference List'!$A:$A,MATCH($A1512,'Smelter Reference List'!$E:$E,0)))</f>
        <v/>
      </c>
      <c r="C1512" s="299" t="str">
        <f>IF(LEN(A1512)=0,"",INDEX('Smelter Reference List'!$C:$C,MATCH($A1512,'Smelter Reference List'!$E:$E,0)))</f>
        <v/>
      </c>
      <c r="D1512" s="293" t="str">
        <f ca="1">IF(ISERROR($S1512),"",OFFSET('Smelter Reference List'!$C$4,$S1512-4,0)&amp;"")</f>
        <v/>
      </c>
      <c r="E1512" s="293" t="str">
        <f ca="1">IF(ISERROR($S1512),"",OFFSET('Smelter Reference List'!$D$4,$S1512-4,0)&amp;"")</f>
        <v/>
      </c>
      <c r="F1512" s="293" t="str">
        <f ca="1">IF(ISERROR($S1512),"",OFFSET('Smelter Reference List'!$E$4,$S1512-4,0))</f>
        <v/>
      </c>
      <c r="G1512" s="293" t="str">
        <f ca="1">IF(C1512=$U$4,"Enter smelter details", IF(ISERROR($S1512),"",OFFSET('Smelter Reference List'!$F$4,$S1512-4,0)))</f>
        <v/>
      </c>
      <c r="H1512" s="294" t="str">
        <f ca="1">IF(ISERROR($S1512),"",OFFSET('Smelter Reference List'!$G$4,$S1512-4,0))</f>
        <v/>
      </c>
      <c r="I1512" s="295" t="str">
        <f ca="1">IF(ISERROR($S1512),"",OFFSET('Smelter Reference List'!$H$4,$S1512-4,0))</f>
        <v/>
      </c>
      <c r="J1512" s="295" t="str">
        <f ca="1">IF(ISERROR($S1512),"",OFFSET('Smelter Reference List'!$I$4,$S1512-4,0))</f>
        <v/>
      </c>
      <c r="K1512" s="296"/>
      <c r="L1512" s="296"/>
      <c r="M1512" s="296"/>
      <c r="N1512" s="296"/>
      <c r="O1512" s="296"/>
      <c r="P1512" s="296"/>
      <c r="Q1512" s="297"/>
      <c r="R1512" s="227"/>
      <c r="S1512" s="228" t="e">
        <f>IF(C1512="",NA(),MATCH($B1512&amp;$C1512,'Smelter Reference List'!$J:$J,0))</f>
        <v>#N/A</v>
      </c>
      <c r="T1512" s="229"/>
      <c r="U1512" s="229">
        <f t="shared" ca="1" si="48"/>
        <v>0</v>
      </c>
      <c r="V1512" s="229"/>
      <c r="W1512" s="229"/>
      <c r="Y1512" s="223" t="str">
        <f t="shared" si="49"/>
        <v/>
      </c>
    </row>
    <row r="1513" spans="1:25" s="223" customFormat="1" ht="20.25">
      <c r="A1513" s="292"/>
      <c r="B1513" s="293" t="str">
        <f>IF(LEN(A1513)=0,"",INDEX('Smelter Reference List'!$A:$A,MATCH($A1513,'Smelter Reference List'!$E:$E,0)))</f>
        <v/>
      </c>
      <c r="C1513" s="299" t="str">
        <f>IF(LEN(A1513)=0,"",INDEX('Smelter Reference List'!$C:$C,MATCH($A1513,'Smelter Reference List'!$E:$E,0)))</f>
        <v/>
      </c>
      <c r="D1513" s="293" t="str">
        <f ca="1">IF(ISERROR($S1513),"",OFFSET('Smelter Reference List'!$C$4,$S1513-4,0)&amp;"")</f>
        <v/>
      </c>
      <c r="E1513" s="293" t="str">
        <f ca="1">IF(ISERROR($S1513),"",OFFSET('Smelter Reference List'!$D$4,$S1513-4,0)&amp;"")</f>
        <v/>
      </c>
      <c r="F1513" s="293" t="str">
        <f ca="1">IF(ISERROR($S1513),"",OFFSET('Smelter Reference List'!$E$4,$S1513-4,0))</f>
        <v/>
      </c>
      <c r="G1513" s="293" t="str">
        <f ca="1">IF(C1513=$U$4,"Enter smelter details", IF(ISERROR($S1513),"",OFFSET('Smelter Reference List'!$F$4,$S1513-4,0)))</f>
        <v/>
      </c>
      <c r="H1513" s="294" t="str">
        <f ca="1">IF(ISERROR($S1513),"",OFFSET('Smelter Reference List'!$G$4,$S1513-4,0))</f>
        <v/>
      </c>
      <c r="I1513" s="295" t="str">
        <f ca="1">IF(ISERROR($S1513),"",OFFSET('Smelter Reference List'!$H$4,$S1513-4,0))</f>
        <v/>
      </c>
      <c r="J1513" s="295" t="str">
        <f ca="1">IF(ISERROR($S1513),"",OFFSET('Smelter Reference List'!$I$4,$S1513-4,0))</f>
        <v/>
      </c>
      <c r="K1513" s="296"/>
      <c r="L1513" s="296"/>
      <c r="M1513" s="296"/>
      <c r="N1513" s="296"/>
      <c r="O1513" s="296"/>
      <c r="P1513" s="296"/>
      <c r="Q1513" s="297"/>
      <c r="R1513" s="227"/>
      <c r="S1513" s="228" t="e">
        <f>IF(C1513="",NA(),MATCH($B1513&amp;$C1513,'Smelter Reference List'!$J:$J,0))</f>
        <v>#N/A</v>
      </c>
      <c r="T1513" s="229"/>
      <c r="U1513" s="229">
        <f t="shared" ca="1" si="48"/>
        <v>0</v>
      </c>
      <c r="V1513" s="229"/>
      <c r="W1513" s="229"/>
      <c r="Y1513" s="223" t="str">
        <f t="shared" si="49"/>
        <v/>
      </c>
    </row>
    <row r="1514" spans="1:25" s="223" customFormat="1" ht="20.25">
      <c r="A1514" s="292"/>
      <c r="B1514" s="293" t="str">
        <f>IF(LEN(A1514)=0,"",INDEX('Smelter Reference List'!$A:$A,MATCH($A1514,'Smelter Reference List'!$E:$E,0)))</f>
        <v/>
      </c>
      <c r="C1514" s="299" t="str">
        <f>IF(LEN(A1514)=0,"",INDEX('Smelter Reference List'!$C:$C,MATCH($A1514,'Smelter Reference List'!$E:$E,0)))</f>
        <v/>
      </c>
      <c r="D1514" s="293" t="str">
        <f ca="1">IF(ISERROR($S1514),"",OFFSET('Smelter Reference List'!$C$4,$S1514-4,0)&amp;"")</f>
        <v/>
      </c>
      <c r="E1514" s="293" t="str">
        <f ca="1">IF(ISERROR($S1514),"",OFFSET('Smelter Reference List'!$D$4,$S1514-4,0)&amp;"")</f>
        <v/>
      </c>
      <c r="F1514" s="293" t="str">
        <f ca="1">IF(ISERROR($S1514),"",OFFSET('Smelter Reference List'!$E$4,$S1514-4,0))</f>
        <v/>
      </c>
      <c r="G1514" s="293" t="str">
        <f ca="1">IF(C1514=$U$4,"Enter smelter details", IF(ISERROR($S1514),"",OFFSET('Smelter Reference List'!$F$4,$S1514-4,0)))</f>
        <v/>
      </c>
      <c r="H1514" s="294" t="str">
        <f ca="1">IF(ISERROR($S1514),"",OFFSET('Smelter Reference List'!$G$4,$S1514-4,0))</f>
        <v/>
      </c>
      <c r="I1514" s="295" t="str">
        <f ca="1">IF(ISERROR($S1514),"",OFFSET('Smelter Reference List'!$H$4,$S1514-4,0))</f>
        <v/>
      </c>
      <c r="J1514" s="295" t="str">
        <f ca="1">IF(ISERROR($S1514),"",OFFSET('Smelter Reference List'!$I$4,$S1514-4,0))</f>
        <v/>
      </c>
      <c r="K1514" s="296"/>
      <c r="L1514" s="296"/>
      <c r="M1514" s="296"/>
      <c r="N1514" s="296"/>
      <c r="O1514" s="296"/>
      <c r="P1514" s="296"/>
      <c r="Q1514" s="297"/>
      <c r="R1514" s="227"/>
      <c r="S1514" s="228" t="e">
        <f>IF(C1514="",NA(),MATCH($B1514&amp;$C1514,'Smelter Reference List'!$J:$J,0))</f>
        <v>#N/A</v>
      </c>
      <c r="T1514" s="229"/>
      <c r="U1514" s="229">
        <f t="shared" ca="1" si="48"/>
        <v>0</v>
      </c>
      <c r="V1514" s="229"/>
      <c r="W1514" s="229"/>
      <c r="Y1514" s="223" t="str">
        <f t="shared" si="49"/>
        <v/>
      </c>
    </row>
    <row r="1515" spans="1:25" s="223" customFormat="1" ht="20.25">
      <c r="A1515" s="292"/>
      <c r="B1515" s="293" t="str">
        <f>IF(LEN(A1515)=0,"",INDEX('Smelter Reference List'!$A:$A,MATCH($A1515,'Smelter Reference List'!$E:$E,0)))</f>
        <v/>
      </c>
      <c r="C1515" s="299" t="str">
        <f>IF(LEN(A1515)=0,"",INDEX('Smelter Reference List'!$C:$C,MATCH($A1515,'Smelter Reference List'!$E:$E,0)))</f>
        <v/>
      </c>
      <c r="D1515" s="293" t="str">
        <f ca="1">IF(ISERROR($S1515),"",OFFSET('Smelter Reference List'!$C$4,$S1515-4,0)&amp;"")</f>
        <v/>
      </c>
      <c r="E1515" s="293" t="str">
        <f ca="1">IF(ISERROR($S1515),"",OFFSET('Smelter Reference List'!$D$4,$S1515-4,0)&amp;"")</f>
        <v/>
      </c>
      <c r="F1515" s="293" t="str">
        <f ca="1">IF(ISERROR($S1515),"",OFFSET('Smelter Reference List'!$E$4,$S1515-4,0))</f>
        <v/>
      </c>
      <c r="G1515" s="293" t="str">
        <f ca="1">IF(C1515=$U$4,"Enter smelter details", IF(ISERROR($S1515),"",OFFSET('Smelter Reference List'!$F$4,$S1515-4,0)))</f>
        <v/>
      </c>
      <c r="H1515" s="294" t="str">
        <f ca="1">IF(ISERROR($S1515),"",OFFSET('Smelter Reference List'!$G$4,$S1515-4,0))</f>
        <v/>
      </c>
      <c r="I1515" s="295" t="str">
        <f ca="1">IF(ISERROR($S1515),"",OFFSET('Smelter Reference List'!$H$4,$S1515-4,0))</f>
        <v/>
      </c>
      <c r="J1515" s="295" t="str">
        <f ca="1">IF(ISERROR($S1515),"",OFFSET('Smelter Reference List'!$I$4,$S1515-4,0))</f>
        <v/>
      </c>
      <c r="K1515" s="296"/>
      <c r="L1515" s="296"/>
      <c r="M1515" s="296"/>
      <c r="N1515" s="296"/>
      <c r="O1515" s="296"/>
      <c r="P1515" s="296"/>
      <c r="Q1515" s="297"/>
      <c r="R1515" s="227"/>
      <c r="S1515" s="228" t="e">
        <f>IF(C1515="",NA(),MATCH($B1515&amp;$C1515,'Smelter Reference List'!$J:$J,0))</f>
        <v>#N/A</v>
      </c>
      <c r="T1515" s="229"/>
      <c r="U1515" s="229">
        <f t="shared" ca="1" si="48"/>
        <v>0</v>
      </c>
      <c r="V1515" s="229"/>
      <c r="W1515" s="229"/>
      <c r="Y1515" s="223" t="str">
        <f t="shared" si="49"/>
        <v/>
      </c>
    </row>
    <row r="1516" spans="1:25" s="223" customFormat="1" ht="20.25">
      <c r="A1516" s="292"/>
      <c r="B1516" s="293" t="str">
        <f>IF(LEN(A1516)=0,"",INDEX('Smelter Reference List'!$A:$A,MATCH($A1516,'Smelter Reference List'!$E:$E,0)))</f>
        <v/>
      </c>
      <c r="C1516" s="299" t="str">
        <f>IF(LEN(A1516)=0,"",INDEX('Smelter Reference List'!$C:$C,MATCH($A1516,'Smelter Reference List'!$E:$E,0)))</f>
        <v/>
      </c>
      <c r="D1516" s="293" t="str">
        <f ca="1">IF(ISERROR($S1516),"",OFFSET('Smelter Reference List'!$C$4,$S1516-4,0)&amp;"")</f>
        <v/>
      </c>
      <c r="E1516" s="293" t="str">
        <f ca="1">IF(ISERROR($S1516),"",OFFSET('Smelter Reference List'!$D$4,$S1516-4,0)&amp;"")</f>
        <v/>
      </c>
      <c r="F1516" s="293" t="str">
        <f ca="1">IF(ISERROR($S1516),"",OFFSET('Smelter Reference List'!$E$4,$S1516-4,0))</f>
        <v/>
      </c>
      <c r="G1516" s="293" t="str">
        <f ca="1">IF(C1516=$U$4,"Enter smelter details", IF(ISERROR($S1516),"",OFFSET('Smelter Reference List'!$F$4,$S1516-4,0)))</f>
        <v/>
      </c>
      <c r="H1516" s="294" t="str">
        <f ca="1">IF(ISERROR($S1516),"",OFFSET('Smelter Reference List'!$G$4,$S1516-4,0))</f>
        <v/>
      </c>
      <c r="I1516" s="295" t="str">
        <f ca="1">IF(ISERROR($S1516),"",OFFSET('Smelter Reference List'!$H$4,$S1516-4,0))</f>
        <v/>
      </c>
      <c r="J1516" s="295" t="str">
        <f ca="1">IF(ISERROR($S1516),"",OFFSET('Smelter Reference List'!$I$4,$S1516-4,0))</f>
        <v/>
      </c>
      <c r="K1516" s="296"/>
      <c r="L1516" s="296"/>
      <c r="M1516" s="296"/>
      <c r="N1516" s="296"/>
      <c r="O1516" s="296"/>
      <c r="P1516" s="296"/>
      <c r="Q1516" s="297"/>
      <c r="R1516" s="227"/>
      <c r="S1516" s="228" t="e">
        <f>IF(C1516="",NA(),MATCH($B1516&amp;$C1516,'Smelter Reference List'!$J:$J,0))</f>
        <v>#N/A</v>
      </c>
      <c r="T1516" s="229"/>
      <c r="U1516" s="229">
        <f t="shared" ca="1" si="48"/>
        <v>0</v>
      </c>
      <c r="V1516" s="229"/>
      <c r="W1516" s="229"/>
      <c r="Y1516" s="223" t="str">
        <f t="shared" si="49"/>
        <v/>
      </c>
    </row>
    <row r="1517" spans="1:25" s="223" customFormat="1" ht="20.25">
      <c r="A1517" s="292"/>
      <c r="B1517" s="293" t="str">
        <f>IF(LEN(A1517)=0,"",INDEX('Smelter Reference List'!$A:$A,MATCH($A1517,'Smelter Reference List'!$E:$E,0)))</f>
        <v/>
      </c>
      <c r="C1517" s="299" t="str">
        <f>IF(LEN(A1517)=0,"",INDEX('Smelter Reference List'!$C:$C,MATCH($A1517,'Smelter Reference List'!$E:$E,0)))</f>
        <v/>
      </c>
      <c r="D1517" s="293" t="str">
        <f ca="1">IF(ISERROR($S1517),"",OFFSET('Smelter Reference List'!$C$4,$S1517-4,0)&amp;"")</f>
        <v/>
      </c>
      <c r="E1517" s="293" t="str">
        <f ca="1">IF(ISERROR($S1517),"",OFFSET('Smelter Reference List'!$D$4,$S1517-4,0)&amp;"")</f>
        <v/>
      </c>
      <c r="F1517" s="293" t="str">
        <f ca="1">IF(ISERROR($S1517),"",OFFSET('Smelter Reference List'!$E$4,$S1517-4,0))</f>
        <v/>
      </c>
      <c r="G1517" s="293" t="str">
        <f ca="1">IF(C1517=$U$4,"Enter smelter details", IF(ISERROR($S1517),"",OFFSET('Smelter Reference List'!$F$4,$S1517-4,0)))</f>
        <v/>
      </c>
      <c r="H1517" s="294" t="str">
        <f ca="1">IF(ISERROR($S1517),"",OFFSET('Smelter Reference List'!$G$4,$S1517-4,0))</f>
        <v/>
      </c>
      <c r="I1517" s="295" t="str">
        <f ca="1">IF(ISERROR($S1517),"",OFFSET('Smelter Reference List'!$H$4,$S1517-4,0))</f>
        <v/>
      </c>
      <c r="J1517" s="295" t="str">
        <f ca="1">IF(ISERROR($S1517),"",OFFSET('Smelter Reference List'!$I$4,$S1517-4,0))</f>
        <v/>
      </c>
      <c r="K1517" s="296"/>
      <c r="L1517" s="296"/>
      <c r="M1517" s="296"/>
      <c r="N1517" s="296"/>
      <c r="O1517" s="296"/>
      <c r="P1517" s="296"/>
      <c r="Q1517" s="297"/>
      <c r="R1517" s="227"/>
      <c r="S1517" s="228" t="e">
        <f>IF(C1517="",NA(),MATCH($B1517&amp;$C1517,'Smelter Reference List'!$J:$J,0))</f>
        <v>#N/A</v>
      </c>
      <c r="T1517" s="229"/>
      <c r="U1517" s="229">
        <f t="shared" ca="1" si="48"/>
        <v>0</v>
      </c>
      <c r="V1517" s="229"/>
      <c r="W1517" s="229"/>
      <c r="Y1517" s="223" t="str">
        <f t="shared" si="49"/>
        <v/>
      </c>
    </row>
    <row r="1518" spans="1:25" s="223" customFormat="1" ht="20.25">
      <c r="A1518" s="292"/>
      <c r="B1518" s="293" t="str">
        <f>IF(LEN(A1518)=0,"",INDEX('Smelter Reference List'!$A:$A,MATCH($A1518,'Smelter Reference List'!$E:$E,0)))</f>
        <v/>
      </c>
      <c r="C1518" s="299" t="str">
        <f>IF(LEN(A1518)=0,"",INDEX('Smelter Reference List'!$C:$C,MATCH($A1518,'Smelter Reference List'!$E:$E,0)))</f>
        <v/>
      </c>
      <c r="D1518" s="293" t="str">
        <f ca="1">IF(ISERROR($S1518),"",OFFSET('Smelter Reference List'!$C$4,$S1518-4,0)&amp;"")</f>
        <v/>
      </c>
      <c r="E1518" s="293" t="str">
        <f ca="1">IF(ISERROR($S1518),"",OFFSET('Smelter Reference List'!$D$4,$S1518-4,0)&amp;"")</f>
        <v/>
      </c>
      <c r="F1518" s="293" t="str">
        <f ca="1">IF(ISERROR($S1518),"",OFFSET('Smelter Reference List'!$E$4,$S1518-4,0))</f>
        <v/>
      </c>
      <c r="G1518" s="293" t="str">
        <f ca="1">IF(C1518=$U$4,"Enter smelter details", IF(ISERROR($S1518),"",OFFSET('Smelter Reference List'!$F$4,$S1518-4,0)))</f>
        <v/>
      </c>
      <c r="H1518" s="294" t="str">
        <f ca="1">IF(ISERROR($S1518),"",OFFSET('Smelter Reference List'!$G$4,$S1518-4,0))</f>
        <v/>
      </c>
      <c r="I1518" s="295" t="str">
        <f ca="1">IF(ISERROR($S1518),"",OFFSET('Smelter Reference List'!$H$4,$S1518-4,0))</f>
        <v/>
      </c>
      <c r="J1518" s="295" t="str">
        <f ca="1">IF(ISERROR($S1518),"",OFFSET('Smelter Reference List'!$I$4,$S1518-4,0))</f>
        <v/>
      </c>
      <c r="K1518" s="296"/>
      <c r="L1518" s="296"/>
      <c r="M1518" s="296"/>
      <c r="N1518" s="296"/>
      <c r="O1518" s="296"/>
      <c r="P1518" s="296"/>
      <c r="Q1518" s="297"/>
      <c r="R1518" s="227"/>
      <c r="S1518" s="228" t="e">
        <f>IF(C1518="",NA(),MATCH($B1518&amp;$C1518,'Smelter Reference List'!$J:$J,0))</f>
        <v>#N/A</v>
      </c>
      <c r="T1518" s="229"/>
      <c r="U1518" s="229">
        <f t="shared" ca="1" si="48"/>
        <v>0</v>
      </c>
      <c r="V1518" s="229"/>
      <c r="W1518" s="229"/>
      <c r="Y1518" s="223" t="str">
        <f t="shared" si="49"/>
        <v/>
      </c>
    </row>
    <row r="1519" spans="1:25" s="223" customFormat="1" ht="20.25">
      <c r="A1519" s="292"/>
      <c r="B1519" s="293" t="str">
        <f>IF(LEN(A1519)=0,"",INDEX('Smelter Reference List'!$A:$A,MATCH($A1519,'Smelter Reference List'!$E:$E,0)))</f>
        <v/>
      </c>
      <c r="C1519" s="299" t="str">
        <f>IF(LEN(A1519)=0,"",INDEX('Smelter Reference List'!$C:$C,MATCH($A1519,'Smelter Reference List'!$E:$E,0)))</f>
        <v/>
      </c>
      <c r="D1519" s="293" t="str">
        <f ca="1">IF(ISERROR($S1519),"",OFFSET('Smelter Reference List'!$C$4,$S1519-4,0)&amp;"")</f>
        <v/>
      </c>
      <c r="E1519" s="293" t="str">
        <f ca="1">IF(ISERROR($S1519),"",OFFSET('Smelter Reference List'!$D$4,$S1519-4,0)&amp;"")</f>
        <v/>
      </c>
      <c r="F1519" s="293" t="str">
        <f ca="1">IF(ISERROR($S1519),"",OFFSET('Smelter Reference List'!$E$4,$S1519-4,0))</f>
        <v/>
      </c>
      <c r="G1519" s="293" t="str">
        <f ca="1">IF(C1519=$U$4,"Enter smelter details", IF(ISERROR($S1519),"",OFFSET('Smelter Reference List'!$F$4,$S1519-4,0)))</f>
        <v/>
      </c>
      <c r="H1519" s="294" t="str">
        <f ca="1">IF(ISERROR($S1519),"",OFFSET('Smelter Reference List'!$G$4,$S1519-4,0))</f>
        <v/>
      </c>
      <c r="I1519" s="295" t="str">
        <f ca="1">IF(ISERROR($S1519),"",OFFSET('Smelter Reference List'!$H$4,$S1519-4,0))</f>
        <v/>
      </c>
      <c r="J1519" s="295" t="str">
        <f ca="1">IF(ISERROR($S1519),"",OFFSET('Smelter Reference List'!$I$4,$S1519-4,0))</f>
        <v/>
      </c>
      <c r="K1519" s="296"/>
      <c r="L1519" s="296"/>
      <c r="M1519" s="296"/>
      <c r="N1519" s="296"/>
      <c r="O1519" s="296"/>
      <c r="P1519" s="296"/>
      <c r="Q1519" s="297"/>
      <c r="R1519" s="227"/>
      <c r="S1519" s="228" t="e">
        <f>IF(C1519="",NA(),MATCH($B1519&amp;$C1519,'Smelter Reference List'!$J:$J,0))</f>
        <v>#N/A</v>
      </c>
      <c r="T1519" s="229"/>
      <c r="U1519" s="229">
        <f t="shared" ca="1" si="48"/>
        <v>0</v>
      </c>
      <c r="V1519" s="229"/>
      <c r="W1519" s="229"/>
      <c r="Y1519" s="223" t="str">
        <f t="shared" si="49"/>
        <v/>
      </c>
    </row>
    <row r="1520" spans="1:25" s="223" customFormat="1" ht="20.25">
      <c r="A1520" s="292"/>
      <c r="B1520" s="293" t="str">
        <f>IF(LEN(A1520)=0,"",INDEX('Smelter Reference List'!$A:$A,MATCH($A1520,'Smelter Reference List'!$E:$E,0)))</f>
        <v/>
      </c>
      <c r="C1520" s="299" t="str">
        <f>IF(LEN(A1520)=0,"",INDEX('Smelter Reference List'!$C:$C,MATCH($A1520,'Smelter Reference List'!$E:$E,0)))</f>
        <v/>
      </c>
      <c r="D1520" s="293" t="str">
        <f ca="1">IF(ISERROR($S1520),"",OFFSET('Smelter Reference List'!$C$4,$S1520-4,0)&amp;"")</f>
        <v/>
      </c>
      <c r="E1520" s="293" t="str">
        <f ca="1">IF(ISERROR($S1520),"",OFFSET('Smelter Reference List'!$D$4,$S1520-4,0)&amp;"")</f>
        <v/>
      </c>
      <c r="F1520" s="293" t="str">
        <f ca="1">IF(ISERROR($S1520),"",OFFSET('Smelter Reference List'!$E$4,$S1520-4,0))</f>
        <v/>
      </c>
      <c r="G1520" s="293" t="str">
        <f ca="1">IF(C1520=$U$4,"Enter smelter details", IF(ISERROR($S1520),"",OFFSET('Smelter Reference List'!$F$4,$S1520-4,0)))</f>
        <v/>
      </c>
      <c r="H1520" s="294" t="str">
        <f ca="1">IF(ISERROR($S1520),"",OFFSET('Smelter Reference List'!$G$4,$S1520-4,0))</f>
        <v/>
      </c>
      <c r="I1520" s="295" t="str">
        <f ca="1">IF(ISERROR($S1520),"",OFFSET('Smelter Reference List'!$H$4,$S1520-4,0))</f>
        <v/>
      </c>
      <c r="J1520" s="295" t="str">
        <f ca="1">IF(ISERROR($S1520),"",OFFSET('Smelter Reference List'!$I$4,$S1520-4,0))</f>
        <v/>
      </c>
      <c r="K1520" s="296"/>
      <c r="L1520" s="296"/>
      <c r="M1520" s="296"/>
      <c r="N1520" s="296"/>
      <c r="O1520" s="296"/>
      <c r="P1520" s="296"/>
      <c r="Q1520" s="297"/>
      <c r="R1520" s="227"/>
      <c r="S1520" s="228" t="e">
        <f>IF(C1520="",NA(),MATCH($B1520&amp;$C1520,'Smelter Reference List'!$J:$J,0))</f>
        <v>#N/A</v>
      </c>
      <c r="T1520" s="229"/>
      <c r="U1520" s="229">
        <f t="shared" ca="1" si="48"/>
        <v>0</v>
      </c>
      <c r="V1520" s="229"/>
      <c r="W1520" s="229"/>
      <c r="Y1520" s="223" t="str">
        <f t="shared" si="49"/>
        <v/>
      </c>
    </row>
    <row r="1521" spans="1:25" s="223" customFormat="1" ht="20.25">
      <c r="A1521" s="292"/>
      <c r="B1521" s="293" t="str">
        <f>IF(LEN(A1521)=0,"",INDEX('Smelter Reference List'!$A:$A,MATCH($A1521,'Smelter Reference List'!$E:$E,0)))</f>
        <v/>
      </c>
      <c r="C1521" s="299" t="str">
        <f>IF(LEN(A1521)=0,"",INDEX('Smelter Reference List'!$C:$C,MATCH($A1521,'Smelter Reference List'!$E:$E,0)))</f>
        <v/>
      </c>
      <c r="D1521" s="293" t="str">
        <f ca="1">IF(ISERROR($S1521),"",OFFSET('Smelter Reference List'!$C$4,$S1521-4,0)&amp;"")</f>
        <v/>
      </c>
      <c r="E1521" s="293" t="str">
        <f ca="1">IF(ISERROR($S1521),"",OFFSET('Smelter Reference List'!$D$4,$S1521-4,0)&amp;"")</f>
        <v/>
      </c>
      <c r="F1521" s="293" t="str">
        <f ca="1">IF(ISERROR($S1521),"",OFFSET('Smelter Reference List'!$E$4,$S1521-4,0))</f>
        <v/>
      </c>
      <c r="G1521" s="293" t="str">
        <f ca="1">IF(C1521=$U$4,"Enter smelter details", IF(ISERROR($S1521),"",OFFSET('Smelter Reference List'!$F$4,$S1521-4,0)))</f>
        <v/>
      </c>
      <c r="H1521" s="294" t="str">
        <f ca="1">IF(ISERROR($S1521),"",OFFSET('Smelter Reference List'!$G$4,$S1521-4,0))</f>
        <v/>
      </c>
      <c r="I1521" s="295" t="str">
        <f ca="1">IF(ISERROR($S1521),"",OFFSET('Smelter Reference List'!$H$4,$S1521-4,0))</f>
        <v/>
      </c>
      <c r="J1521" s="295" t="str">
        <f ca="1">IF(ISERROR($S1521),"",OFFSET('Smelter Reference List'!$I$4,$S1521-4,0))</f>
        <v/>
      </c>
      <c r="K1521" s="296"/>
      <c r="L1521" s="296"/>
      <c r="M1521" s="296"/>
      <c r="N1521" s="296"/>
      <c r="O1521" s="296"/>
      <c r="P1521" s="296"/>
      <c r="Q1521" s="297"/>
      <c r="R1521" s="227"/>
      <c r="S1521" s="228" t="e">
        <f>IF(C1521="",NA(),MATCH($B1521&amp;$C1521,'Smelter Reference List'!$J:$J,0))</f>
        <v>#N/A</v>
      </c>
      <c r="T1521" s="229"/>
      <c r="U1521" s="229">
        <f t="shared" ca="1" si="48"/>
        <v>0</v>
      </c>
      <c r="V1521" s="229"/>
      <c r="W1521" s="229"/>
      <c r="Y1521" s="223" t="str">
        <f t="shared" si="49"/>
        <v/>
      </c>
    </row>
    <row r="1522" spans="1:25" s="223" customFormat="1" ht="20.25">
      <c r="A1522" s="292"/>
      <c r="B1522" s="293" t="str">
        <f>IF(LEN(A1522)=0,"",INDEX('Smelter Reference List'!$A:$A,MATCH($A1522,'Smelter Reference List'!$E:$E,0)))</f>
        <v/>
      </c>
      <c r="C1522" s="299" t="str">
        <f>IF(LEN(A1522)=0,"",INDEX('Smelter Reference List'!$C:$C,MATCH($A1522,'Smelter Reference List'!$E:$E,0)))</f>
        <v/>
      </c>
      <c r="D1522" s="293" t="str">
        <f ca="1">IF(ISERROR($S1522),"",OFFSET('Smelter Reference List'!$C$4,$S1522-4,0)&amp;"")</f>
        <v/>
      </c>
      <c r="E1522" s="293" t="str">
        <f ca="1">IF(ISERROR($S1522),"",OFFSET('Smelter Reference List'!$D$4,$S1522-4,0)&amp;"")</f>
        <v/>
      </c>
      <c r="F1522" s="293" t="str">
        <f ca="1">IF(ISERROR($S1522),"",OFFSET('Smelter Reference List'!$E$4,$S1522-4,0))</f>
        <v/>
      </c>
      <c r="G1522" s="293" t="str">
        <f ca="1">IF(C1522=$U$4,"Enter smelter details", IF(ISERROR($S1522),"",OFFSET('Smelter Reference List'!$F$4,$S1522-4,0)))</f>
        <v/>
      </c>
      <c r="H1522" s="294" t="str">
        <f ca="1">IF(ISERROR($S1522),"",OFFSET('Smelter Reference List'!$G$4,$S1522-4,0))</f>
        <v/>
      </c>
      <c r="I1522" s="295" t="str">
        <f ca="1">IF(ISERROR($S1522),"",OFFSET('Smelter Reference List'!$H$4,$S1522-4,0))</f>
        <v/>
      </c>
      <c r="J1522" s="295" t="str">
        <f ca="1">IF(ISERROR($S1522),"",OFFSET('Smelter Reference List'!$I$4,$S1522-4,0))</f>
        <v/>
      </c>
      <c r="K1522" s="296"/>
      <c r="L1522" s="296"/>
      <c r="M1522" s="296"/>
      <c r="N1522" s="296"/>
      <c r="O1522" s="296"/>
      <c r="P1522" s="296"/>
      <c r="Q1522" s="297"/>
      <c r="R1522" s="227"/>
      <c r="S1522" s="228" t="e">
        <f>IF(C1522="",NA(),MATCH($B1522&amp;$C1522,'Smelter Reference List'!$J:$J,0))</f>
        <v>#N/A</v>
      </c>
      <c r="T1522" s="229"/>
      <c r="U1522" s="229">
        <f t="shared" ca="1" si="48"/>
        <v>0</v>
      </c>
      <c r="V1522" s="229"/>
      <c r="W1522" s="229"/>
      <c r="Y1522" s="223" t="str">
        <f t="shared" si="49"/>
        <v/>
      </c>
    </row>
    <row r="1523" spans="1:25" s="223" customFormat="1" ht="20.25">
      <c r="A1523" s="292"/>
      <c r="B1523" s="293" t="str">
        <f>IF(LEN(A1523)=0,"",INDEX('Smelter Reference List'!$A:$A,MATCH($A1523,'Smelter Reference List'!$E:$E,0)))</f>
        <v/>
      </c>
      <c r="C1523" s="299" t="str">
        <f>IF(LEN(A1523)=0,"",INDEX('Smelter Reference List'!$C:$C,MATCH($A1523,'Smelter Reference List'!$E:$E,0)))</f>
        <v/>
      </c>
      <c r="D1523" s="293" t="str">
        <f ca="1">IF(ISERROR($S1523),"",OFFSET('Smelter Reference List'!$C$4,$S1523-4,0)&amp;"")</f>
        <v/>
      </c>
      <c r="E1523" s="293" t="str">
        <f ca="1">IF(ISERROR($S1523),"",OFFSET('Smelter Reference List'!$D$4,$S1523-4,0)&amp;"")</f>
        <v/>
      </c>
      <c r="F1523" s="293" t="str">
        <f ca="1">IF(ISERROR($S1523),"",OFFSET('Smelter Reference List'!$E$4,$S1523-4,0))</f>
        <v/>
      </c>
      <c r="G1523" s="293" t="str">
        <f ca="1">IF(C1523=$U$4,"Enter smelter details", IF(ISERROR($S1523),"",OFFSET('Smelter Reference List'!$F$4,$S1523-4,0)))</f>
        <v/>
      </c>
      <c r="H1523" s="294" t="str">
        <f ca="1">IF(ISERROR($S1523),"",OFFSET('Smelter Reference List'!$G$4,$S1523-4,0))</f>
        <v/>
      </c>
      <c r="I1523" s="295" t="str">
        <f ca="1">IF(ISERROR($S1523),"",OFFSET('Smelter Reference List'!$H$4,$S1523-4,0))</f>
        <v/>
      </c>
      <c r="J1523" s="295" t="str">
        <f ca="1">IF(ISERROR($S1523),"",OFFSET('Smelter Reference List'!$I$4,$S1523-4,0))</f>
        <v/>
      </c>
      <c r="K1523" s="296"/>
      <c r="L1523" s="296"/>
      <c r="M1523" s="296"/>
      <c r="N1523" s="296"/>
      <c r="O1523" s="296"/>
      <c r="P1523" s="296"/>
      <c r="Q1523" s="297"/>
      <c r="R1523" s="227"/>
      <c r="S1523" s="228" t="e">
        <f>IF(C1523="",NA(),MATCH($B1523&amp;$C1523,'Smelter Reference List'!$J:$J,0))</f>
        <v>#N/A</v>
      </c>
      <c r="T1523" s="229"/>
      <c r="U1523" s="229">
        <f t="shared" ca="1" si="48"/>
        <v>0</v>
      </c>
      <c r="V1523" s="229"/>
      <c r="W1523" s="229"/>
      <c r="Y1523" s="223" t="str">
        <f t="shared" si="49"/>
        <v/>
      </c>
    </row>
    <row r="1524" spans="1:25" s="223" customFormat="1" ht="20.25">
      <c r="A1524" s="292"/>
      <c r="B1524" s="293" t="str">
        <f>IF(LEN(A1524)=0,"",INDEX('Smelter Reference List'!$A:$A,MATCH($A1524,'Smelter Reference List'!$E:$E,0)))</f>
        <v/>
      </c>
      <c r="C1524" s="299" t="str">
        <f>IF(LEN(A1524)=0,"",INDEX('Smelter Reference List'!$C:$C,MATCH($A1524,'Smelter Reference List'!$E:$E,0)))</f>
        <v/>
      </c>
      <c r="D1524" s="293" t="str">
        <f ca="1">IF(ISERROR($S1524),"",OFFSET('Smelter Reference List'!$C$4,$S1524-4,0)&amp;"")</f>
        <v/>
      </c>
      <c r="E1524" s="293" t="str">
        <f ca="1">IF(ISERROR($S1524),"",OFFSET('Smelter Reference List'!$D$4,$S1524-4,0)&amp;"")</f>
        <v/>
      </c>
      <c r="F1524" s="293" t="str">
        <f ca="1">IF(ISERROR($S1524),"",OFFSET('Smelter Reference List'!$E$4,$S1524-4,0))</f>
        <v/>
      </c>
      <c r="G1524" s="293" t="str">
        <f ca="1">IF(C1524=$U$4,"Enter smelter details", IF(ISERROR($S1524),"",OFFSET('Smelter Reference List'!$F$4,$S1524-4,0)))</f>
        <v/>
      </c>
      <c r="H1524" s="294" t="str">
        <f ca="1">IF(ISERROR($S1524),"",OFFSET('Smelter Reference List'!$G$4,$S1524-4,0))</f>
        <v/>
      </c>
      <c r="I1524" s="295" t="str">
        <f ca="1">IF(ISERROR($S1524),"",OFFSET('Smelter Reference List'!$H$4,$S1524-4,0))</f>
        <v/>
      </c>
      <c r="J1524" s="295" t="str">
        <f ca="1">IF(ISERROR($S1524),"",OFFSET('Smelter Reference List'!$I$4,$S1524-4,0))</f>
        <v/>
      </c>
      <c r="K1524" s="296"/>
      <c r="L1524" s="296"/>
      <c r="M1524" s="296"/>
      <c r="N1524" s="296"/>
      <c r="O1524" s="296"/>
      <c r="P1524" s="296"/>
      <c r="Q1524" s="297"/>
      <c r="R1524" s="227"/>
      <c r="S1524" s="228" t="e">
        <f>IF(C1524="",NA(),MATCH($B1524&amp;$C1524,'Smelter Reference List'!$J:$J,0))</f>
        <v>#N/A</v>
      </c>
      <c r="T1524" s="229"/>
      <c r="U1524" s="229">
        <f t="shared" ca="1" si="48"/>
        <v>0</v>
      </c>
      <c r="V1524" s="229"/>
      <c r="W1524" s="229"/>
      <c r="Y1524" s="223" t="str">
        <f t="shared" si="49"/>
        <v/>
      </c>
    </row>
    <row r="1525" spans="1:25" s="223" customFormat="1" ht="20.25">
      <c r="A1525" s="292"/>
      <c r="B1525" s="293" t="str">
        <f>IF(LEN(A1525)=0,"",INDEX('Smelter Reference List'!$A:$A,MATCH($A1525,'Smelter Reference List'!$E:$E,0)))</f>
        <v/>
      </c>
      <c r="C1525" s="299" t="str">
        <f>IF(LEN(A1525)=0,"",INDEX('Smelter Reference List'!$C:$C,MATCH($A1525,'Smelter Reference List'!$E:$E,0)))</f>
        <v/>
      </c>
      <c r="D1525" s="293" t="str">
        <f ca="1">IF(ISERROR($S1525),"",OFFSET('Smelter Reference List'!$C$4,$S1525-4,0)&amp;"")</f>
        <v/>
      </c>
      <c r="E1525" s="293" t="str">
        <f ca="1">IF(ISERROR($S1525),"",OFFSET('Smelter Reference List'!$D$4,$S1525-4,0)&amp;"")</f>
        <v/>
      </c>
      <c r="F1525" s="293" t="str">
        <f ca="1">IF(ISERROR($S1525),"",OFFSET('Smelter Reference List'!$E$4,$S1525-4,0))</f>
        <v/>
      </c>
      <c r="G1525" s="293" t="str">
        <f ca="1">IF(C1525=$U$4,"Enter smelter details", IF(ISERROR($S1525),"",OFFSET('Smelter Reference List'!$F$4,$S1525-4,0)))</f>
        <v/>
      </c>
      <c r="H1525" s="294" t="str">
        <f ca="1">IF(ISERROR($S1525),"",OFFSET('Smelter Reference List'!$G$4,$S1525-4,0))</f>
        <v/>
      </c>
      <c r="I1525" s="295" t="str">
        <f ca="1">IF(ISERROR($S1525),"",OFFSET('Smelter Reference List'!$H$4,$S1525-4,0))</f>
        <v/>
      </c>
      <c r="J1525" s="295" t="str">
        <f ca="1">IF(ISERROR($S1525),"",OFFSET('Smelter Reference List'!$I$4,$S1525-4,0))</f>
        <v/>
      </c>
      <c r="K1525" s="296"/>
      <c r="L1525" s="296"/>
      <c r="M1525" s="296"/>
      <c r="N1525" s="296"/>
      <c r="O1525" s="296"/>
      <c r="P1525" s="296"/>
      <c r="Q1525" s="297"/>
      <c r="R1525" s="227"/>
      <c r="S1525" s="228" t="e">
        <f>IF(C1525="",NA(),MATCH($B1525&amp;$C1525,'Smelter Reference List'!$J:$J,0))</f>
        <v>#N/A</v>
      </c>
      <c r="T1525" s="229"/>
      <c r="U1525" s="229">
        <f t="shared" ca="1" si="48"/>
        <v>0</v>
      </c>
      <c r="V1525" s="229"/>
      <c r="W1525" s="229"/>
      <c r="Y1525" s="223" t="str">
        <f t="shared" si="49"/>
        <v/>
      </c>
    </row>
    <row r="1526" spans="1:25" s="223" customFormat="1" ht="20.25">
      <c r="A1526" s="292"/>
      <c r="B1526" s="293" t="str">
        <f>IF(LEN(A1526)=0,"",INDEX('Smelter Reference List'!$A:$A,MATCH($A1526,'Smelter Reference List'!$E:$E,0)))</f>
        <v/>
      </c>
      <c r="C1526" s="299" t="str">
        <f>IF(LEN(A1526)=0,"",INDEX('Smelter Reference List'!$C:$C,MATCH($A1526,'Smelter Reference List'!$E:$E,0)))</f>
        <v/>
      </c>
      <c r="D1526" s="293" t="str">
        <f ca="1">IF(ISERROR($S1526),"",OFFSET('Smelter Reference List'!$C$4,$S1526-4,0)&amp;"")</f>
        <v/>
      </c>
      <c r="E1526" s="293" t="str">
        <f ca="1">IF(ISERROR($S1526),"",OFFSET('Smelter Reference List'!$D$4,$S1526-4,0)&amp;"")</f>
        <v/>
      </c>
      <c r="F1526" s="293" t="str">
        <f ca="1">IF(ISERROR($S1526),"",OFFSET('Smelter Reference List'!$E$4,$S1526-4,0))</f>
        <v/>
      </c>
      <c r="G1526" s="293" t="str">
        <f ca="1">IF(C1526=$U$4,"Enter smelter details", IF(ISERROR($S1526),"",OFFSET('Smelter Reference List'!$F$4,$S1526-4,0)))</f>
        <v/>
      </c>
      <c r="H1526" s="294" t="str">
        <f ca="1">IF(ISERROR($S1526),"",OFFSET('Smelter Reference List'!$G$4,$S1526-4,0))</f>
        <v/>
      </c>
      <c r="I1526" s="295" t="str">
        <f ca="1">IF(ISERROR($S1526),"",OFFSET('Smelter Reference List'!$H$4,$S1526-4,0))</f>
        <v/>
      </c>
      <c r="J1526" s="295" t="str">
        <f ca="1">IF(ISERROR($S1526),"",OFFSET('Smelter Reference List'!$I$4,$S1526-4,0))</f>
        <v/>
      </c>
      <c r="K1526" s="296"/>
      <c r="L1526" s="296"/>
      <c r="M1526" s="296"/>
      <c r="N1526" s="296"/>
      <c r="O1526" s="296"/>
      <c r="P1526" s="296"/>
      <c r="Q1526" s="297"/>
      <c r="R1526" s="227"/>
      <c r="S1526" s="228" t="e">
        <f>IF(C1526="",NA(),MATCH($B1526&amp;$C1526,'Smelter Reference List'!$J:$J,0))</f>
        <v>#N/A</v>
      </c>
      <c r="T1526" s="229"/>
      <c r="U1526" s="229">
        <f t="shared" ca="1" si="48"/>
        <v>0</v>
      </c>
      <c r="V1526" s="229"/>
      <c r="W1526" s="229"/>
      <c r="Y1526" s="223" t="str">
        <f t="shared" si="49"/>
        <v/>
      </c>
    </row>
    <row r="1527" spans="1:25" s="223" customFormat="1" ht="20.25">
      <c r="A1527" s="292"/>
      <c r="B1527" s="293" t="str">
        <f>IF(LEN(A1527)=0,"",INDEX('Smelter Reference List'!$A:$A,MATCH($A1527,'Smelter Reference List'!$E:$E,0)))</f>
        <v/>
      </c>
      <c r="C1527" s="299" t="str">
        <f>IF(LEN(A1527)=0,"",INDEX('Smelter Reference List'!$C:$C,MATCH($A1527,'Smelter Reference List'!$E:$E,0)))</f>
        <v/>
      </c>
      <c r="D1527" s="293" t="str">
        <f ca="1">IF(ISERROR($S1527),"",OFFSET('Smelter Reference List'!$C$4,$S1527-4,0)&amp;"")</f>
        <v/>
      </c>
      <c r="E1527" s="293" t="str">
        <f ca="1">IF(ISERROR($S1527),"",OFFSET('Smelter Reference List'!$D$4,$S1527-4,0)&amp;"")</f>
        <v/>
      </c>
      <c r="F1527" s="293" t="str">
        <f ca="1">IF(ISERROR($S1527),"",OFFSET('Smelter Reference List'!$E$4,$S1527-4,0))</f>
        <v/>
      </c>
      <c r="G1527" s="293" t="str">
        <f ca="1">IF(C1527=$U$4,"Enter smelter details", IF(ISERROR($S1527),"",OFFSET('Smelter Reference List'!$F$4,$S1527-4,0)))</f>
        <v/>
      </c>
      <c r="H1527" s="294" t="str">
        <f ca="1">IF(ISERROR($S1527),"",OFFSET('Smelter Reference List'!$G$4,$S1527-4,0))</f>
        <v/>
      </c>
      <c r="I1527" s="295" t="str">
        <f ca="1">IF(ISERROR($S1527),"",OFFSET('Smelter Reference List'!$H$4,$S1527-4,0))</f>
        <v/>
      </c>
      <c r="J1527" s="295" t="str">
        <f ca="1">IF(ISERROR($S1527),"",OFFSET('Smelter Reference List'!$I$4,$S1527-4,0))</f>
        <v/>
      </c>
      <c r="K1527" s="296"/>
      <c r="L1527" s="296"/>
      <c r="M1527" s="296"/>
      <c r="N1527" s="296"/>
      <c r="O1527" s="296"/>
      <c r="P1527" s="296"/>
      <c r="Q1527" s="297"/>
      <c r="R1527" s="227"/>
      <c r="S1527" s="228" t="e">
        <f>IF(C1527="",NA(),MATCH($B1527&amp;$C1527,'Smelter Reference List'!$J:$J,0))</f>
        <v>#N/A</v>
      </c>
      <c r="T1527" s="229"/>
      <c r="U1527" s="229">
        <f t="shared" ca="1" si="48"/>
        <v>0</v>
      </c>
      <c r="V1527" s="229"/>
      <c r="W1527" s="229"/>
      <c r="Y1527" s="223" t="str">
        <f t="shared" si="49"/>
        <v/>
      </c>
    </row>
    <row r="1528" spans="1:25" s="223" customFormat="1" ht="20.25">
      <c r="A1528" s="292"/>
      <c r="B1528" s="293" t="str">
        <f>IF(LEN(A1528)=0,"",INDEX('Smelter Reference List'!$A:$A,MATCH($A1528,'Smelter Reference List'!$E:$E,0)))</f>
        <v/>
      </c>
      <c r="C1528" s="299" t="str">
        <f>IF(LEN(A1528)=0,"",INDEX('Smelter Reference List'!$C:$C,MATCH($A1528,'Smelter Reference List'!$E:$E,0)))</f>
        <v/>
      </c>
      <c r="D1528" s="293" t="str">
        <f ca="1">IF(ISERROR($S1528),"",OFFSET('Smelter Reference List'!$C$4,$S1528-4,0)&amp;"")</f>
        <v/>
      </c>
      <c r="E1528" s="293" t="str">
        <f ca="1">IF(ISERROR($S1528),"",OFFSET('Smelter Reference List'!$D$4,$S1528-4,0)&amp;"")</f>
        <v/>
      </c>
      <c r="F1528" s="293" t="str">
        <f ca="1">IF(ISERROR($S1528),"",OFFSET('Smelter Reference List'!$E$4,$S1528-4,0))</f>
        <v/>
      </c>
      <c r="G1528" s="293" t="str">
        <f ca="1">IF(C1528=$U$4,"Enter smelter details", IF(ISERROR($S1528),"",OFFSET('Smelter Reference List'!$F$4,$S1528-4,0)))</f>
        <v/>
      </c>
      <c r="H1528" s="294" t="str">
        <f ca="1">IF(ISERROR($S1528),"",OFFSET('Smelter Reference List'!$G$4,$S1528-4,0))</f>
        <v/>
      </c>
      <c r="I1528" s="295" t="str">
        <f ca="1">IF(ISERROR($S1528),"",OFFSET('Smelter Reference List'!$H$4,$S1528-4,0))</f>
        <v/>
      </c>
      <c r="J1528" s="295" t="str">
        <f ca="1">IF(ISERROR($S1528),"",OFFSET('Smelter Reference List'!$I$4,$S1528-4,0))</f>
        <v/>
      </c>
      <c r="K1528" s="296"/>
      <c r="L1528" s="296"/>
      <c r="M1528" s="296"/>
      <c r="N1528" s="296"/>
      <c r="O1528" s="296"/>
      <c r="P1528" s="296"/>
      <c r="Q1528" s="297"/>
      <c r="R1528" s="227"/>
      <c r="S1528" s="228" t="e">
        <f>IF(C1528="",NA(),MATCH($B1528&amp;$C1528,'Smelter Reference List'!$J:$J,0))</f>
        <v>#N/A</v>
      </c>
      <c r="T1528" s="229"/>
      <c r="U1528" s="229">
        <f t="shared" ca="1" si="48"/>
        <v>0</v>
      </c>
      <c r="V1528" s="229"/>
      <c r="W1528" s="229"/>
      <c r="Y1528" s="223" t="str">
        <f t="shared" si="49"/>
        <v/>
      </c>
    </row>
    <row r="1529" spans="1:25" s="223" customFormat="1" ht="20.25">
      <c r="A1529" s="292"/>
      <c r="B1529" s="293" t="str">
        <f>IF(LEN(A1529)=0,"",INDEX('Smelter Reference List'!$A:$A,MATCH($A1529,'Smelter Reference List'!$E:$E,0)))</f>
        <v/>
      </c>
      <c r="C1529" s="299" t="str">
        <f>IF(LEN(A1529)=0,"",INDEX('Smelter Reference List'!$C:$C,MATCH($A1529,'Smelter Reference List'!$E:$E,0)))</f>
        <v/>
      </c>
      <c r="D1529" s="293" t="str">
        <f ca="1">IF(ISERROR($S1529),"",OFFSET('Smelter Reference List'!$C$4,$S1529-4,0)&amp;"")</f>
        <v/>
      </c>
      <c r="E1529" s="293" t="str">
        <f ca="1">IF(ISERROR($S1529),"",OFFSET('Smelter Reference List'!$D$4,$S1529-4,0)&amp;"")</f>
        <v/>
      </c>
      <c r="F1529" s="293" t="str">
        <f ca="1">IF(ISERROR($S1529),"",OFFSET('Smelter Reference List'!$E$4,$S1529-4,0))</f>
        <v/>
      </c>
      <c r="G1529" s="293" t="str">
        <f ca="1">IF(C1529=$U$4,"Enter smelter details", IF(ISERROR($S1529),"",OFFSET('Smelter Reference List'!$F$4,$S1529-4,0)))</f>
        <v/>
      </c>
      <c r="H1529" s="294" t="str">
        <f ca="1">IF(ISERROR($S1529),"",OFFSET('Smelter Reference List'!$G$4,$S1529-4,0))</f>
        <v/>
      </c>
      <c r="I1529" s="295" t="str">
        <f ca="1">IF(ISERROR($S1529),"",OFFSET('Smelter Reference List'!$H$4,$S1529-4,0))</f>
        <v/>
      </c>
      <c r="J1529" s="295" t="str">
        <f ca="1">IF(ISERROR($S1529),"",OFFSET('Smelter Reference List'!$I$4,$S1529-4,0))</f>
        <v/>
      </c>
      <c r="K1529" s="296"/>
      <c r="L1529" s="296"/>
      <c r="M1529" s="296"/>
      <c r="N1529" s="296"/>
      <c r="O1529" s="296"/>
      <c r="P1529" s="296"/>
      <c r="Q1529" s="297"/>
      <c r="R1529" s="227"/>
      <c r="S1529" s="228" t="e">
        <f>IF(C1529="",NA(),MATCH($B1529&amp;$C1529,'Smelter Reference List'!$J:$J,0))</f>
        <v>#N/A</v>
      </c>
      <c r="T1529" s="229"/>
      <c r="U1529" s="229">
        <f t="shared" ref="U1529:U1592" ca="1" si="50">IF(AND(C1529="Smelter not listed",OR(LEN(D1529)=0,LEN(E1529)=0)),1,0)</f>
        <v>0</v>
      </c>
      <c r="V1529" s="229"/>
      <c r="W1529" s="229"/>
      <c r="Y1529" s="223" t="str">
        <f t="shared" ref="Y1529:Y1592" si="51">B1529&amp;C1529</f>
        <v/>
      </c>
    </row>
    <row r="1530" spans="1:25" s="223" customFormat="1" ht="20.25">
      <c r="A1530" s="292"/>
      <c r="B1530" s="293" t="str">
        <f>IF(LEN(A1530)=0,"",INDEX('Smelter Reference List'!$A:$A,MATCH($A1530,'Smelter Reference List'!$E:$E,0)))</f>
        <v/>
      </c>
      <c r="C1530" s="299" t="str">
        <f>IF(LEN(A1530)=0,"",INDEX('Smelter Reference List'!$C:$C,MATCH($A1530,'Smelter Reference List'!$E:$E,0)))</f>
        <v/>
      </c>
      <c r="D1530" s="293" t="str">
        <f ca="1">IF(ISERROR($S1530),"",OFFSET('Smelter Reference List'!$C$4,$S1530-4,0)&amp;"")</f>
        <v/>
      </c>
      <c r="E1530" s="293" t="str">
        <f ca="1">IF(ISERROR($S1530),"",OFFSET('Smelter Reference List'!$D$4,$S1530-4,0)&amp;"")</f>
        <v/>
      </c>
      <c r="F1530" s="293" t="str">
        <f ca="1">IF(ISERROR($S1530),"",OFFSET('Smelter Reference List'!$E$4,$S1530-4,0))</f>
        <v/>
      </c>
      <c r="G1530" s="293" t="str">
        <f ca="1">IF(C1530=$U$4,"Enter smelter details", IF(ISERROR($S1530),"",OFFSET('Smelter Reference List'!$F$4,$S1530-4,0)))</f>
        <v/>
      </c>
      <c r="H1530" s="294" t="str">
        <f ca="1">IF(ISERROR($S1530),"",OFFSET('Smelter Reference List'!$G$4,$S1530-4,0))</f>
        <v/>
      </c>
      <c r="I1530" s="295" t="str">
        <f ca="1">IF(ISERROR($S1530),"",OFFSET('Smelter Reference List'!$H$4,$S1530-4,0))</f>
        <v/>
      </c>
      <c r="J1530" s="295" t="str">
        <f ca="1">IF(ISERROR($S1530),"",OFFSET('Smelter Reference List'!$I$4,$S1530-4,0))</f>
        <v/>
      </c>
      <c r="K1530" s="296"/>
      <c r="L1530" s="296"/>
      <c r="M1530" s="296"/>
      <c r="N1530" s="296"/>
      <c r="O1530" s="296"/>
      <c r="P1530" s="296"/>
      <c r="Q1530" s="297"/>
      <c r="R1530" s="227"/>
      <c r="S1530" s="228" t="e">
        <f>IF(C1530="",NA(),MATCH($B1530&amp;$C1530,'Smelter Reference List'!$J:$J,0))</f>
        <v>#N/A</v>
      </c>
      <c r="T1530" s="229"/>
      <c r="U1530" s="229">
        <f t="shared" ca="1" si="50"/>
        <v>0</v>
      </c>
      <c r="V1530" s="229"/>
      <c r="W1530" s="229"/>
      <c r="Y1530" s="223" t="str">
        <f t="shared" si="51"/>
        <v/>
      </c>
    </row>
    <row r="1531" spans="1:25" s="223" customFormat="1" ht="20.25">
      <c r="A1531" s="292"/>
      <c r="B1531" s="293" t="str">
        <f>IF(LEN(A1531)=0,"",INDEX('Smelter Reference List'!$A:$A,MATCH($A1531,'Smelter Reference List'!$E:$E,0)))</f>
        <v/>
      </c>
      <c r="C1531" s="299" t="str">
        <f>IF(LEN(A1531)=0,"",INDEX('Smelter Reference List'!$C:$C,MATCH($A1531,'Smelter Reference List'!$E:$E,0)))</f>
        <v/>
      </c>
      <c r="D1531" s="293" t="str">
        <f ca="1">IF(ISERROR($S1531),"",OFFSET('Smelter Reference List'!$C$4,$S1531-4,0)&amp;"")</f>
        <v/>
      </c>
      <c r="E1531" s="293" t="str">
        <f ca="1">IF(ISERROR($S1531),"",OFFSET('Smelter Reference List'!$D$4,$S1531-4,0)&amp;"")</f>
        <v/>
      </c>
      <c r="F1531" s="293" t="str">
        <f ca="1">IF(ISERROR($S1531),"",OFFSET('Smelter Reference List'!$E$4,$S1531-4,0))</f>
        <v/>
      </c>
      <c r="G1531" s="293" t="str">
        <f ca="1">IF(C1531=$U$4,"Enter smelter details", IF(ISERROR($S1531),"",OFFSET('Smelter Reference List'!$F$4,$S1531-4,0)))</f>
        <v/>
      </c>
      <c r="H1531" s="294" t="str">
        <f ca="1">IF(ISERROR($S1531),"",OFFSET('Smelter Reference List'!$G$4,$S1531-4,0))</f>
        <v/>
      </c>
      <c r="I1531" s="295" t="str">
        <f ca="1">IF(ISERROR($S1531),"",OFFSET('Smelter Reference List'!$H$4,$S1531-4,0))</f>
        <v/>
      </c>
      <c r="J1531" s="295" t="str">
        <f ca="1">IF(ISERROR($S1531),"",OFFSET('Smelter Reference List'!$I$4,$S1531-4,0))</f>
        <v/>
      </c>
      <c r="K1531" s="296"/>
      <c r="L1531" s="296"/>
      <c r="M1531" s="296"/>
      <c r="N1531" s="296"/>
      <c r="O1531" s="296"/>
      <c r="P1531" s="296"/>
      <c r="Q1531" s="297"/>
      <c r="R1531" s="227"/>
      <c r="S1531" s="228" t="e">
        <f>IF(C1531="",NA(),MATCH($B1531&amp;$C1531,'Smelter Reference List'!$J:$J,0))</f>
        <v>#N/A</v>
      </c>
      <c r="T1531" s="229"/>
      <c r="U1531" s="229">
        <f t="shared" ca="1" si="50"/>
        <v>0</v>
      </c>
      <c r="V1531" s="229"/>
      <c r="W1531" s="229"/>
      <c r="Y1531" s="223" t="str">
        <f t="shared" si="51"/>
        <v/>
      </c>
    </row>
    <row r="1532" spans="1:25" s="223" customFormat="1" ht="20.25">
      <c r="A1532" s="292"/>
      <c r="B1532" s="293" t="str">
        <f>IF(LEN(A1532)=0,"",INDEX('Smelter Reference List'!$A:$A,MATCH($A1532,'Smelter Reference List'!$E:$E,0)))</f>
        <v/>
      </c>
      <c r="C1532" s="299" t="str">
        <f>IF(LEN(A1532)=0,"",INDEX('Smelter Reference List'!$C:$C,MATCH($A1532,'Smelter Reference List'!$E:$E,0)))</f>
        <v/>
      </c>
      <c r="D1532" s="293" t="str">
        <f ca="1">IF(ISERROR($S1532),"",OFFSET('Smelter Reference List'!$C$4,$S1532-4,0)&amp;"")</f>
        <v/>
      </c>
      <c r="E1532" s="293" t="str">
        <f ca="1">IF(ISERROR($S1532),"",OFFSET('Smelter Reference List'!$D$4,$S1532-4,0)&amp;"")</f>
        <v/>
      </c>
      <c r="F1532" s="293" t="str">
        <f ca="1">IF(ISERROR($S1532),"",OFFSET('Smelter Reference List'!$E$4,$S1532-4,0))</f>
        <v/>
      </c>
      <c r="G1532" s="293" t="str">
        <f ca="1">IF(C1532=$U$4,"Enter smelter details", IF(ISERROR($S1532),"",OFFSET('Smelter Reference List'!$F$4,$S1532-4,0)))</f>
        <v/>
      </c>
      <c r="H1532" s="294" t="str">
        <f ca="1">IF(ISERROR($S1532),"",OFFSET('Smelter Reference List'!$G$4,$S1532-4,0))</f>
        <v/>
      </c>
      <c r="I1532" s="295" t="str">
        <f ca="1">IF(ISERROR($S1532),"",OFFSET('Smelter Reference List'!$H$4,$S1532-4,0))</f>
        <v/>
      </c>
      <c r="J1532" s="295" t="str">
        <f ca="1">IF(ISERROR($S1532),"",OFFSET('Smelter Reference List'!$I$4,$S1532-4,0))</f>
        <v/>
      </c>
      <c r="K1532" s="296"/>
      <c r="L1532" s="296"/>
      <c r="M1532" s="296"/>
      <c r="N1532" s="296"/>
      <c r="O1532" s="296"/>
      <c r="P1532" s="296"/>
      <c r="Q1532" s="297"/>
      <c r="R1532" s="227"/>
      <c r="S1532" s="228" t="e">
        <f>IF(C1532="",NA(),MATCH($B1532&amp;$C1532,'Smelter Reference List'!$J:$J,0))</f>
        <v>#N/A</v>
      </c>
      <c r="T1532" s="229"/>
      <c r="U1532" s="229">
        <f t="shared" ca="1" si="50"/>
        <v>0</v>
      </c>
      <c r="V1532" s="229"/>
      <c r="W1532" s="229"/>
      <c r="Y1532" s="223" t="str">
        <f t="shared" si="51"/>
        <v/>
      </c>
    </row>
    <row r="1533" spans="1:25" s="223" customFormat="1" ht="20.25">
      <c r="A1533" s="292"/>
      <c r="B1533" s="293" t="str">
        <f>IF(LEN(A1533)=0,"",INDEX('Smelter Reference List'!$A:$A,MATCH($A1533,'Smelter Reference List'!$E:$E,0)))</f>
        <v/>
      </c>
      <c r="C1533" s="299" t="str">
        <f>IF(LEN(A1533)=0,"",INDEX('Smelter Reference List'!$C:$C,MATCH($A1533,'Smelter Reference List'!$E:$E,0)))</f>
        <v/>
      </c>
      <c r="D1533" s="293" t="str">
        <f ca="1">IF(ISERROR($S1533),"",OFFSET('Smelter Reference List'!$C$4,$S1533-4,0)&amp;"")</f>
        <v/>
      </c>
      <c r="E1533" s="293" t="str">
        <f ca="1">IF(ISERROR($S1533),"",OFFSET('Smelter Reference List'!$D$4,$S1533-4,0)&amp;"")</f>
        <v/>
      </c>
      <c r="F1533" s="293" t="str">
        <f ca="1">IF(ISERROR($S1533),"",OFFSET('Smelter Reference List'!$E$4,$S1533-4,0))</f>
        <v/>
      </c>
      <c r="G1533" s="293" t="str">
        <f ca="1">IF(C1533=$U$4,"Enter smelter details", IF(ISERROR($S1533),"",OFFSET('Smelter Reference List'!$F$4,$S1533-4,0)))</f>
        <v/>
      </c>
      <c r="H1533" s="294" t="str">
        <f ca="1">IF(ISERROR($S1533),"",OFFSET('Smelter Reference List'!$G$4,$S1533-4,0))</f>
        <v/>
      </c>
      <c r="I1533" s="295" t="str">
        <f ca="1">IF(ISERROR($S1533),"",OFFSET('Smelter Reference List'!$H$4,$S1533-4,0))</f>
        <v/>
      </c>
      <c r="J1533" s="295" t="str">
        <f ca="1">IF(ISERROR($S1533),"",OFFSET('Smelter Reference List'!$I$4,$S1533-4,0))</f>
        <v/>
      </c>
      <c r="K1533" s="296"/>
      <c r="L1533" s="296"/>
      <c r="M1533" s="296"/>
      <c r="N1533" s="296"/>
      <c r="O1533" s="296"/>
      <c r="P1533" s="296"/>
      <c r="Q1533" s="297"/>
      <c r="R1533" s="227"/>
      <c r="S1533" s="228" t="e">
        <f>IF(C1533="",NA(),MATCH($B1533&amp;$C1533,'Smelter Reference List'!$J:$J,0))</f>
        <v>#N/A</v>
      </c>
      <c r="T1533" s="229"/>
      <c r="U1533" s="229">
        <f t="shared" ca="1" si="50"/>
        <v>0</v>
      </c>
      <c r="V1533" s="229"/>
      <c r="W1533" s="229"/>
      <c r="Y1533" s="223" t="str">
        <f t="shared" si="51"/>
        <v/>
      </c>
    </row>
    <row r="1534" spans="1:25" s="223" customFormat="1" ht="20.25">
      <c r="A1534" s="292"/>
      <c r="B1534" s="293" t="str">
        <f>IF(LEN(A1534)=0,"",INDEX('Smelter Reference List'!$A:$A,MATCH($A1534,'Smelter Reference List'!$E:$E,0)))</f>
        <v/>
      </c>
      <c r="C1534" s="299" t="str">
        <f>IF(LEN(A1534)=0,"",INDEX('Smelter Reference List'!$C:$C,MATCH($A1534,'Smelter Reference List'!$E:$E,0)))</f>
        <v/>
      </c>
      <c r="D1534" s="293" t="str">
        <f ca="1">IF(ISERROR($S1534),"",OFFSET('Smelter Reference List'!$C$4,$S1534-4,0)&amp;"")</f>
        <v/>
      </c>
      <c r="E1534" s="293" t="str">
        <f ca="1">IF(ISERROR($S1534),"",OFFSET('Smelter Reference List'!$D$4,$S1534-4,0)&amp;"")</f>
        <v/>
      </c>
      <c r="F1534" s="293" t="str">
        <f ca="1">IF(ISERROR($S1534),"",OFFSET('Smelter Reference List'!$E$4,$S1534-4,0))</f>
        <v/>
      </c>
      <c r="G1534" s="293" t="str">
        <f ca="1">IF(C1534=$U$4,"Enter smelter details", IF(ISERROR($S1534),"",OFFSET('Smelter Reference List'!$F$4,$S1534-4,0)))</f>
        <v/>
      </c>
      <c r="H1534" s="294" t="str">
        <f ca="1">IF(ISERROR($S1534),"",OFFSET('Smelter Reference List'!$G$4,$S1534-4,0))</f>
        <v/>
      </c>
      <c r="I1534" s="295" t="str">
        <f ca="1">IF(ISERROR($S1534),"",OFFSET('Smelter Reference List'!$H$4,$S1534-4,0))</f>
        <v/>
      </c>
      <c r="J1534" s="295" t="str">
        <f ca="1">IF(ISERROR($S1534),"",OFFSET('Smelter Reference List'!$I$4,$S1534-4,0))</f>
        <v/>
      </c>
      <c r="K1534" s="296"/>
      <c r="L1534" s="296"/>
      <c r="M1534" s="296"/>
      <c r="N1534" s="296"/>
      <c r="O1534" s="296"/>
      <c r="P1534" s="296"/>
      <c r="Q1534" s="297"/>
      <c r="R1534" s="227"/>
      <c r="S1534" s="228" t="e">
        <f>IF(C1534="",NA(),MATCH($B1534&amp;$C1534,'Smelter Reference List'!$J:$J,0))</f>
        <v>#N/A</v>
      </c>
      <c r="T1534" s="229"/>
      <c r="U1534" s="229">
        <f t="shared" ca="1" si="50"/>
        <v>0</v>
      </c>
      <c r="V1534" s="229"/>
      <c r="W1534" s="229"/>
      <c r="Y1534" s="223" t="str">
        <f t="shared" si="51"/>
        <v/>
      </c>
    </row>
    <row r="1535" spans="1:25" s="223" customFormat="1" ht="20.25">
      <c r="A1535" s="292"/>
      <c r="B1535" s="293" t="str">
        <f>IF(LEN(A1535)=0,"",INDEX('Smelter Reference List'!$A:$A,MATCH($A1535,'Smelter Reference List'!$E:$E,0)))</f>
        <v/>
      </c>
      <c r="C1535" s="299" t="str">
        <f>IF(LEN(A1535)=0,"",INDEX('Smelter Reference List'!$C:$C,MATCH($A1535,'Smelter Reference List'!$E:$E,0)))</f>
        <v/>
      </c>
      <c r="D1535" s="293" t="str">
        <f ca="1">IF(ISERROR($S1535),"",OFFSET('Smelter Reference List'!$C$4,$S1535-4,0)&amp;"")</f>
        <v/>
      </c>
      <c r="E1535" s="293" t="str">
        <f ca="1">IF(ISERROR($S1535),"",OFFSET('Smelter Reference List'!$D$4,$S1535-4,0)&amp;"")</f>
        <v/>
      </c>
      <c r="F1535" s="293" t="str">
        <f ca="1">IF(ISERROR($S1535),"",OFFSET('Smelter Reference List'!$E$4,$S1535-4,0))</f>
        <v/>
      </c>
      <c r="G1535" s="293" t="str">
        <f ca="1">IF(C1535=$U$4,"Enter smelter details", IF(ISERROR($S1535),"",OFFSET('Smelter Reference List'!$F$4,$S1535-4,0)))</f>
        <v/>
      </c>
      <c r="H1535" s="294" t="str">
        <f ca="1">IF(ISERROR($S1535),"",OFFSET('Smelter Reference List'!$G$4,$S1535-4,0))</f>
        <v/>
      </c>
      <c r="I1535" s="295" t="str">
        <f ca="1">IF(ISERROR($S1535),"",OFFSET('Smelter Reference List'!$H$4,$S1535-4,0))</f>
        <v/>
      </c>
      <c r="J1535" s="295" t="str">
        <f ca="1">IF(ISERROR($S1535),"",OFFSET('Smelter Reference List'!$I$4,$S1535-4,0))</f>
        <v/>
      </c>
      <c r="K1535" s="296"/>
      <c r="L1535" s="296"/>
      <c r="M1535" s="296"/>
      <c r="N1535" s="296"/>
      <c r="O1535" s="296"/>
      <c r="P1535" s="296"/>
      <c r="Q1535" s="297"/>
      <c r="R1535" s="227"/>
      <c r="S1535" s="228" t="e">
        <f>IF(C1535="",NA(),MATCH($B1535&amp;$C1535,'Smelter Reference List'!$J:$J,0))</f>
        <v>#N/A</v>
      </c>
      <c r="T1535" s="229"/>
      <c r="U1535" s="229">
        <f t="shared" ca="1" si="50"/>
        <v>0</v>
      </c>
      <c r="V1535" s="229"/>
      <c r="W1535" s="229"/>
      <c r="Y1535" s="223" t="str">
        <f t="shared" si="51"/>
        <v/>
      </c>
    </row>
    <row r="1536" spans="1:25" s="223" customFormat="1" ht="20.25">
      <c r="A1536" s="292"/>
      <c r="B1536" s="293" t="str">
        <f>IF(LEN(A1536)=0,"",INDEX('Smelter Reference List'!$A:$A,MATCH($A1536,'Smelter Reference List'!$E:$E,0)))</f>
        <v/>
      </c>
      <c r="C1536" s="299" t="str">
        <f>IF(LEN(A1536)=0,"",INDEX('Smelter Reference List'!$C:$C,MATCH($A1536,'Smelter Reference List'!$E:$E,0)))</f>
        <v/>
      </c>
      <c r="D1536" s="293" t="str">
        <f ca="1">IF(ISERROR($S1536),"",OFFSET('Smelter Reference List'!$C$4,$S1536-4,0)&amp;"")</f>
        <v/>
      </c>
      <c r="E1536" s="293" t="str">
        <f ca="1">IF(ISERROR($S1536),"",OFFSET('Smelter Reference List'!$D$4,$S1536-4,0)&amp;"")</f>
        <v/>
      </c>
      <c r="F1536" s="293" t="str">
        <f ca="1">IF(ISERROR($S1536),"",OFFSET('Smelter Reference List'!$E$4,$S1536-4,0))</f>
        <v/>
      </c>
      <c r="G1536" s="293" t="str">
        <f ca="1">IF(C1536=$U$4,"Enter smelter details", IF(ISERROR($S1536),"",OFFSET('Smelter Reference List'!$F$4,$S1536-4,0)))</f>
        <v/>
      </c>
      <c r="H1536" s="294" t="str">
        <f ca="1">IF(ISERROR($S1536),"",OFFSET('Smelter Reference List'!$G$4,$S1536-4,0))</f>
        <v/>
      </c>
      <c r="I1536" s="295" t="str">
        <f ca="1">IF(ISERROR($S1536),"",OFFSET('Smelter Reference List'!$H$4,$S1536-4,0))</f>
        <v/>
      </c>
      <c r="J1536" s="295" t="str">
        <f ca="1">IF(ISERROR($S1536),"",OFFSET('Smelter Reference List'!$I$4,$S1536-4,0))</f>
        <v/>
      </c>
      <c r="K1536" s="296"/>
      <c r="L1536" s="296"/>
      <c r="M1536" s="296"/>
      <c r="N1536" s="296"/>
      <c r="O1536" s="296"/>
      <c r="P1536" s="296"/>
      <c r="Q1536" s="297"/>
      <c r="R1536" s="227"/>
      <c r="S1536" s="228" t="e">
        <f>IF(C1536="",NA(),MATCH($B1536&amp;$C1536,'Smelter Reference List'!$J:$J,0))</f>
        <v>#N/A</v>
      </c>
      <c r="T1536" s="229"/>
      <c r="U1536" s="229">
        <f t="shared" ca="1" si="50"/>
        <v>0</v>
      </c>
      <c r="V1536" s="229"/>
      <c r="W1536" s="229"/>
      <c r="Y1536" s="223" t="str">
        <f t="shared" si="51"/>
        <v/>
      </c>
    </row>
    <row r="1537" spans="1:25" s="223" customFormat="1" ht="20.25">
      <c r="A1537" s="292"/>
      <c r="B1537" s="293" t="str">
        <f>IF(LEN(A1537)=0,"",INDEX('Smelter Reference List'!$A:$A,MATCH($A1537,'Smelter Reference List'!$E:$E,0)))</f>
        <v/>
      </c>
      <c r="C1537" s="299" t="str">
        <f>IF(LEN(A1537)=0,"",INDEX('Smelter Reference List'!$C:$C,MATCH($A1537,'Smelter Reference List'!$E:$E,0)))</f>
        <v/>
      </c>
      <c r="D1537" s="293" t="str">
        <f ca="1">IF(ISERROR($S1537),"",OFFSET('Smelter Reference List'!$C$4,$S1537-4,0)&amp;"")</f>
        <v/>
      </c>
      <c r="E1537" s="293" t="str">
        <f ca="1">IF(ISERROR($S1537),"",OFFSET('Smelter Reference List'!$D$4,$S1537-4,0)&amp;"")</f>
        <v/>
      </c>
      <c r="F1537" s="293" t="str">
        <f ca="1">IF(ISERROR($S1537),"",OFFSET('Smelter Reference List'!$E$4,$S1537-4,0))</f>
        <v/>
      </c>
      <c r="G1537" s="293" t="str">
        <f ca="1">IF(C1537=$U$4,"Enter smelter details", IF(ISERROR($S1537),"",OFFSET('Smelter Reference List'!$F$4,$S1537-4,0)))</f>
        <v/>
      </c>
      <c r="H1537" s="294" t="str">
        <f ca="1">IF(ISERROR($S1537),"",OFFSET('Smelter Reference List'!$G$4,$S1537-4,0))</f>
        <v/>
      </c>
      <c r="I1537" s="295" t="str">
        <f ca="1">IF(ISERROR($S1537),"",OFFSET('Smelter Reference List'!$H$4,$S1537-4,0))</f>
        <v/>
      </c>
      <c r="J1537" s="295" t="str">
        <f ca="1">IF(ISERROR($S1537),"",OFFSET('Smelter Reference List'!$I$4,$S1537-4,0))</f>
        <v/>
      </c>
      <c r="K1537" s="296"/>
      <c r="L1537" s="296"/>
      <c r="M1537" s="296"/>
      <c r="N1537" s="296"/>
      <c r="O1537" s="296"/>
      <c r="P1537" s="296"/>
      <c r="Q1537" s="297"/>
      <c r="R1537" s="227"/>
      <c r="S1537" s="228" t="e">
        <f>IF(C1537="",NA(),MATCH($B1537&amp;$C1537,'Smelter Reference List'!$J:$J,0))</f>
        <v>#N/A</v>
      </c>
      <c r="T1537" s="229"/>
      <c r="U1537" s="229">
        <f t="shared" ca="1" si="50"/>
        <v>0</v>
      </c>
      <c r="V1537" s="229"/>
      <c r="W1537" s="229"/>
      <c r="Y1537" s="223" t="str">
        <f t="shared" si="51"/>
        <v/>
      </c>
    </row>
    <row r="1538" spans="1:25" s="223" customFormat="1" ht="20.25">
      <c r="A1538" s="292"/>
      <c r="B1538" s="293" t="str">
        <f>IF(LEN(A1538)=0,"",INDEX('Smelter Reference List'!$A:$A,MATCH($A1538,'Smelter Reference List'!$E:$E,0)))</f>
        <v/>
      </c>
      <c r="C1538" s="299" t="str">
        <f>IF(LEN(A1538)=0,"",INDEX('Smelter Reference List'!$C:$C,MATCH($A1538,'Smelter Reference List'!$E:$E,0)))</f>
        <v/>
      </c>
      <c r="D1538" s="293" t="str">
        <f ca="1">IF(ISERROR($S1538),"",OFFSET('Smelter Reference List'!$C$4,$S1538-4,0)&amp;"")</f>
        <v/>
      </c>
      <c r="E1538" s="293" t="str">
        <f ca="1">IF(ISERROR($S1538),"",OFFSET('Smelter Reference List'!$D$4,$S1538-4,0)&amp;"")</f>
        <v/>
      </c>
      <c r="F1538" s="293" t="str">
        <f ca="1">IF(ISERROR($S1538),"",OFFSET('Smelter Reference List'!$E$4,$S1538-4,0))</f>
        <v/>
      </c>
      <c r="G1538" s="293" t="str">
        <f ca="1">IF(C1538=$U$4,"Enter smelter details", IF(ISERROR($S1538),"",OFFSET('Smelter Reference List'!$F$4,$S1538-4,0)))</f>
        <v/>
      </c>
      <c r="H1538" s="294" t="str">
        <f ca="1">IF(ISERROR($S1538),"",OFFSET('Smelter Reference List'!$G$4,$S1538-4,0))</f>
        <v/>
      </c>
      <c r="I1538" s="295" t="str">
        <f ca="1">IF(ISERROR($S1538),"",OFFSET('Smelter Reference List'!$H$4,$S1538-4,0))</f>
        <v/>
      </c>
      <c r="J1538" s="295" t="str">
        <f ca="1">IF(ISERROR($S1538),"",OFFSET('Smelter Reference List'!$I$4,$S1538-4,0))</f>
        <v/>
      </c>
      <c r="K1538" s="296"/>
      <c r="L1538" s="296"/>
      <c r="M1538" s="296"/>
      <c r="N1538" s="296"/>
      <c r="O1538" s="296"/>
      <c r="P1538" s="296"/>
      <c r="Q1538" s="297"/>
      <c r="R1538" s="227"/>
      <c r="S1538" s="228" t="e">
        <f>IF(C1538="",NA(),MATCH($B1538&amp;$C1538,'Smelter Reference List'!$J:$J,0))</f>
        <v>#N/A</v>
      </c>
      <c r="T1538" s="229"/>
      <c r="U1538" s="229">
        <f t="shared" ca="1" si="50"/>
        <v>0</v>
      </c>
      <c r="V1538" s="229"/>
      <c r="W1538" s="229"/>
      <c r="Y1538" s="223" t="str">
        <f t="shared" si="51"/>
        <v/>
      </c>
    </row>
    <row r="1539" spans="1:25" s="223" customFormat="1" ht="20.25">
      <c r="A1539" s="292"/>
      <c r="B1539" s="293" t="str">
        <f>IF(LEN(A1539)=0,"",INDEX('Smelter Reference List'!$A:$A,MATCH($A1539,'Smelter Reference List'!$E:$E,0)))</f>
        <v/>
      </c>
      <c r="C1539" s="299" t="str">
        <f>IF(LEN(A1539)=0,"",INDEX('Smelter Reference List'!$C:$C,MATCH($A1539,'Smelter Reference List'!$E:$E,0)))</f>
        <v/>
      </c>
      <c r="D1539" s="293" t="str">
        <f ca="1">IF(ISERROR($S1539),"",OFFSET('Smelter Reference List'!$C$4,$S1539-4,0)&amp;"")</f>
        <v/>
      </c>
      <c r="E1539" s="293" t="str">
        <f ca="1">IF(ISERROR($S1539),"",OFFSET('Smelter Reference List'!$D$4,$S1539-4,0)&amp;"")</f>
        <v/>
      </c>
      <c r="F1539" s="293" t="str">
        <f ca="1">IF(ISERROR($S1539),"",OFFSET('Smelter Reference List'!$E$4,$S1539-4,0))</f>
        <v/>
      </c>
      <c r="G1539" s="293" t="str">
        <f ca="1">IF(C1539=$U$4,"Enter smelter details", IF(ISERROR($S1539),"",OFFSET('Smelter Reference List'!$F$4,$S1539-4,0)))</f>
        <v/>
      </c>
      <c r="H1539" s="294" t="str">
        <f ca="1">IF(ISERROR($S1539),"",OFFSET('Smelter Reference List'!$G$4,$S1539-4,0))</f>
        <v/>
      </c>
      <c r="I1539" s="295" t="str">
        <f ca="1">IF(ISERROR($S1539),"",OFFSET('Smelter Reference List'!$H$4,$S1539-4,0))</f>
        <v/>
      </c>
      <c r="J1539" s="295" t="str">
        <f ca="1">IF(ISERROR($S1539),"",OFFSET('Smelter Reference List'!$I$4,$S1539-4,0))</f>
        <v/>
      </c>
      <c r="K1539" s="296"/>
      <c r="L1539" s="296"/>
      <c r="M1539" s="296"/>
      <c r="N1539" s="296"/>
      <c r="O1539" s="296"/>
      <c r="P1539" s="296"/>
      <c r="Q1539" s="297"/>
      <c r="R1539" s="227"/>
      <c r="S1539" s="228" t="e">
        <f>IF(C1539="",NA(),MATCH($B1539&amp;$C1539,'Smelter Reference List'!$J:$J,0))</f>
        <v>#N/A</v>
      </c>
      <c r="T1539" s="229"/>
      <c r="U1539" s="229">
        <f t="shared" ca="1" si="50"/>
        <v>0</v>
      </c>
      <c r="V1539" s="229"/>
      <c r="W1539" s="229"/>
      <c r="Y1539" s="223" t="str">
        <f t="shared" si="51"/>
        <v/>
      </c>
    </row>
    <row r="1540" spans="1:25" s="223" customFormat="1" ht="20.25">
      <c r="A1540" s="292"/>
      <c r="B1540" s="293" t="str">
        <f>IF(LEN(A1540)=0,"",INDEX('Smelter Reference List'!$A:$A,MATCH($A1540,'Smelter Reference List'!$E:$E,0)))</f>
        <v/>
      </c>
      <c r="C1540" s="299" t="str">
        <f>IF(LEN(A1540)=0,"",INDEX('Smelter Reference List'!$C:$C,MATCH($A1540,'Smelter Reference List'!$E:$E,0)))</f>
        <v/>
      </c>
      <c r="D1540" s="293" t="str">
        <f ca="1">IF(ISERROR($S1540),"",OFFSET('Smelter Reference List'!$C$4,$S1540-4,0)&amp;"")</f>
        <v/>
      </c>
      <c r="E1540" s="293" t="str">
        <f ca="1">IF(ISERROR($S1540),"",OFFSET('Smelter Reference List'!$D$4,$S1540-4,0)&amp;"")</f>
        <v/>
      </c>
      <c r="F1540" s="293" t="str">
        <f ca="1">IF(ISERROR($S1540),"",OFFSET('Smelter Reference List'!$E$4,$S1540-4,0))</f>
        <v/>
      </c>
      <c r="G1540" s="293" t="str">
        <f ca="1">IF(C1540=$U$4,"Enter smelter details", IF(ISERROR($S1540),"",OFFSET('Smelter Reference List'!$F$4,$S1540-4,0)))</f>
        <v/>
      </c>
      <c r="H1540" s="294" t="str">
        <f ca="1">IF(ISERROR($S1540),"",OFFSET('Smelter Reference List'!$G$4,$S1540-4,0))</f>
        <v/>
      </c>
      <c r="I1540" s="295" t="str">
        <f ca="1">IF(ISERROR($S1540),"",OFFSET('Smelter Reference List'!$H$4,$S1540-4,0))</f>
        <v/>
      </c>
      <c r="J1540" s="295" t="str">
        <f ca="1">IF(ISERROR($S1540),"",OFFSET('Smelter Reference List'!$I$4,$S1540-4,0))</f>
        <v/>
      </c>
      <c r="K1540" s="296"/>
      <c r="L1540" s="296"/>
      <c r="M1540" s="296"/>
      <c r="N1540" s="296"/>
      <c r="O1540" s="296"/>
      <c r="P1540" s="296"/>
      <c r="Q1540" s="297"/>
      <c r="R1540" s="227"/>
      <c r="S1540" s="228" t="e">
        <f>IF(C1540="",NA(),MATCH($B1540&amp;$C1540,'Smelter Reference List'!$J:$J,0))</f>
        <v>#N/A</v>
      </c>
      <c r="T1540" s="229"/>
      <c r="U1540" s="229">
        <f t="shared" ca="1" si="50"/>
        <v>0</v>
      </c>
      <c r="V1540" s="229"/>
      <c r="W1540" s="229"/>
      <c r="Y1540" s="223" t="str">
        <f t="shared" si="51"/>
        <v/>
      </c>
    </row>
    <row r="1541" spans="1:25" s="223" customFormat="1" ht="20.25">
      <c r="A1541" s="292"/>
      <c r="B1541" s="293" t="str">
        <f>IF(LEN(A1541)=0,"",INDEX('Smelter Reference List'!$A:$A,MATCH($A1541,'Smelter Reference List'!$E:$E,0)))</f>
        <v/>
      </c>
      <c r="C1541" s="299" t="str">
        <f>IF(LEN(A1541)=0,"",INDEX('Smelter Reference List'!$C:$C,MATCH($A1541,'Smelter Reference List'!$E:$E,0)))</f>
        <v/>
      </c>
      <c r="D1541" s="293" t="str">
        <f ca="1">IF(ISERROR($S1541),"",OFFSET('Smelter Reference List'!$C$4,$S1541-4,0)&amp;"")</f>
        <v/>
      </c>
      <c r="E1541" s="293" t="str">
        <f ca="1">IF(ISERROR($S1541),"",OFFSET('Smelter Reference List'!$D$4,$S1541-4,0)&amp;"")</f>
        <v/>
      </c>
      <c r="F1541" s="293" t="str">
        <f ca="1">IF(ISERROR($S1541),"",OFFSET('Smelter Reference List'!$E$4,$S1541-4,0))</f>
        <v/>
      </c>
      <c r="G1541" s="293" t="str">
        <f ca="1">IF(C1541=$U$4,"Enter smelter details", IF(ISERROR($S1541),"",OFFSET('Smelter Reference List'!$F$4,$S1541-4,0)))</f>
        <v/>
      </c>
      <c r="H1541" s="294" t="str">
        <f ca="1">IF(ISERROR($S1541),"",OFFSET('Smelter Reference List'!$G$4,$S1541-4,0))</f>
        <v/>
      </c>
      <c r="I1541" s="295" t="str">
        <f ca="1">IF(ISERROR($S1541),"",OFFSET('Smelter Reference List'!$H$4,$S1541-4,0))</f>
        <v/>
      </c>
      <c r="J1541" s="295" t="str">
        <f ca="1">IF(ISERROR($S1541),"",OFFSET('Smelter Reference List'!$I$4,$S1541-4,0))</f>
        <v/>
      </c>
      <c r="K1541" s="296"/>
      <c r="L1541" s="296"/>
      <c r="M1541" s="296"/>
      <c r="N1541" s="296"/>
      <c r="O1541" s="296"/>
      <c r="P1541" s="296"/>
      <c r="Q1541" s="297"/>
      <c r="R1541" s="227"/>
      <c r="S1541" s="228" t="e">
        <f>IF(C1541="",NA(),MATCH($B1541&amp;$C1541,'Smelter Reference List'!$J:$J,0))</f>
        <v>#N/A</v>
      </c>
      <c r="T1541" s="229"/>
      <c r="U1541" s="229">
        <f t="shared" ca="1" si="50"/>
        <v>0</v>
      </c>
      <c r="V1541" s="229"/>
      <c r="W1541" s="229"/>
      <c r="Y1541" s="223" t="str">
        <f t="shared" si="51"/>
        <v/>
      </c>
    </row>
    <row r="1542" spans="1:25" s="223" customFormat="1" ht="20.25">
      <c r="A1542" s="292"/>
      <c r="B1542" s="293" t="str">
        <f>IF(LEN(A1542)=0,"",INDEX('Smelter Reference List'!$A:$A,MATCH($A1542,'Smelter Reference List'!$E:$E,0)))</f>
        <v/>
      </c>
      <c r="C1542" s="299" t="str">
        <f>IF(LEN(A1542)=0,"",INDEX('Smelter Reference List'!$C:$C,MATCH($A1542,'Smelter Reference List'!$E:$E,0)))</f>
        <v/>
      </c>
      <c r="D1542" s="293" t="str">
        <f ca="1">IF(ISERROR($S1542),"",OFFSET('Smelter Reference List'!$C$4,$S1542-4,0)&amp;"")</f>
        <v/>
      </c>
      <c r="E1542" s="293" t="str">
        <f ca="1">IF(ISERROR($S1542),"",OFFSET('Smelter Reference List'!$D$4,$S1542-4,0)&amp;"")</f>
        <v/>
      </c>
      <c r="F1542" s="293" t="str">
        <f ca="1">IF(ISERROR($S1542),"",OFFSET('Smelter Reference List'!$E$4,$S1542-4,0))</f>
        <v/>
      </c>
      <c r="G1542" s="293" t="str">
        <f ca="1">IF(C1542=$U$4,"Enter smelter details", IF(ISERROR($S1542),"",OFFSET('Smelter Reference List'!$F$4,$S1542-4,0)))</f>
        <v/>
      </c>
      <c r="H1542" s="294" t="str">
        <f ca="1">IF(ISERROR($S1542),"",OFFSET('Smelter Reference List'!$G$4,$S1542-4,0))</f>
        <v/>
      </c>
      <c r="I1542" s="295" t="str">
        <f ca="1">IF(ISERROR($S1542),"",OFFSET('Smelter Reference List'!$H$4,$S1542-4,0))</f>
        <v/>
      </c>
      <c r="J1542" s="295" t="str">
        <f ca="1">IF(ISERROR($S1542),"",OFFSET('Smelter Reference List'!$I$4,$S1542-4,0))</f>
        <v/>
      </c>
      <c r="K1542" s="296"/>
      <c r="L1542" s="296"/>
      <c r="M1542" s="296"/>
      <c r="N1542" s="296"/>
      <c r="O1542" s="296"/>
      <c r="P1542" s="296"/>
      <c r="Q1542" s="297"/>
      <c r="R1542" s="227"/>
      <c r="S1542" s="228" t="e">
        <f>IF(C1542="",NA(),MATCH($B1542&amp;$C1542,'Smelter Reference List'!$J:$J,0))</f>
        <v>#N/A</v>
      </c>
      <c r="T1542" s="229"/>
      <c r="U1542" s="229">
        <f t="shared" ca="1" si="50"/>
        <v>0</v>
      </c>
      <c r="V1542" s="229"/>
      <c r="W1542" s="229"/>
      <c r="Y1542" s="223" t="str">
        <f t="shared" si="51"/>
        <v/>
      </c>
    </row>
    <row r="1543" spans="1:25" s="223" customFormat="1" ht="20.25">
      <c r="A1543" s="292"/>
      <c r="B1543" s="293" t="str">
        <f>IF(LEN(A1543)=0,"",INDEX('Smelter Reference List'!$A:$A,MATCH($A1543,'Smelter Reference List'!$E:$E,0)))</f>
        <v/>
      </c>
      <c r="C1543" s="299" t="str">
        <f>IF(LEN(A1543)=0,"",INDEX('Smelter Reference List'!$C:$C,MATCH($A1543,'Smelter Reference List'!$E:$E,0)))</f>
        <v/>
      </c>
      <c r="D1543" s="293" t="str">
        <f ca="1">IF(ISERROR($S1543),"",OFFSET('Smelter Reference List'!$C$4,$S1543-4,0)&amp;"")</f>
        <v/>
      </c>
      <c r="E1543" s="293" t="str">
        <f ca="1">IF(ISERROR($S1543),"",OFFSET('Smelter Reference List'!$D$4,$S1543-4,0)&amp;"")</f>
        <v/>
      </c>
      <c r="F1543" s="293" t="str">
        <f ca="1">IF(ISERROR($S1543),"",OFFSET('Smelter Reference List'!$E$4,$S1543-4,0))</f>
        <v/>
      </c>
      <c r="G1543" s="293" t="str">
        <f ca="1">IF(C1543=$U$4,"Enter smelter details", IF(ISERROR($S1543),"",OFFSET('Smelter Reference List'!$F$4,$S1543-4,0)))</f>
        <v/>
      </c>
      <c r="H1543" s="294" t="str">
        <f ca="1">IF(ISERROR($S1543),"",OFFSET('Smelter Reference List'!$G$4,$S1543-4,0))</f>
        <v/>
      </c>
      <c r="I1543" s="295" t="str">
        <f ca="1">IF(ISERROR($S1543),"",OFFSET('Smelter Reference List'!$H$4,$S1543-4,0))</f>
        <v/>
      </c>
      <c r="J1543" s="295" t="str">
        <f ca="1">IF(ISERROR($S1543),"",OFFSET('Smelter Reference List'!$I$4,$S1543-4,0))</f>
        <v/>
      </c>
      <c r="K1543" s="296"/>
      <c r="L1543" s="296"/>
      <c r="M1543" s="296"/>
      <c r="N1543" s="296"/>
      <c r="O1543" s="296"/>
      <c r="P1543" s="296"/>
      <c r="Q1543" s="297"/>
      <c r="R1543" s="227"/>
      <c r="S1543" s="228" t="e">
        <f>IF(C1543="",NA(),MATCH($B1543&amp;$C1543,'Smelter Reference List'!$J:$J,0))</f>
        <v>#N/A</v>
      </c>
      <c r="T1543" s="229"/>
      <c r="U1543" s="229">
        <f t="shared" ca="1" si="50"/>
        <v>0</v>
      </c>
      <c r="V1543" s="229"/>
      <c r="W1543" s="229"/>
      <c r="Y1543" s="223" t="str">
        <f t="shared" si="51"/>
        <v/>
      </c>
    </row>
    <row r="1544" spans="1:25" s="223" customFormat="1" ht="20.25">
      <c r="A1544" s="292"/>
      <c r="B1544" s="293" t="str">
        <f>IF(LEN(A1544)=0,"",INDEX('Smelter Reference List'!$A:$A,MATCH($A1544,'Smelter Reference List'!$E:$E,0)))</f>
        <v/>
      </c>
      <c r="C1544" s="299" t="str">
        <f>IF(LEN(A1544)=0,"",INDEX('Smelter Reference List'!$C:$C,MATCH($A1544,'Smelter Reference List'!$E:$E,0)))</f>
        <v/>
      </c>
      <c r="D1544" s="293" t="str">
        <f ca="1">IF(ISERROR($S1544),"",OFFSET('Smelter Reference List'!$C$4,$S1544-4,0)&amp;"")</f>
        <v/>
      </c>
      <c r="E1544" s="293" t="str">
        <f ca="1">IF(ISERROR($S1544),"",OFFSET('Smelter Reference List'!$D$4,$S1544-4,0)&amp;"")</f>
        <v/>
      </c>
      <c r="F1544" s="293" t="str">
        <f ca="1">IF(ISERROR($S1544),"",OFFSET('Smelter Reference List'!$E$4,$S1544-4,0))</f>
        <v/>
      </c>
      <c r="G1544" s="293" t="str">
        <f ca="1">IF(C1544=$U$4,"Enter smelter details", IF(ISERROR($S1544),"",OFFSET('Smelter Reference List'!$F$4,$S1544-4,0)))</f>
        <v/>
      </c>
      <c r="H1544" s="294" t="str">
        <f ca="1">IF(ISERROR($S1544),"",OFFSET('Smelter Reference List'!$G$4,$S1544-4,0))</f>
        <v/>
      </c>
      <c r="I1544" s="295" t="str">
        <f ca="1">IF(ISERROR($S1544),"",OFFSET('Smelter Reference List'!$H$4,$S1544-4,0))</f>
        <v/>
      </c>
      <c r="J1544" s="295" t="str">
        <f ca="1">IF(ISERROR($S1544),"",OFFSET('Smelter Reference List'!$I$4,$S1544-4,0))</f>
        <v/>
      </c>
      <c r="K1544" s="296"/>
      <c r="L1544" s="296"/>
      <c r="M1544" s="296"/>
      <c r="N1544" s="296"/>
      <c r="O1544" s="296"/>
      <c r="P1544" s="296"/>
      <c r="Q1544" s="297"/>
      <c r="R1544" s="227"/>
      <c r="S1544" s="228" t="e">
        <f>IF(C1544="",NA(),MATCH($B1544&amp;$C1544,'Smelter Reference List'!$J:$J,0))</f>
        <v>#N/A</v>
      </c>
      <c r="T1544" s="229"/>
      <c r="U1544" s="229">
        <f t="shared" ca="1" si="50"/>
        <v>0</v>
      </c>
      <c r="V1544" s="229"/>
      <c r="W1544" s="229"/>
      <c r="Y1544" s="223" t="str">
        <f t="shared" si="51"/>
        <v/>
      </c>
    </row>
    <row r="1545" spans="1:25" s="223" customFormat="1" ht="20.25">
      <c r="A1545" s="292"/>
      <c r="B1545" s="293" t="str">
        <f>IF(LEN(A1545)=0,"",INDEX('Smelter Reference List'!$A:$A,MATCH($A1545,'Smelter Reference List'!$E:$E,0)))</f>
        <v/>
      </c>
      <c r="C1545" s="299" t="str">
        <f>IF(LEN(A1545)=0,"",INDEX('Smelter Reference List'!$C:$C,MATCH($A1545,'Smelter Reference List'!$E:$E,0)))</f>
        <v/>
      </c>
      <c r="D1545" s="293" t="str">
        <f ca="1">IF(ISERROR($S1545),"",OFFSET('Smelter Reference List'!$C$4,$S1545-4,0)&amp;"")</f>
        <v/>
      </c>
      <c r="E1545" s="293" t="str">
        <f ca="1">IF(ISERROR($S1545),"",OFFSET('Smelter Reference List'!$D$4,$S1545-4,0)&amp;"")</f>
        <v/>
      </c>
      <c r="F1545" s="293" t="str">
        <f ca="1">IF(ISERROR($S1545),"",OFFSET('Smelter Reference List'!$E$4,$S1545-4,0))</f>
        <v/>
      </c>
      <c r="G1545" s="293" t="str">
        <f ca="1">IF(C1545=$U$4,"Enter smelter details", IF(ISERROR($S1545),"",OFFSET('Smelter Reference List'!$F$4,$S1545-4,0)))</f>
        <v/>
      </c>
      <c r="H1545" s="294" t="str">
        <f ca="1">IF(ISERROR($S1545),"",OFFSET('Smelter Reference List'!$G$4,$S1545-4,0))</f>
        <v/>
      </c>
      <c r="I1545" s="295" t="str">
        <f ca="1">IF(ISERROR($S1545),"",OFFSET('Smelter Reference List'!$H$4,$S1545-4,0))</f>
        <v/>
      </c>
      <c r="J1545" s="295" t="str">
        <f ca="1">IF(ISERROR($S1545),"",OFFSET('Smelter Reference List'!$I$4,$S1545-4,0))</f>
        <v/>
      </c>
      <c r="K1545" s="296"/>
      <c r="L1545" s="296"/>
      <c r="M1545" s="296"/>
      <c r="N1545" s="296"/>
      <c r="O1545" s="296"/>
      <c r="P1545" s="296"/>
      <c r="Q1545" s="297"/>
      <c r="R1545" s="227"/>
      <c r="S1545" s="228" t="e">
        <f>IF(C1545="",NA(),MATCH($B1545&amp;$C1545,'Smelter Reference List'!$J:$J,0))</f>
        <v>#N/A</v>
      </c>
      <c r="T1545" s="229"/>
      <c r="U1545" s="229">
        <f t="shared" ca="1" si="50"/>
        <v>0</v>
      </c>
      <c r="V1545" s="229"/>
      <c r="W1545" s="229"/>
      <c r="Y1545" s="223" t="str">
        <f t="shared" si="51"/>
        <v/>
      </c>
    </row>
    <row r="1546" spans="1:25" s="223" customFormat="1" ht="20.25">
      <c r="A1546" s="292"/>
      <c r="B1546" s="293" t="str">
        <f>IF(LEN(A1546)=0,"",INDEX('Smelter Reference List'!$A:$A,MATCH($A1546,'Smelter Reference List'!$E:$E,0)))</f>
        <v/>
      </c>
      <c r="C1546" s="299" t="str">
        <f>IF(LEN(A1546)=0,"",INDEX('Smelter Reference List'!$C:$C,MATCH($A1546,'Smelter Reference List'!$E:$E,0)))</f>
        <v/>
      </c>
      <c r="D1546" s="293" t="str">
        <f ca="1">IF(ISERROR($S1546),"",OFFSET('Smelter Reference List'!$C$4,$S1546-4,0)&amp;"")</f>
        <v/>
      </c>
      <c r="E1546" s="293" t="str">
        <f ca="1">IF(ISERROR($S1546),"",OFFSET('Smelter Reference List'!$D$4,$S1546-4,0)&amp;"")</f>
        <v/>
      </c>
      <c r="F1546" s="293" t="str">
        <f ca="1">IF(ISERROR($S1546),"",OFFSET('Smelter Reference List'!$E$4,$S1546-4,0))</f>
        <v/>
      </c>
      <c r="G1546" s="293" t="str">
        <f ca="1">IF(C1546=$U$4,"Enter smelter details", IF(ISERROR($S1546),"",OFFSET('Smelter Reference List'!$F$4,$S1546-4,0)))</f>
        <v/>
      </c>
      <c r="H1546" s="294" t="str">
        <f ca="1">IF(ISERROR($S1546),"",OFFSET('Smelter Reference List'!$G$4,$S1546-4,0))</f>
        <v/>
      </c>
      <c r="I1546" s="295" t="str">
        <f ca="1">IF(ISERROR($S1546),"",OFFSET('Smelter Reference List'!$H$4,$S1546-4,0))</f>
        <v/>
      </c>
      <c r="J1546" s="295" t="str">
        <f ca="1">IF(ISERROR($S1546),"",OFFSET('Smelter Reference List'!$I$4,$S1546-4,0))</f>
        <v/>
      </c>
      <c r="K1546" s="296"/>
      <c r="L1546" s="296"/>
      <c r="M1546" s="296"/>
      <c r="N1546" s="296"/>
      <c r="O1546" s="296"/>
      <c r="P1546" s="296"/>
      <c r="Q1546" s="297"/>
      <c r="R1546" s="227"/>
      <c r="S1546" s="228" t="e">
        <f>IF(C1546="",NA(),MATCH($B1546&amp;$C1546,'Smelter Reference List'!$J:$J,0))</f>
        <v>#N/A</v>
      </c>
      <c r="T1546" s="229"/>
      <c r="U1546" s="229">
        <f t="shared" ca="1" si="50"/>
        <v>0</v>
      </c>
      <c r="V1546" s="229"/>
      <c r="W1546" s="229"/>
      <c r="Y1546" s="223" t="str">
        <f t="shared" si="51"/>
        <v/>
      </c>
    </row>
    <row r="1547" spans="1:25" s="223" customFormat="1" ht="20.25">
      <c r="A1547" s="292"/>
      <c r="B1547" s="293" t="str">
        <f>IF(LEN(A1547)=0,"",INDEX('Smelter Reference List'!$A:$A,MATCH($A1547,'Smelter Reference List'!$E:$E,0)))</f>
        <v/>
      </c>
      <c r="C1547" s="299" t="str">
        <f>IF(LEN(A1547)=0,"",INDEX('Smelter Reference List'!$C:$C,MATCH($A1547,'Smelter Reference List'!$E:$E,0)))</f>
        <v/>
      </c>
      <c r="D1547" s="293" t="str">
        <f ca="1">IF(ISERROR($S1547),"",OFFSET('Smelter Reference List'!$C$4,$S1547-4,0)&amp;"")</f>
        <v/>
      </c>
      <c r="E1547" s="293" t="str">
        <f ca="1">IF(ISERROR($S1547),"",OFFSET('Smelter Reference List'!$D$4,$S1547-4,0)&amp;"")</f>
        <v/>
      </c>
      <c r="F1547" s="293" t="str">
        <f ca="1">IF(ISERROR($S1547),"",OFFSET('Smelter Reference List'!$E$4,$S1547-4,0))</f>
        <v/>
      </c>
      <c r="G1547" s="293" t="str">
        <f ca="1">IF(C1547=$U$4,"Enter smelter details", IF(ISERROR($S1547),"",OFFSET('Smelter Reference List'!$F$4,$S1547-4,0)))</f>
        <v/>
      </c>
      <c r="H1547" s="294" t="str">
        <f ca="1">IF(ISERROR($S1547),"",OFFSET('Smelter Reference List'!$G$4,$S1547-4,0))</f>
        <v/>
      </c>
      <c r="I1547" s="295" t="str">
        <f ca="1">IF(ISERROR($S1547),"",OFFSET('Smelter Reference List'!$H$4,$S1547-4,0))</f>
        <v/>
      </c>
      <c r="J1547" s="295" t="str">
        <f ca="1">IF(ISERROR($S1547),"",OFFSET('Smelter Reference List'!$I$4,$S1547-4,0))</f>
        <v/>
      </c>
      <c r="K1547" s="296"/>
      <c r="L1547" s="296"/>
      <c r="M1547" s="296"/>
      <c r="N1547" s="296"/>
      <c r="O1547" s="296"/>
      <c r="P1547" s="296"/>
      <c r="Q1547" s="297"/>
      <c r="R1547" s="227"/>
      <c r="S1547" s="228" t="e">
        <f>IF(C1547="",NA(),MATCH($B1547&amp;$C1547,'Smelter Reference List'!$J:$J,0))</f>
        <v>#N/A</v>
      </c>
      <c r="T1547" s="229"/>
      <c r="U1547" s="229">
        <f t="shared" ca="1" si="50"/>
        <v>0</v>
      </c>
      <c r="V1547" s="229"/>
      <c r="W1547" s="229"/>
      <c r="Y1547" s="223" t="str">
        <f t="shared" si="51"/>
        <v/>
      </c>
    </row>
    <row r="1548" spans="1:25" s="223" customFormat="1" ht="20.25">
      <c r="A1548" s="292"/>
      <c r="B1548" s="293" t="str">
        <f>IF(LEN(A1548)=0,"",INDEX('Smelter Reference List'!$A:$A,MATCH($A1548,'Smelter Reference List'!$E:$E,0)))</f>
        <v/>
      </c>
      <c r="C1548" s="299" t="str">
        <f>IF(LEN(A1548)=0,"",INDEX('Smelter Reference List'!$C:$C,MATCH($A1548,'Smelter Reference List'!$E:$E,0)))</f>
        <v/>
      </c>
      <c r="D1548" s="293" t="str">
        <f ca="1">IF(ISERROR($S1548),"",OFFSET('Smelter Reference List'!$C$4,$S1548-4,0)&amp;"")</f>
        <v/>
      </c>
      <c r="E1548" s="293" t="str">
        <f ca="1">IF(ISERROR($S1548),"",OFFSET('Smelter Reference List'!$D$4,$S1548-4,0)&amp;"")</f>
        <v/>
      </c>
      <c r="F1548" s="293" t="str">
        <f ca="1">IF(ISERROR($S1548),"",OFFSET('Smelter Reference List'!$E$4,$S1548-4,0))</f>
        <v/>
      </c>
      <c r="G1548" s="293" t="str">
        <f ca="1">IF(C1548=$U$4,"Enter smelter details", IF(ISERROR($S1548),"",OFFSET('Smelter Reference List'!$F$4,$S1548-4,0)))</f>
        <v/>
      </c>
      <c r="H1548" s="294" t="str">
        <f ca="1">IF(ISERROR($S1548),"",OFFSET('Smelter Reference List'!$G$4,$S1548-4,0))</f>
        <v/>
      </c>
      <c r="I1548" s="295" t="str">
        <f ca="1">IF(ISERROR($S1548),"",OFFSET('Smelter Reference List'!$H$4,$S1548-4,0))</f>
        <v/>
      </c>
      <c r="J1548" s="295" t="str">
        <f ca="1">IF(ISERROR($S1548),"",OFFSET('Smelter Reference List'!$I$4,$S1548-4,0))</f>
        <v/>
      </c>
      <c r="K1548" s="296"/>
      <c r="L1548" s="296"/>
      <c r="M1548" s="296"/>
      <c r="N1548" s="296"/>
      <c r="O1548" s="296"/>
      <c r="P1548" s="296"/>
      <c r="Q1548" s="297"/>
      <c r="R1548" s="227"/>
      <c r="S1548" s="228" t="e">
        <f>IF(C1548="",NA(),MATCH($B1548&amp;$C1548,'Smelter Reference List'!$J:$J,0))</f>
        <v>#N/A</v>
      </c>
      <c r="T1548" s="229"/>
      <c r="U1548" s="229">
        <f t="shared" ca="1" si="50"/>
        <v>0</v>
      </c>
      <c r="V1548" s="229"/>
      <c r="W1548" s="229"/>
      <c r="Y1548" s="223" t="str">
        <f t="shared" si="51"/>
        <v/>
      </c>
    </row>
    <row r="1549" spans="1:25" s="223" customFormat="1" ht="20.25">
      <c r="A1549" s="292"/>
      <c r="B1549" s="293" t="str">
        <f>IF(LEN(A1549)=0,"",INDEX('Smelter Reference List'!$A:$A,MATCH($A1549,'Smelter Reference List'!$E:$E,0)))</f>
        <v/>
      </c>
      <c r="C1549" s="299" t="str">
        <f>IF(LEN(A1549)=0,"",INDEX('Smelter Reference List'!$C:$C,MATCH($A1549,'Smelter Reference List'!$E:$E,0)))</f>
        <v/>
      </c>
      <c r="D1549" s="293" t="str">
        <f ca="1">IF(ISERROR($S1549),"",OFFSET('Smelter Reference List'!$C$4,$S1549-4,0)&amp;"")</f>
        <v/>
      </c>
      <c r="E1549" s="293" t="str">
        <f ca="1">IF(ISERROR($S1549),"",OFFSET('Smelter Reference List'!$D$4,$S1549-4,0)&amp;"")</f>
        <v/>
      </c>
      <c r="F1549" s="293" t="str">
        <f ca="1">IF(ISERROR($S1549),"",OFFSET('Smelter Reference List'!$E$4,$S1549-4,0))</f>
        <v/>
      </c>
      <c r="G1549" s="293" t="str">
        <f ca="1">IF(C1549=$U$4,"Enter smelter details", IF(ISERROR($S1549),"",OFFSET('Smelter Reference List'!$F$4,$S1549-4,0)))</f>
        <v/>
      </c>
      <c r="H1549" s="294" t="str">
        <f ca="1">IF(ISERROR($S1549),"",OFFSET('Smelter Reference List'!$G$4,$S1549-4,0))</f>
        <v/>
      </c>
      <c r="I1549" s="295" t="str">
        <f ca="1">IF(ISERROR($S1549),"",OFFSET('Smelter Reference List'!$H$4,$S1549-4,0))</f>
        <v/>
      </c>
      <c r="J1549" s="295" t="str">
        <f ca="1">IF(ISERROR($S1549),"",OFFSET('Smelter Reference List'!$I$4,$S1549-4,0))</f>
        <v/>
      </c>
      <c r="K1549" s="296"/>
      <c r="L1549" s="296"/>
      <c r="M1549" s="296"/>
      <c r="N1549" s="296"/>
      <c r="O1549" s="296"/>
      <c r="P1549" s="296"/>
      <c r="Q1549" s="297"/>
      <c r="R1549" s="227"/>
      <c r="S1549" s="228" t="e">
        <f>IF(C1549="",NA(),MATCH($B1549&amp;$C1549,'Smelter Reference List'!$J:$J,0))</f>
        <v>#N/A</v>
      </c>
      <c r="T1549" s="229"/>
      <c r="U1549" s="229">
        <f t="shared" ca="1" si="50"/>
        <v>0</v>
      </c>
      <c r="V1549" s="229"/>
      <c r="W1549" s="229"/>
      <c r="Y1549" s="223" t="str">
        <f t="shared" si="51"/>
        <v/>
      </c>
    </row>
    <row r="1550" spans="1:25" s="223" customFormat="1" ht="20.25">
      <c r="A1550" s="292"/>
      <c r="B1550" s="293" t="str">
        <f>IF(LEN(A1550)=0,"",INDEX('Smelter Reference List'!$A:$A,MATCH($A1550,'Smelter Reference List'!$E:$E,0)))</f>
        <v/>
      </c>
      <c r="C1550" s="299" t="str">
        <f>IF(LEN(A1550)=0,"",INDEX('Smelter Reference List'!$C:$C,MATCH($A1550,'Smelter Reference List'!$E:$E,0)))</f>
        <v/>
      </c>
      <c r="D1550" s="293" t="str">
        <f ca="1">IF(ISERROR($S1550),"",OFFSET('Smelter Reference List'!$C$4,$S1550-4,0)&amp;"")</f>
        <v/>
      </c>
      <c r="E1550" s="293" t="str">
        <f ca="1">IF(ISERROR($S1550),"",OFFSET('Smelter Reference List'!$D$4,$S1550-4,0)&amp;"")</f>
        <v/>
      </c>
      <c r="F1550" s="293" t="str">
        <f ca="1">IF(ISERROR($S1550),"",OFFSET('Smelter Reference List'!$E$4,$S1550-4,0))</f>
        <v/>
      </c>
      <c r="G1550" s="293" t="str">
        <f ca="1">IF(C1550=$U$4,"Enter smelter details", IF(ISERROR($S1550),"",OFFSET('Smelter Reference List'!$F$4,$S1550-4,0)))</f>
        <v/>
      </c>
      <c r="H1550" s="294" t="str">
        <f ca="1">IF(ISERROR($S1550),"",OFFSET('Smelter Reference List'!$G$4,$S1550-4,0))</f>
        <v/>
      </c>
      <c r="I1550" s="295" t="str">
        <f ca="1">IF(ISERROR($S1550),"",OFFSET('Smelter Reference List'!$H$4,$S1550-4,0))</f>
        <v/>
      </c>
      <c r="J1550" s="295" t="str">
        <f ca="1">IF(ISERROR($S1550),"",OFFSET('Smelter Reference List'!$I$4,$S1550-4,0))</f>
        <v/>
      </c>
      <c r="K1550" s="296"/>
      <c r="L1550" s="296"/>
      <c r="M1550" s="296"/>
      <c r="N1550" s="296"/>
      <c r="O1550" s="296"/>
      <c r="P1550" s="296"/>
      <c r="Q1550" s="297"/>
      <c r="R1550" s="227"/>
      <c r="S1550" s="228" t="e">
        <f>IF(C1550="",NA(),MATCH($B1550&amp;$C1550,'Smelter Reference List'!$J:$J,0))</f>
        <v>#N/A</v>
      </c>
      <c r="T1550" s="229"/>
      <c r="U1550" s="229">
        <f t="shared" ca="1" si="50"/>
        <v>0</v>
      </c>
      <c r="V1550" s="229"/>
      <c r="W1550" s="229"/>
      <c r="Y1550" s="223" t="str">
        <f t="shared" si="51"/>
        <v/>
      </c>
    </row>
    <row r="1551" spans="1:25" s="223" customFormat="1" ht="20.25">
      <c r="A1551" s="292"/>
      <c r="B1551" s="293" t="str">
        <f>IF(LEN(A1551)=0,"",INDEX('Smelter Reference List'!$A:$A,MATCH($A1551,'Smelter Reference List'!$E:$E,0)))</f>
        <v/>
      </c>
      <c r="C1551" s="299" t="str">
        <f>IF(LEN(A1551)=0,"",INDEX('Smelter Reference List'!$C:$C,MATCH($A1551,'Smelter Reference List'!$E:$E,0)))</f>
        <v/>
      </c>
      <c r="D1551" s="293" t="str">
        <f ca="1">IF(ISERROR($S1551),"",OFFSET('Smelter Reference List'!$C$4,$S1551-4,0)&amp;"")</f>
        <v/>
      </c>
      <c r="E1551" s="293" t="str">
        <f ca="1">IF(ISERROR($S1551),"",OFFSET('Smelter Reference List'!$D$4,$S1551-4,0)&amp;"")</f>
        <v/>
      </c>
      <c r="F1551" s="293" t="str">
        <f ca="1">IF(ISERROR($S1551),"",OFFSET('Smelter Reference List'!$E$4,$S1551-4,0))</f>
        <v/>
      </c>
      <c r="G1551" s="293" t="str">
        <f ca="1">IF(C1551=$U$4,"Enter smelter details", IF(ISERROR($S1551),"",OFFSET('Smelter Reference List'!$F$4,$S1551-4,0)))</f>
        <v/>
      </c>
      <c r="H1551" s="294" t="str">
        <f ca="1">IF(ISERROR($S1551),"",OFFSET('Smelter Reference List'!$G$4,$S1551-4,0))</f>
        <v/>
      </c>
      <c r="I1551" s="295" t="str">
        <f ca="1">IF(ISERROR($S1551),"",OFFSET('Smelter Reference List'!$H$4,$S1551-4,0))</f>
        <v/>
      </c>
      <c r="J1551" s="295" t="str">
        <f ca="1">IF(ISERROR($S1551),"",OFFSET('Smelter Reference List'!$I$4,$S1551-4,0))</f>
        <v/>
      </c>
      <c r="K1551" s="296"/>
      <c r="L1551" s="296"/>
      <c r="M1551" s="296"/>
      <c r="N1551" s="296"/>
      <c r="O1551" s="296"/>
      <c r="P1551" s="296"/>
      <c r="Q1551" s="297"/>
      <c r="R1551" s="227"/>
      <c r="S1551" s="228" t="e">
        <f>IF(C1551="",NA(),MATCH($B1551&amp;$C1551,'Smelter Reference List'!$J:$J,0))</f>
        <v>#N/A</v>
      </c>
      <c r="T1551" s="229"/>
      <c r="U1551" s="229">
        <f t="shared" ca="1" si="50"/>
        <v>0</v>
      </c>
      <c r="V1551" s="229"/>
      <c r="W1551" s="229"/>
      <c r="Y1551" s="223" t="str">
        <f t="shared" si="51"/>
        <v/>
      </c>
    </row>
    <row r="1552" spans="1:25" s="223" customFormat="1" ht="20.25">
      <c r="A1552" s="292"/>
      <c r="B1552" s="293" t="str">
        <f>IF(LEN(A1552)=0,"",INDEX('Smelter Reference List'!$A:$A,MATCH($A1552,'Smelter Reference List'!$E:$E,0)))</f>
        <v/>
      </c>
      <c r="C1552" s="299" t="str">
        <f>IF(LEN(A1552)=0,"",INDEX('Smelter Reference List'!$C:$C,MATCH($A1552,'Smelter Reference List'!$E:$E,0)))</f>
        <v/>
      </c>
      <c r="D1552" s="293" t="str">
        <f ca="1">IF(ISERROR($S1552),"",OFFSET('Smelter Reference List'!$C$4,$S1552-4,0)&amp;"")</f>
        <v/>
      </c>
      <c r="E1552" s="293" t="str">
        <f ca="1">IF(ISERROR($S1552),"",OFFSET('Smelter Reference List'!$D$4,$S1552-4,0)&amp;"")</f>
        <v/>
      </c>
      <c r="F1552" s="293" t="str">
        <f ca="1">IF(ISERROR($S1552),"",OFFSET('Smelter Reference List'!$E$4,$S1552-4,0))</f>
        <v/>
      </c>
      <c r="G1552" s="293" t="str">
        <f ca="1">IF(C1552=$U$4,"Enter smelter details", IF(ISERROR($S1552),"",OFFSET('Smelter Reference List'!$F$4,$S1552-4,0)))</f>
        <v/>
      </c>
      <c r="H1552" s="294" t="str">
        <f ca="1">IF(ISERROR($S1552),"",OFFSET('Smelter Reference List'!$G$4,$S1552-4,0))</f>
        <v/>
      </c>
      <c r="I1552" s="295" t="str">
        <f ca="1">IF(ISERROR($S1552),"",OFFSET('Smelter Reference List'!$H$4,$S1552-4,0))</f>
        <v/>
      </c>
      <c r="J1552" s="295" t="str">
        <f ca="1">IF(ISERROR($S1552),"",OFFSET('Smelter Reference List'!$I$4,$S1552-4,0))</f>
        <v/>
      </c>
      <c r="K1552" s="296"/>
      <c r="L1552" s="296"/>
      <c r="M1552" s="296"/>
      <c r="N1552" s="296"/>
      <c r="O1552" s="296"/>
      <c r="P1552" s="296"/>
      <c r="Q1552" s="297"/>
      <c r="R1552" s="227"/>
      <c r="S1552" s="228" t="e">
        <f>IF(C1552="",NA(),MATCH($B1552&amp;$C1552,'Smelter Reference List'!$J:$J,0))</f>
        <v>#N/A</v>
      </c>
      <c r="T1552" s="229"/>
      <c r="U1552" s="229">
        <f t="shared" ca="1" si="50"/>
        <v>0</v>
      </c>
      <c r="V1552" s="229"/>
      <c r="W1552" s="229"/>
      <c r="Y1552" s="223" t="str">
        <f t="shared" si="51"/>
        <v/>
      </c>
    </row>
    <row r="1553" spans="1:25" s="223" customFormat="1" ht="20.25">
      <c r="A1553" s="292"/>
      <c r="B1553" s="293" t="str">
        <f>IF(LEN(A1553)=0,"",INDEX('Smelter Reference List'!$A:$A,MATCH($A1553,'Smelter Reference List'!$E:$E,0)))</f>
        <v/>
      </c>
      <c r="C1553" s="299" t="str">
        <f>IF(LEN(A1553)=0,"",INDEX('Smelter Reference List'!$C:$C,MATCH($A1553,'Smelter Reference List'!$E:$E,0)))</f>
        <v/>
      </c>
      <c r="D1553" s="293" t="str">
        <f ca="1">IF(ISERROR($S1553),"",OFFSET('Smelter Reference List'!$C$4,$S1553-4,0)&amp;"")</f>
        <v/>
      </c>
      <c r="E1553" s="293" t="str">
        <f ca="1">IF(ISERROR($S1553),"",OFFSET('Smelter Reference List'!$D$4,$S1553-4,0)&amp;"")</f>
        <v/>
      </c>
      <c r="F1553" s="293" t="str">
        <f ca="1">IF(ISERROR($S1553),"",OFFSET('Smelter Reference List'!$E$4,$S1553-4,0))</f>
        <v/>
      </c>
      <c r="G1553" s="293" t="str">
        <f ca="1">IF(C1553=$U$4,"Enter smelter details", IF(ISERROR($S1553),"",OFFSET('Smelter Reference List'!$F$4,$S1553-4,0)))</f>
        <v/>
      </c>
      <c r="H1553" s="294" t="str">
        <f ca="1">IF(ISERROR($S1553),"",OFFSET('Smelter Reference List'!$G$4,$S1553-4,0))</f>
        <v/>
      </c>
      <c r="I1553" s="295" t="str">
        <f ca="1">IF(ISERROR($S1553),"",OFFSET('Smelter Reference List'!$H$4,$S1553-4,0))</f>
        <v/>
      </c>
      <c r="J1553" s="295" t="str">
        <f ca="1">IF(ISERROR($S1553),"",OFFSET('Smelter Reference List'!$I$4,$S1553-4,0))</f>
        <v/>
      </c>
      <c r="K1553" s="296"/>
      <c r="L1553" s="296"/>
      <c r="M1553" s="296"/>
      <c r="N1553" s="296"/>
      <c r="O1553" s="296"/>
      <c r="P1553" s="296"/>
      <c r="Q1553" s="297"/>
      <c r="R1553" s="227"/>
      <c r="S1553" s="228" t="e">
        <f>IF(C1553="",NA(),MATCH($B1553&amp;$C1553,'Smelter Reference List'!$J:$J,0))</f>
        <v>#N/A</v>
      </c>
      <c r="T1553" s="229"/>
      <c r="U1553" s="229">
        <f t="shared" ca="1" si="50"/>
        <v>0</v>
      </c>
      <c r="V1553" s="229"/>
      <c r="W1553" s="229"/>
      <c r="Y1553" s="223" t="str">
        <f t="shared" si="51"/>
        <v/>
      </c>
    </row>
    <row r="1554" spans="1:25" s="223" customFormat="1" ht="20.25">
      <c r="A1554" s="292"/>
      <c r="B1554" s="293" t="str">
        <f>IF(LEN(A1554)=0,"",INDEX('Smelter Reference List'!$A:$A,MATCH($A1554,'Smelter Reference List'!$E:$E,0)))</f>
        <v/>
      </c>
      <c r="C1554" s="299" t="str">
        <f>IF(LEN(A1554)=0,"",INDEX('Smelter Reference List'!$C:$C,MATCH($A1554,'Smelter Reference List'!$E:$E,0)))</f>
        <v/>
      </c>
      <c r="D1554" s="293" t="str">
        <f ca="1">IF(ISERROR($S1554),"",OFFSET('Smelter Reference List'!$C$4,$S1554-4,0)&amp;"")</f>
        <v/>
      </c>
      <c r="E1554" s="293" t="str">
        <f ca="1">IF(ISERROR($S1554),"",OFFSET('Smelter Reference List'!$D$4,$S1554-4,0)&amp;"")</f>
        <v/>
      </c>
      <c r="F1554" s="293" t="str">
        <f ca="1">IF(ISERROR($S1554),"",OFFSET('Smelter Reference List'!$E$4,$S1554-4,0))</f>
        <v/>
      </c>
      <c r="G1554" s="293" t="str">
        <f ca="1">IF(C1554=$U$4,"Enter smelter details", IF(ISERROR($S1554),"",OFFSET('Smelter Reference List'!$F$4,$S1554-4,0)))</f>
        <v/>
      </c>
      <c r="H1554" s="294" t="str">
        <f ca="1">IF(ISERROR($S1554),"",OFFSET('Smelter Reference List'!$G$4,$S1554-4,0))</f>
        <v/>
      </c>
      <c r="I1554" s="295" t="str">
        <f ca="1">IF(ISERROR($S1554),"",OFFSET('Smelter Reference List'!$H$4,$S1554-4,0))</f>
        <v/>
      </c>
      <c r="J1554" s="295" t="str">
        <f ca="1">IF(ISERROR($S1554),"",OFFSET('Smelter Reference List'!$I$4,$S1554-4,0))</f>
        <v/>
      </c>
      <c r="K1554" s="296"/>
      <c r="L1554" s="296"/>
      <c r="M1554" s="296"/>
      <c r="N1554" s="296"/>
      <c r="O1554" s="296"/>
      <c r="P1554" s="296"/>
      <c r="Q1554" s="297"/>
      <c r="R1554" s="227"/>
      <c r="S1554" s="228" t="e">
        <f>IF(C1554="",NA(),MATCH($B1554&amp;$C1554,'Smelter Reference List'!$J:$J,0))</f>
        <v>#N/A</v>
      </c>
      <c r="T1554" s="229"/>
      <c r="U1554" s="229">
        <f t="shared" ca="1" si="50"/>
        <v>0</v>
      </c>
      <c r="V1554" s="229"/>
      <c r="W1554" s="229"/>
      <c r="Y1554" s="223" t="str">
        <f t="shared" si="51"/>
        <v/>
      </c>
    </row>
    <row r="1555" spans="1:25" s="223" customFormat="1" ht="20.25">
      <c r="A1555" s="292"/>
      <c r="B1555" s="293" t="str">
        <f>IF(LEN(A1555)=0,"",INDEX('Smelter Reference List'!$A:$A,MATCH($A1555,'Smelter Reference List'!$E:$E,0)))</f>
        <v/>
      </c>
      <c r="C1555" s="299" t="str">
        <f>IF(LEN(A1555)=0,"",INDEX('Smelter Reference List'!$C:$C,MATCH($A1555,'Smelter Reference List'!$E:$E,0)))</f>
        <v/>
      </c>
      <c r="D1555" s="293" t="str">
        <f ca="1">IF(ISERROR($S1555),"",OFFSET('Smelter Reference List'!$C$4,$S1555-4,0)&amp;"")</f>
        <v/>
      </c>
      <c r="E1555" s="293" t="str">
        <f ca="1">IF(ISERROR($S1555),"",OFFSET('Smelter Reference List'!$D$4,$S1555-4,0)&amp;"")</f>
        <v/>
      </c>
      <c r="F1555" s="293" t="str">
        <f ca="1">IF(ISERROR($S1555),"",OFFSET('Smelter Reference List'!$E$4,$S1555-4,0))</f>
        <v/>
      </c>
      <c r="G1555" s="293" t="str">
        <f ca="1">IF(C1555=$U$4,"Enter smelter details", IF(ISERROR($S1555),"",OFFSET('Smelter Reference List'!$F$4,$S1555-4,0)))</f>
        <v/>
      </c>
      <c r="H1555" s="294" t="str">
        <f ca="1">IF(ISERROR($S1555),"",OFFSET('Smelter Reference List'!$G$4,$S1555-4,0))</f>
        <v/>
      </c>
      <c r="I1555" s="295" t="str">
        <f ca="1">IF(ISERROR($S1555),"",OFFSET('Smelter Reference List'!$H$4,$S1555-4,0))</f>
        <v/>
      </c>
      <c r="J1555" s="295" t="str">
        <f ca="1">IF(ISERROR($S1555),"",OFFSET('Smelter Reference List'!$I$4,$S1555-4,0))</f>
        <v/>
      </c>
      <c r="K1555" s="296"/>
      <c r="L1555" s="296"/>
      <c r="M1555" s="296"/>
      <c r="N1555" s="296"/>
      <c r="O1555" s="296"/>
      <c r="P1555" s="296"/>
      <c r="Q1555" s="297"/>
      <c r="R1555" s="227"/>
      <c r="S1555" s="228" t="e">
        <f>IF(C1555="",NA(),MATCH($B1555&amp;$C1555,'Smelter Reference List'!$J:$J,0))</f>
        <v>#N/A</v>
      </c>
      <c r="T1555" s="229"/>
      <c r="U1555" s="229">
        <f t="shared" ca="1" si="50"/>
        <v>0</v>
      </c>
      <c r="V1555" s="229"/>
      <c r="W1555" s="229"/>
      <c r="Y1555" s="223" t="str">
        <f t="shared" si="51"/>
        <v/>
      </c>
    </row>
    <row r="1556" spans="1:25" s="223" customFormat="1" ht="20.25">
      <c r="A1556" s="292"/>
      <c r="B1556" s="293" t="str">
        <f>IF(LEN(A1556)=0,"",INDEX('Smelter Reference List'!$A:$A,MATCH($A1556,'Smelter Reference List'!$E:$E,0)))</f>
        <v/>
      </c>
      <c r="C1556" s="299" t="str">
        <f>IF(LEN(A1556)=0,"",INDEX('Smelter Reference List'!$C:$C,MATCH($A1556,'Smelter Reference List'!$E:$E,0)))</f>
        <v/>
      </c>
      <c r="D1556" s="293" t="str">
        <f ca="1">IF(ISERROR($S1556),"",OFFSET('Smelter Reference List'!$C$4,$S1556-4,0)&amp;"")</f>
        <v/>
      </c>
      <c r="E1556" s="293" t="str">
        <f ca="1">IF(ISERROR($S1556),"",OFFSET('Smelter Reference List'!$D$4,$S1556-4,0)&amp;"")</f>
        <v/>
      </c>
      <c r="F1556" s="293" t="str">
        <f ca="1">IF(ISERROR($S1556),"",OFFSET('Smelter Reference List'!$E$4,$S1556-4,0))</f>
        <v/>
      </c>
      <c r="G1556" s="293" t="str">
        <f ca="1">IF(C1556=$U$4,"Enter smelter details", IF(ISERROR($S1556),"",OFFSET('Smelter Reference List'!$F$4,$S1556-4,0)))</f>
        <v/>
      </c>
      <c r="H1556" s="294" t="str">
        <f ca="1">IF(ISERROR($S1556),"",OFFSET('Smelter Reference List'!$G$4,$S1556-4,0))</f>
        <v/>
      </c>
      <c r="I1556" s="295" t="str">
        <f ca="1">IF(ISERROR($S1556),"",OFFSET('Smelter Reference List'!$H$4,$S1556-4,0))</f>
        <v/>
      </c>
      <c r="J1556" s="295" t="str">
        <f ca="1">IF(ISERROR($S1556),"",OFFSET('Smelter Reference List'!$I$4,$S1556-4,0))</f>
        <v/>
      </c>
      <c r="K1556" s="296"/>
      <c r="L1556" s="296"/>
      <c r="M1556" s="296"/>
      <c r="N1556" s="296"/>
      <c r="O1556" s="296"/>
      <c r="P1556" s="296"/>
      <c r="Q1556" s="297"/>
      <c r="R1556" s="227"/>
      <c r="S1556" s="228" t="e">
        <f>IF(C1556="",NA(),MATCH($B1556&amp;$C1556,'Smelter Reference List'!$J:$J,0))</f>
        <v>#N/A</v>
      </c>
      <c r="T1556" s="229"/>
      <c r="U1556" s="229">
        <f t="shared" ca="1" si="50"/>
        <v>0</v>
      </c>
      <c r="V1556" s="229"/>
      <c r="W1556" s="229"/>
      <c r="Y1556" s="223" t="str">
        <f t="shared" si="51"/>
        <v/>
      </c>
    </row>
    <row r="1557" spans="1:25" s="223" customFormat="1" ht="20.25">
      <c r="A1557" s="292"/>
      <c r="B1557" s="293" t="str">
        <f>IF(LEN(A1557)=0,"",INDEX('Smelter Reference List'!$A:$A,MATCH($A1557,'Smelter Reference List'!$E:$E,0)))</f>
        <v/>
      </c>
      <c r="C1557" s="299" t="str">
        <f>IF(LEN(A1557)=0,"",INDEX('Smelter Reference List'!$C:$C,MATCH($A1557,'Smelter Reference List'!$E:$E,0)))</f>
        <v/>
      </c>
      <c r="D1557" s="293" t="str">
        <f ca="1">IF(ISERROR($S1557),"",OFFSET('Smelter Reference List'!$C$4,$S1557-4,0)&amp;"")</f>
        <v/>
      </c>
      <c r="E1557" s="293" t="str">
        <f ca="1">IF(ISERROR($S1557),"",OFFSET('Smelter Reference List'!$D$4,$S1557-4,0)&amp;"")</f>
        <v/>
      </c>
      <c r="F1557" s="293" t="str">
        <f ca="1">IF(ISERROR($S1557),"",OFFSET('Smelter Reference List'!$E$4,$S1557-4,0))</f>
        <v/>
      </c>
      <c r="G1557" s="293" t="str">
        <f ca="1">IF(C1557=$U$4,"Enter smelter details", IF(ISERROR($S1557),"",OFFSET('Smelter Reference List'!$F$4,$S1557-4,0)))</f>
        <v/>
      </c>
      <c r="H1557" s="294" t="str">
        <f ca="1">IF(ISERROR($S1557),"",OFFSET('Smelter Reference List'!$G$4,$S1557-4,0))</f>
        <v/>
      </c>
      <c r="I1557" s="295" t="str">
        <f ca="1">IF(ISERROR($S1557),"",OFFSET('Smelter Reference List'!$H$4,$S1557-4,0))</f>
        <v/>
      </c>
      <c r="J1557" s="295" t="str">
        <f ca="1">IF(ISERROR($S1557),"",OFFSET('Smelter Reference List'!$I$4,$S1557-4,0))</f>
        <v/>
      </c>
      <c r="K1557" s="296"/>
      <c r="L1557" s="296"/>
      <c r="M1557" s="296"/>
      <c r="N1557" s="296"/>
      <c r="O1557" s="296"/>
      <c r="P1557" s="296"/>
      <c r="Q1557" s="297"/>
      <c r="R1557" s="227"/>
      <c r="S1557" s="228" t="e">
        <f>IF(C1557="",NA(),MATCH($B1557&amp;$C1557,'Smelter Reference List'!$J:$J,0))</f>
        <v>#N/A</v>
      </c>
      <c r="T1557" s="229"/>
      <c r="U1557" s="229">
        <f t="shared" ca="1" si="50"/>
        <v>0</v>
      </c>
      <c r="V1557" s="229"/>
      <c r="W1557" s="229"/>
      <c r="Y1557" s="223" t="str">
        <f t="shared" si="51"/>
        <v/>
      </c>
    </row>
    <row r="1558" spans="1:25" s="223" customFormat="1" ht="20.25">
      <c r="A1558" s="292"/>
      <c r="B1558" s="293" t="str">
        <f>IF(LEN(A1558)=0,"",INDEX('Smelter Reference List'!$A:$A,MATCH($A1558,'Smelter Reference List'!$E:$E,0)))</f>
        <v/>
      </c>
      <c r="C1558" s="299" t="str">
        <f>IF(LEN(A1558)=0,"",INDEX('Smelter Reference List'!$C:$C,MATCH($A1558,'Smelter Reference List'!$E:$E,0)))</f>
        <v/>
      </c>
      <c r="D1558" s="293" t="str">
        <f ca="1">IF(ISERROR($S1558),"",OFFSET('Smelter Reference List'!$C$4,$S1558-4,0)&amp;"")</f>
        <v/>
      </c>
      <c r="E1558" s="293" t="str">
        <f ca="1">IF(ISERROR($S1558),"",OFFSET('Smelter Reference List'!$D$4,$S1558-4,0)&amp;"")</f>
        <v/>
      </c>
      <c r="F1558" s="293" t="str">
        <f ca="1">IF(ISERROR($S1558),"",OFFSET('Smelter Reference List'!$E$4,$S1558-4,0))</f>
        <v/>
      </c>
      <c r="G1558" s="293" t="str">
        <f ca="1">IF(C1558=$U$4,"Enter smelter details", IF(ISERROR($S1558),"",OFFSET('Smelter Reference List'!$F$4,$S1558-4,0)))</f>
        <v/>
      </c>
      <c r="H1558" s="294" t="str">
        <f ca="1">IF(ISERROR($S1558),"",OFFSET('Smelter Reference List'!$G$4,$S1558-4,0))</f>
        <v/>
      </c>
      <c r="I1558" s="295" t="str">
        <f ca="1">IF(ISERROR($S1558),"",OFFSET('Smelter Reference List'!$H$4,$S1558-4,0))</f>
        <v/>
      </c>
      <c r="J1558" s="295" t="str">
        <f ca="1">IF(ISERROR($S1558),"",OFFSET('Smelter Reference List'!$I$4,$S1558-4,0))</f>
        <v/>
      </c>
      <c r="K1558" s="296"/>
      <c r="L1558" s="296"/>
      <c r="M1558" s="296"/>
      <c r="N1558" s="296"/>
      <c r="O1558" s="296"/>
      <c r="P1558" s="296"/>
      <c r="Q1558" s="297"/>
      <c r="R1558" s="227"/>
      <c r="S1558" s="228" t="e">
        <f>IF(C1558="",NA(),MATCH($B1558&amp;$C1558,'Smelter Reference List'!$J:$J,0))</f>
        <v>#N/A</v>
      </c>
      <c r="T1558" s="229"/>
      <c r="U1558" s="229">
        <f t="shared" ca="1" si="50"/>
        <v>0</v>
      </c>
      <c r="V1558" s="229"/>
      <c r="W1558" s="229"/>
      <c r="Y1558" s="223" t="str">
        <f t="shared" si="51"/>
        <v/>
      </c>
    </row>
    <row r="1559" spans="1:25" s="223" customFormat="1" ht="20.25">
      <c r="A1559" s="292"/>
      <c r="B1559" s="293" t="str">
        <f>IF(LEN(A1559)=0,"",INDEX('Smelter Reference List'!$A:$A,MATCH($A1559,'Smelter Reference List'!$E:$E,0)))</f>
        <v/>
      </c>
      <c r="C1559" s="299" t="str">
        <f>IF(LEN(A1559)=0,"",INDEX('Smelter Reference List'!$C:$C,MATCH($A1559,'Smelter Reference List'!$E:$E,0)))</f>
        <v/>
      </c>
      <c r="D1559" s="293" t="str">
        <f ca="1">IF(ISERROR($S1559),"",OFFSET('Smelter Reference List'!$C$4,$S1559-4,0)&amp;"")</f>
        <v/>
      </c>
      <c r="E1559" s="293" t="str">
        <f ca="1">IF(ISERROR($S1559),"",OFFSET('Smelter Reference List'!$D$4,$S1559-4,0)&amp;"")</f>
        <v/>
      </c>
      <c r="F1559" s="293" t="str">
        <f ca="1">IF(ISERROR($S1559),"",OFFSET('Smelter Reference List'!$E$4,$S1559-4,0))</f>
        <v/>
      </c>
      <c r="G1559" s="293" t="str">
        <f ca="1">IF(C1559=$U$4,"Enter smelter details", IF(ISERROR($S1559),"",OFFSET('Smelter Reference List'!$F$4,$S1559-4,0)))</f>
        <v/>
      </c>
      <c r="H1559" s="294" t="str">
        <f ca="1">IF(ISERROR($S1559),"",OFFSET('Smelter Reference List'!$G$4,$S1559-4,0))</f>
        <v/>
      </c>
      <c r="I1559" s="295" t="str">
        <f ca="1">IF(ISERROR($S1559),"",OFFSET('Smelter Reference List'!$H$4,$S1559-4,0))</f>
        <v/>
      </c>
      <c r="J1559" s="295" t="str">
        <f ca="1">IF(ISERROR($S1559),"",OFFSET('Smelter Reference List'!$I$4,$S1559-4,0))</f>
        <v/>
      </c>
      <c r="K1559" s="296"/>
      <c r="L1559" s="296"/>
      <c r="M1559" s="296"/>
      <c r="N1559" s="296"/>
      <c r="O1559" s="296"/>
      <c r="P1559" s="296"/>
      <c r="Q1559" s="297"/>
      <c r="R1559" s="227"/>
      <c r="S1559" s="228" t="e">
        <f>IF(C1559="",NA(),MATCH($B1559&amp;$C1559,'Smelter Reference List'!$J:$J,0))</f>
        <v>#N/A</v>
      </c>
      <c r="T1559" s="229"/>
      <c r="U1559" s="229">
        <f t="shared" ca="1" si="50"/>
        <v>0</v>
      </c>
      <c r="V1559" s="229"/>
      <c r="W1559" s="229"/>
      <c r="Y1559" s="223" t="str">
        <f t="shared" si="51"/>
        <v/>
      </c>
    </row>
    <row r="1560" spans="1:25" s="223" customFormat="1" ht="20.25">
      <c r="A1560" s="292"/>
      <c r="B1560" s="293" t="str">
        <f>IF(LEN(A1560)=0,"",INDEX('Smelter Reference List'!$A:$A,MATCH($A1560,'Smelter Reference List'!$E:$E,0)))</f>
        <v/>
      </c>
      <c r="C1560" s="299" t="str">
        <f>IF(LEN(A1560)=0,"",INDEX('Smelter Reference List'!$C:$C,MATCH($A1560,'Smelter Reference List'!$E:$E,0)))</f>
        <v/>
      </c>
      <c r="D1560" s="293" t="str">
        <f ca="1">IF(ISERROR($S1560),"",OFFSET('Smelter Reference List'!$C$4,$S1560-4,0)&amp;"")</f>
        <v/>
      </c>
      <c r="E1560" s="293" t="str">
        <f ca="1">IF(ISERROR($S1560),"",OFFSET('Smelter Reference List'!$D$4,$S1560-4,0)&amp;"")</f>
        <v/>
      </c>
      <c r="F1560" s="293" t="str">
        <f ca="1">IF(ISERROR($S1560),"",OFFSET('Smelter Reference List'!$E$4,$S1560-4,0))</f>
        <v/>
      </c>
      <c r="G1560" s="293" t="str">
        <f ca="1">IF(C1560=$U$4,"Enter smelter details", IF(ISERROR($S1560),"",OFFSET('Smelter Reference List'!$F$4,$S1560-4,0)))</f>
        <v/>
      </c>
      <c r="H1560" s="294" t="str">
        <f ca="1">IF(ISERROR($S1560),"",OFFSET('Smelter Reference List'!$G$4,$S1560-4,0))</f>
        <v/>
      </c>
      <c r="I1560" s="295" t="str">
        <f ca="1">IF(ISERROR($S1560),"",OFFSET('Smelter Reference List'!$H$4,$S1560-4,0))</f>
        <v/>
      </c>
      <c r="J1560" s="295" t="str">
        <f ca="1">IF(ISERROR($S1560),"",OFFSET('Smelter Reference List'!$I$4,$S1560-4,0))</f>
        <v/>
      </c>
      <c r="K1560" s="296"/>
      <c r="L1560" s="296"/>
      <c r="M1560" s="296"/>
      <c r="N1560" s="296"/>
      <c r="O1560" s="296"/>
      <c r="P1560" s="296"/>
      <c r="Q1560" s="297"/>
      <c r="R1560" s="227"/>
      <c r="S1560" s="228" t="e">
        <f>IF(C1560="",NA(),MATCH($B1560&amp;$C1560,'Smelter Reference List'!$J:$J,0))</f>
        <v>#N/A</v>
      </c>
      <c r="T1560" s="229"/>
      <c r="U1560" s="229">
        <f t="shared" ca="1" si="50"/>
        <v>0</v>
      </c>
      <c r="V1560" s="229"/>
      <c r="W1560" s="229"/>
      <c r="Y1560" s="223" t="str">
        <f t="shared" si="51"/>
        <v/>
      </c>
    </row>
    <row r="1561" spans="1:25" s="223" customFormat="1" ht="20.25">
      <c r="A1561" s="292"/>
      <c r="B1561" s="293" t="str">
        <f>IF(LEN(A1561)=0,"",INDEX('Smelter Reference List'!$A:$A,MATCH($A1561,'Smelter Reference List'!$E:$E,0)))</f>
        <v/>
      </c>
      <c r="C1561" s="299" t="str">
        <f>IF(LEN(A1561)=0,"",INDEX('Smelter Reference List'!$C:$C,MATCH($A1561,'Smelter Reference List'!$E:$E,0)))</f>
        <v/>
      </c>
      <c r="D1561" s="293" t="str">
        <f ca="1">IF(ISERROR($S1561),"",OFFSET('Smelter Reference List'!$C$4,$S1561-4,0)&amp;"")</f>
        <v/>
      </c>
      <c r="E1561" s="293" t="str">
        <f ca="1">IF(ISERROR($S1561),"",OFFSET('Smelter Reference List'!$D$4,$S1561-4,0)&amp;"")</f>
        <v/>
      </c>
      <c r="F1561" s="293" t="str">
        <f ca="1">IF(ISERROR($S1561),"",OFFSET('Smelter Reference List'!$E$4,$S1561-4,0))</f>
        <v/>
      </c>
      <c r="G1561" s="293" t="str">
        <f ca="1">IF(C1561=$U$4,"Enter smelter details", IF(ISERROR($S1561),"",OFFSET('Smelter Reference List'!$F$4,$S1561-4,0)))</f>
        <v/>
      </c>
      <c r="H1561" s="294" t="str">
        <f ca="1">IF(ISERROR($S1561),"",OFFSET('Smelter Reference List'!$G$4,$S1561-4,0))</f>
        <v/>
      </c>
      <c r="I1561" s="295" t="str">
        <f ca="1">IF(ISERROR($S1561),"",OFFSET('Smelter Reference List'!$H$4,$S1561-4,0))</f>
        <v/>
      </c>
      <c r="J1561" s="295" t="str">
        <f ca="1">IF(ISERROR($S1561),"",OFFSET('Smelter Reference List'!$I$4,$S1561-4,0))</f>
        <v/>
      </c>
      <c r="K1561" s="296"/>
      <c r="L1561" s="296"/>
      <c r="M1561" s="296"/>
      <c r="N1561" s="296"/>
      <c r="O1561" s="296"/>
      <c r="P1561" s="296"/>
      <c r="Q1561" s="297"/>
      <c r="R1561" s="227"/>
      <c r="S1561" s="228" t="e">
        <f>IF(C1561="",NA(),MATCH($B1561&amp;$C1561,'Smelter Reference List'!$J:$J,0))</f>
        <v>#N/A</v>
      </c>
      <c r="T1561" s="229"/>
      <c r="U1561" s="229">
        <f t="shared" ca="1" si="50"/>
        <v>0</v>
      </c>
      <c r="V1561" s="229"/>
      <c r="W1561" s="229"/>
      <c r="Y1561" s="223" t="str">
        <f t="shared" si="51"/>
        <v/>
      </c>
    </row>
    <row r="1562" spans="1:25" s="223" customFormat="1" ht="20.25">
      <c r="A1562" s="292"/>
      <c r="B1562" s="293" t="str">
        <f>IF(LEN(A1562)=0,"",INDEX('Smelter Reference List'!$A:$A,MATCH($A1562,'Smelter Reference List'!$E:$E,0)))</f>
        <v/>
      </c>
      <c r="C1562" s="299" t="str">
        <f>IF(LEN(A1562)=0,"",INDEX('Smelter Reference List'!$C:$C,MATCH($A1562,'Smelter Reference List'!$E:$E,0)))</f>
        <v/>
      </c>
      <c r="D1562" s="293" t="str">
        <f ca="1">IF(ISERROR($S1562),"",OFFSET('Smelter Reference List'!$C$4,$S1562-4,0)&amp;"")</f>
        <v/>
      </c>
      <c r="E1562" s="293" t="str">
        <f ca="1">IF(ISERROR($S1562),"",OFFSET('Smelter Reference List'!$D$4,$S1562-4,0)&amp;"")</f>
        <v/>
      </c>
      <c r="F1562" s="293" t="str">
        <f ca="1">IF(ISERROR($S1562),"",OFFSET('Smelter Reference List'!$E$4,$S1562-4,0))</f>
        <v/>
      </c>
      <c r="G1562" s="293" t="str">
        <f ca="1">IF(C1562=$U$4,"Enter smelter details", IF(ISERROR($S1562),"",OFFSET('Smelter Reference List'!$F$4,$S1562-4,0)))</f>
        <v/>
      </c>
      <c r="H1562" s="294" t="str">
        <f ca="1">IF(ISERROR($S1562),"",OFFSET('Smelter Reference List'!$G$4,$S1562-4,0))</f>
        <v/>
      </c>
      <c r="I1562" s="295" t="str">
        <f ca="1">IF(ISERROR($S1562),"",OFFSET('Smelter Reference List'!$H$4,$S1562-4,0))</f>
        <v/>
      </c>
      <c r="J1562" s="295" t="str">
        <f ca="1">IF(ISERROR($S1562),"",OFFSET('Smelter Reference List'!$I$4,$S1562-4,0))</f>
        <v/>
      </c>
      <c r="K1562" s="296"/>
      <c r="L1562" s="296"/>
      <c r="M1562" s="296"/>
      <c r="N1562" s="296"/>
      <c r="O1562" s="296"/>
      <c r="P1562" s="296"/>
      <c r="Q1562" s="297"/>
      <c r="R1562" s="227"/>
      <c r="S1562" s="228" t="e">
        <f>IF(C1562="",NA(),MATCH($B1562&amp;$C1562,'Smelter Reference List'!$J:$J,0))</f>
        <v>#N/A</v>
      </c>
      <c r="T1562" s="229"/>
      <c r="U1562" s="229">
        <f t="shared" ca="1" si="50"/>
        <v>0</v>
      </c>
      <c r="V1562" s="229"/>
      <c r="W1562" s="229"/>
      <c r="Y1562" s="223" t="str">
        <f t="shared" si="51"/>
        <v/>
      </c>
    </row>
    <row r="1563" spans="1:25" s="223" customFormat="1" ht="20.25">
      <c r="A1563" s="292"/>
      <c r="B1563" s="293" t="str">
        <f>IF(LEN(A1563)=0,"",INDEX('Smelter Reference List'!$A:$A,MATCH($A1563,'Smelter Reference List'!$E:$E,0)))</f>
        <v/>
      </c>
      <c r="C1563" s="299" t="str">
        <f>IF(LEN(A1563)=0,"",INDEX('Smelter Reference List'!$C:$C,MATCH($A1563,'Smelter Reference List'!$E:$E,0)))</f>
        <v/>
      </c>
      <c r="D1563" s="293" t="str">
        <f ca="1">IF(ISERROR($S1563),"",OFFSET('Smelter Reference List'!$C$4,$S1563-4,0)&amp;"")</f>
        <v/>
      </c>
      <c r="E1563" s="293" t="str">
        <f ca="1">IF(ISERROR($S1563),"",OFFSET('Smelter Reference List'!$D$4,$S1563-4,0)&amp;"")</f>
        <v/>
      </c>
      <c r="F1563" s="293" t="str">
        <f ca="1">IF(ISERROR($S1563),"",OFFSET('Smelter Reference List'!$E$4,$S1563-4,0))</f>
        <v/>
      </c>
      <c r="G1563" s="293" t="str">
        <f ca="1">IF(C1563=$U$4,"Enter smelter details", IF(ISERROR($S1563),"",OFFSET('Smelter Reference List'!$F$4,$S1563-4,0)))</f>
        <v/>
      </c>
      <c r="H1563" s="294" t="str">
        <f ca="1">IF(ISERROR($S1563),"",OFFSET('Smelter Reference List'!$G$4,$S1563-4,0))</f>
        <v/>
      </c>
      <c r="I1563" s="295" t="str">
        <f ca="1">IF(ISERROR($S1563),"",OFFSET('Smelter Reference List'!$H$4,$S1563-4,0))</f>
        <v/>
      </c>
      <c r="J1563" s="295" t="str">
        <f ca="1">IF(ISERROR($S1563),"",OFFSET('Smelter Reference List'!$I$4,$S1563-4,0))</f>
        <v/>
      </c>
      <c r="K1563" s="296"/>
      <c r="L1563" s="296"/>
      <c r="M1563" s="296"/>
      <c r="N1563" s="296"/>
      <c r="O1563" s="296"/>
      <c r="P1563" s="296"/>
      <c r="Q1563" s="297"/>
      <c r="R1563" s="227"/>
      <c r="S1563" s="228" t="e">
        <f>IF(C1563="",NA(),MATCH($B1563&amp;$C1563,'Smelter Reference List'!$J:$J,0))</f>
        <v>#N/A</v>
      </c>
      <c r="T1563" s="229"/>
      <c r="U1563" s="229">
        <f t="shared" ca="1" si="50"/>
        <v>0</v>
      </c>
      <c r="V1563" s="229"/>
      <c r="W1563" s="229"/>
      <c r="Y1563" s="223" t="str">
        <f t="shared" si="51"/>
        <v/>
      </c>
    </row>
    <row r="1564" spans="1:25" s="223" customFormat="1" ht="20.25">
      <c r="A1564" s="292"/>
      <c r="B1564" s="293" t="str">
        <f>IF(LEN(A1564)=0,"",INDEX('Smelter Reference List'!$A:$A,MATCH($A1564,'Smelter Reference List'!$E:$E,0)))</f>
        <v/>
      </c>
      <c r="C1564" s="299" t="str">
        <f>IF(LEN(A1564)=0,"",INDEX('Smelter Reference List'!$C:$C,MATCH($A1564,'Smelter Reference List'!$E:$E,0)))</f>
        <v/>
      </c>
      <c r="D1564" s="293" t="str">
        <f ca="1">IF(ISERROR($S1564),"",OFFSET('Smelter Reference List'!$C$4,$S1564-4,0)&amp;"")</f>
        <v/>
      </c>
      <c r="E1564" s="293" t="str">
        <f ca="1">IF(ISERROR($S1564),"",OFFSET('Smelter Reference List'!$D$4,$S1564-4,0)&amp;"")</f>
        <v/>
      </c>
      <c r="F1564" s="293" t="str">
        <f ca="1">IF(ISERROR($S1564),"",OFFSET('Smelter Reference List'!$E$4,$S1564-4,0))</f>
        <v/>
      </c>
      <c r="G1564" s="293" t="str">
        <f ca="1">IF(C1564=$U$4,"Enter smelter details", IF(ISERROR($S1564),"",OFFSET('Smelter Reference List'!$F$4,$S1564-4,0)))</f>
        <v/>
      </c>
      <c r="H1564" s="294" t="str">
        <f ca="1">IF(ISERROR($S1564),"",OFFSET('Smelter Reference List'!$G$4,$S1564-4,0))</f>
        <v/>
      </c>
      <c r="I1564" s="295" t="str">
        <f ca="1">IF(ISERROR($S1564),"",OFFSET('Smelter Reference List'!$H$4,$S1564-4,0))</f>
        <v/>
      </c>
      <c r="J1564" s="295" t="str">
        <f ca="1">IF(ISERROR($S1564),"",OFFSET('Smelter Reference List'!$I$4,$S1564-4,0))</f>
        <v/>
      </c>
      <c r="K1564" s="296"/>
      <c r="L1564" s="296"/>
      <c r="M1564" s="296"/>
      <c r="N1564" s="296"/>
      <c r="O1564" s="296"/>
      <c r="P1564" s="296"/>
      <c r="Q1564" s="297"/>
      <c r="R1564" s="227"/>
      <c r="S1564" s="228" t="e">
        <f>IF(C1564="",NA(),MATCH($B1564&amp;$C1564,'Smelter Reference List'!$J:$J,0))</f>
        <v>#N/A</v>
      </c>
      <c r="T1564" s="229"/>
      <c r="U1564" s="229">
        <f t="shared" ca="1" si="50"/>
        <v>0</v>
      </c>
      <c r="V1564" s="229"/>
      <c r="W1564" s="229"/>
      <c r="Y1564" s="223" t="str">
        <f t="shared" si="51"/>
        <v/>
      </c>
    </row>
    <row r="1565" spans="1:25" s="223" customFormat="1" ht="20.25">
      <c r="A1565" s="292"/>
      <c r="B1565" s="293" t="str">
        <f>IF(LEN(A1565)=0,"",INDEX('Smelter Reference List'!$A:$A,MATCH($A1565,'Smelter Reference List'!$E:$E,0)))</f>
        <v/>
      </c>
      <c r="C1565" s="299" t="str">
        <f>IF(LEN(A1565)=0,"",INDEX('Smelter Reference List'!$C:$C,MATCH($A1565,'Smelter Reference List'!$E:$E,0)))</f>
        <v/>
      </c>
      <c r="D1565" s="293" t="str">
        <f ca="1">IF(ISERROR($S1565),"",OFFSET('Smelter Reference List'!$C$4,$S1565-4,0)&amp;"")</f>
        <v/>
      </c>
      <c r="E1565" s="293" t="str">
        <f ca="1">IF(ISERROR($S1565),"",OFFSET('Smelter Reference List'!$D$4,$S1565-4,0)&amp;"")</f>
        <v/>
      </c>
      <c r="F1565" s="293" t="str">
        <f ca="1">IF(ISERROR($S1565),"",OFFSET('Smelter Reference List'!$E$4,$S1565-4,0))</f>
        <v/>
      </c>
      <c r="G1565" s="293" t="str">
        <f ca="1">IF(C1565=$U$4,"Enter smelter details", IF(ISERROR($S1565),"",OFFSET('Smelter Reference List'!$F$4,$S1565-4,0)))</f>
        <v/>
      </c>
      <c r="H1565" s="294" t="str">
        <f ca="1">IF(ISERROR($S1565),"",OFFSET('Smelter Reference List'!$G$4,$S1565-4,0))</f>
        <v/>
      </c>
      <c r="I1565" s="295" t="str">
        <f ca="1">IF(ISERROR($S1565),"",OFFSET('Smelter Reference List'!$H$4,$S1565-4,0))</f>
        <v/>
      </c>
      <c r="J1565" s="295" t="str">
        <f ca="1">IF(ISERROR($S1565),"",OFFSET('Smelter Reference List'!$I$4,$S1565-4,0))</f>
        <v/>
      </c>
      <c r="K1565" s="296"/>
      <c r="L1565" s="296"/>
      <c r="M1565" s="296"/>
      <c r="N1565" s="296"/>
      <c r="O1565" s="296"/>
      <c r="P1565" s="296"/>
      <c r="Q1565" s="297"/>
      <c r="R1565" s="227"/>
      <c r="S1565" s="228" t="e">
        <f>IF(C1565="",NA(),MATCH($B1565&amp;$C1565,'Smelter Reference List'!$J:$J,0))</f>
        <v>#N/A</v>
      </c>
      <c r="T1565" s="229"/>
      <c r="U1565" s="229">
        <f t="shared" ca="1" si="50"/>
        <v>0</v>
      </c>
      <c r="V1565" s="229"/>
      <c r="W1565" s="229"/>
      <c r="Y1565" s="223" t="str">
        <f t="shared" si="51"/>
        <v/>
      </c>
    </row>
    <row r="1566" spans="1:25" s="223" customFormat="1" ht="20.25">
      <c r="A1566" s="292"/>
      <c r="B1566" s="293" t="str">
        <f>IF(LEN(A1566)=0,"",INDEX('Smelter Reference List'!$A:$A,MATCH($A1566,'Smelter Reference List'!$E:$E,0)))</f>
        <v/>
      </c>
      <c r="C1566" s="299" t="str">
        <f>IF(LEN(A1566)=0,"",INDEX('Smelter Reference List'!$C:$C,MATCH($A1566,'Smelter Reference List'!$E:$E,0)))</f>
        <v/>
      </c>
      <c r="D1566" s="293" t="str">
        <f ca="1">IF(ISERROR($S1566),"",OFFSET('Smelter Reference List'!$C$4,$S1566-4,0)&amp;"")</f>
        <v/>
      </c>
      <c r="E1566" s="293" t="str">
        <f ca="1">IF(ISERROR($S1566),"",OFFSET('Smelter Reference List'!$D$4,$S1566-4,0)&amp;"")</f>
        <v/>
      </c>
      <c r="F1566" s="293" t="str">
        <f ca="1">IF(ISERROR($S1566),"",OFFSET('Smelter Reference List'!$E$4,$S1566-4,0))</f>
        <v/>
      </c>
      <c r="G1566" s="293" t="str">
        <f ca="1">IF(C1566=$U$4,"Enter smelter details", IF(ISERROR($S1566),"",OFFSET('Smelter Reference List'!$F$4,$S1566-4,0)))</f>
        <v/>
      </c>
      <c r="H1566" s="294" t="str">
        <f ca="1">IF(ISERROR($S1566),"",OFFSET('Smelter Reference List'!$G$4,$S1566-4,0))</f>
        <v/>
      </c>
      <c r="I1566" s="295" t="str">
        <f ca="1">IF(ISERROR($S1566),"",OFFSET('Smelter Reference List'!$H$4,$S1566-4,0))</f>
        <v/>
      </c>
      <c r="J1566" s="295" t="str">
        <f ca="1">IF(ISERROR($S1566),"",OFFSET('Smelter Reference List'!$I$4,$S1566-4,0))</f>
        <v/>
      </c>
      <c r="K1566" s="296"/>
      <c r="L1566" s="296"/>
      <c r="M1566" s="296"/>
      <c r="N1566" s="296"/>
      <c r="O1566" s="296"/>
      <c r="P1566" s="296"/>
      <c r="Q1566" s="297"/>
      <c r="R1566" s="227"/>
      <c r="S1566" s="228" t="e">
        <f>IF(C1566="",NA(),MATCH($B1566&amp;$C1566,'Smelter Reference List'!$J:$J,0))</f>
        <v>#N/A</v>
      </c>
      <c r="T1566" s="229"/>
      <c r="U1566" s="229">
        <f t="shared" ca="1" si="50"/>
        <v>0</v>
      </c>
      <c r="V1566" s="229"/>
      <c r="W1566" s="229"/>
      <c r="Y1566" s="223" t="str">
        <f t="shared" si="51"/>
        <v/>
      </c>
    </row>
    <row r="1567" spans="1:25" s="223" customFormat="1" ht="20.25">
      <c r="A1567" s="292"/>
      <c r="B1567" s="293" t="str">
        <f>IF(LEN(A1567)=0,"",INDEX('Smelter Reference List'!$A:$A,MATCH($A1567,'Smelter Reference List'!$E:$E,0)))</f>
        <v/>
      </c>
      <c r="C1567" s="299" t="str">
        <f>IF(LEN(A1567)=0,"",INDEX('Smelter Reference List'!$C:$C,MATCH($A1567,'Smelter Reference List'!$E:$E,0)))</f>
        <v/>
      </c>
      <c r="D1567" s="293" t="str">
        <f ca="1">IF(ISERROR($S1567),"",OFFSET('Smelter Reference List'!$C$4,$S1567-4,0)&amp;"")</f>
        <v/>
      </c>
      <c r="E1567" s="293" t="str">
        <f ca="1">IF(ISERROR($S1567),"",OFFSET('Smelter Reference List'!$D$4,$S1567-4,0)&amp;"")</f>
        <v/>
      </c>
      <c r="F1567" s="293" t="str">
        <f ca="1">IF(ISERROR($S1567),"",OFFSET('Smelter Reference List'!$E$4,$S1567-4,0))</f>
        <v/>
      </c>
      <c r="G1567" s="293" t="str">
        <f ca="1">IF(C1567=$U$4,"Enter smelter details", IF(ISERROR($S1567),"",OFFSET('Smelter Reference List'!$F$4,$S1567-4,0)))</f>
        <v/>
      </c>
      <c r="H1567" s="294" t="str">
        <f ca="1">IF(ISERROR($S1567),"",OFFSET('Smelter Reference List'!$G$4,$S1567-4,0))</f>
        <v/>
      </c>
      <c r="I1567" s="295" t="str">
        <f ca="1">IF(ISERROR($S1567),"",OFFSET('Smelter Reference List'!$H$4,$S1567-4,0))</f>
        <v/>
      </c>
      <c r="J1567" s="295" t="str">
        <f ca="1">IF(ISERROR($S1567),"",OFFSET('Smelter Reference List'!$I$4,$S1567-4,0))</f>
        <v/>
      </c>
      <c r="K1567" s="296"/>
      <c r="L1567" s="296"/>
      <c r="M1567" s="296"/>
      <c r="N1567" s="296"/>
      <c r="O1567" s="296"/>
      <c r="P1567" s="296"/>
      <c r="Q1567" s="297"/>
      <c r="R1567" s="227"/>
      <c r="S1567" s="228" t="e">
        <f>IF(C1567="",NA(),MATCH($B1567&amp;$C1567,'Smelter Reference List'!$J:$J,0))</f>
        <v>#N/A</v>
      </c>
      <c r="T1567" s="229"/>
      <c r="U1567" s="229">
        <f t="shared" ca="1" si="50"/>
        <v>0</v>
      </c>
      <c r="V1567" s="229"/>
      <c r="W1567" s="229"/>
      <c r="Y1567" s="223" t="str">
        <f t="shared" si="51"/>
        <v/>
      </c>
    </row>
    <row r="1568" spans="1:25" s="223" customFormat="1" ht="20.25">
      <c r="A1568" s="292"/>
      <c r="B1568" s="293" t="str">
        <f>IF(LEN(A1568)=0,"",INDEX('Smelter Reference List'!$A:$A,MATCH($A1568,'Smelter Reference List'!$E:$E,0)))</f>
        <v/>
      </c>
      <c r="C1568" s="299" t="str">
        <f>IF(LEN(A1568)=0,"",INDEX('Smelter Reference List'!$C:$C,MATCH($A1568,'Smelter Reference List'!$E:$E,0)))</f>
        <v/>
      </c>
      <c r="D1568" s="293" t="str">
        <f ca="1">IF(ISERROR($S1568),"",OFFSET('Smelter Reference List'!$C$4,$S1568-4,0)&amp;"")</f>
        <v/>
      </c>
      <c r="E1568" s="293" t="str">
        <f ca="1">IF(ISERROR($S1568),"",OFFSET('Smelter Reference List'!$D$4,$S1568-4,0)&amp;"")</f>
        <v/>
      </c>
      <c r="F1568" s="293" t="str">
        <f ca="1">IF(ISERROR($S1568),"",OFFSET('Smelter Reference List'!$E$4,$S1568-4,0))</f>
        <v/>
      </c>
      <c r="G1568" s="293" t="str">
        <f ca="1">IF(C1568=$U$4,"Enter smelter details", IF(ISERROR($S1568),"",OFFSET('Smelter Reference List'!$F$4,$S1568-4,0)))</f>
        <v/>
      </c>
      <c r="H1568" s="294" t="str">
        <f ca="1">IF(ISERROR($S1568),"",OFFSET('Smelter Reference List'!$G$4,$S1568-4,0))</f>
        <v/>
      </c>
      <c r="I1568" s="295" t="str">
        <f ca="1">IF(ISERROR($S1568),"",OFFSET('Smelter Reference List'!$H$4,$S1568-4,0))</f>
        <v/>
      </c>
      <c r="J1568" s="295" t="str">
        <f ca="1">IF(ISERROR($S1568),"",OFFSET('Smelter Reference List'!$I$4,$S1568-4,0))</f>
        <v/>
      </c>
      <c r="K1568" s="296"/>
      <c r="L1568" s="296"/>
      <c r="M1568" s="296"/>
      <c r="N1568" s="296"/>
      <c r="O1568" s="296"/>
      <c r="P1568" s="296"/>
      <c r="Q1568" s="297"/>
      <c r="R1568" s="227"/>
      <c r="S1568" s="228" t="e">
        <f>IF(C1568="",NA(),MATCH($B1568&amp;$C1568,'Smelter Reference List'!$J:$J,0))</f>
        <v>#N/A</v>
      </c>
      <c r="T1568" s="229"/>
      <c r="U1568" s="229">
        <f t="shared" ca="1" si="50"/>
        <v>0</v>
      </c>
      <c r="V1568" s="229"/>
      <c r="W1568" s="229"/>
      <c r="Y1568" s="223" t="str">
        <f t="shared" si="51"/>
        <v/>
      </c>
    </row>
    <row r="1569" spans="1:25" s="223" customFormat="1" ht="20.25">
      <c r="A1569" s="292"/>
      <c r="B1569" s="293" t="str">
        <f>IF(LEN(A1569)=0,"",INDEX('Smelter Reference List'!$A:$A,MATCH($A1569,'Smelter Reference List'!$E:$E,0)))</f>
        <v/>
      </c>
      <c r="C1569" s="299" t="str">
        <f>IF(LEN(A1569)=0,"",INDEX('Smelter Reference List'!$C:$C,MATCH($A1569,'Smelter Reference List'!$E:$E,0)))</f>
        <v/>
      </c>
      <c r="D1569" s="293" t="str">
        <f ca="1">IF(ISERROR($S1569),"",OFFSET('Smelter Reference List'!$C$4,$S1569-4,0)&amp;"")</f>
        <v/>
      </c>
      <c r="E1569" s="293" t="str">
        <f ca="1">IF(ISERROR($S1569),"",OFFSET('Smelter Reference List'!$D$4,$S1569-4,0)&amp;"")</f>
        <v/>
      </c>
      <c r="F1569" s="293" t="str">
        <f ca="1">IF(ISERROR($S1569),"",OFFSET('Smelter Reference List'!$E$4,$S1569-4,0))</f>
        <v/>
      </c>
      <c r="G1569" s="293" t="str">
        <f ca="1">IF(C1569=$U$4,"Enter smelter details", IF(ISERROR($S1569),"",OFFSET('Smelter Reference List'!$F$4,$S1569-4,0)))</f>
        <v/>
      </c>
      <c r="H1569" s="294" t="str">
        <f ca="1">IF(ISERROR($S1569),"",OFFSET('Smelter Reference List'!$G$4,$S1569-4,0))</f>
        <v/>
      </c>
      <c r="I1569" s="295" t="str">
        <f ca="1">IF(ISERROR($S1569),"",OFFSET('Smelter Reference List'!$H$4,$S1569-4,0))</f>
        <v/>
      </c>
      <c r="J1569" s="295" t="str">
        <f ca="1">IF(ISERROR($S1569),"",OFFSET('Smelter Reference List'!$I$4,$S1569-4,0))</f>
        <v/>
      </c>
      <c r="K1569" s="296"/>
      <c r="L1569" s="296"/>
      <c r="M1569" s="296"/>
      <c r="N1569" s="296"/>
      <c r="O1569" s="296"/>
      <c r="P1569" s="296"/>
      <c r="Q1569" s="297"/>
      <c r="R1569" s="227"/>
      <c r="S1569" s="228" t="e">
        <f>IF(C1569="",NA(),MATCH($B1569&amp;$C1569,'Smelter Reference List'!$J:$J,0))</f>
        <v>#N/A</v>
      </c>
      <c r="T1569" s="229"/>
      <c r="U1569" s="229">
        <f t="shared" ca="1" si="50"/>
        <v>0</v>
      </c>
      <c r="V1569" s="229"/>
      <c r="W1569" s="229"/>
      <c r="Y1569" s="223" t="str">
        <f t="shared" si="51"/>
        <v/>
      </c>
    </row>
    <row r="1570" spans="1:25" s="223" customFormat="1" ht="20.25">
      <c r="A1570" s="292"/>
      <c r="B1570" s="293" t="str">
        <f>IF(LEN(A1570)=0,"",INDEX('Smelter Reference List'!$A:$A,MATCH($A1570,'Smelter Reference List'!$E:$E,0)))</f>
        <v/>
      </c>
      <c r="C1570" s="299" t="str">
        <f>IF(LEN(A1570)=0,"",INDEX('Smelter Reference List'!$C:$C,MATCH($A1570,'Smelter Reference List'!$E:$E,0)))</f>
        <v/>
      </c>
      <c r="D1570" s="293" t="str">
        <f ca="1">IF(ISERROR($S1570),"",OFFSET('Smelter Reference List'!$C$4,$S1570-4,0)&amp;"")</f>
        <v/>
      </c>
      <c r="E1570" s="293" t="str">
        <f ca="1">IF(ISERROR($S1570),"",OFFSET('Smelter Reference List'!$D$4,$S1570-4,0)&amp;"")</f>
        <v/>
      </c>
      <c r="F1570" s="293" t="str">
        <f ca="1">IF(ISERROR($S1570),"",OFFSET('Smelter Reference List'!$E$4,$S1570-4,0))</f>
        <v/>
      </c>
      <c r="G1570" s="293" t="str">
        <f ca="1">IF(C1570=$U$4,"Enter smelter details", IF(ISERROR($S1570),"",OFFSET('Smelter Reference List'!$F$4,$S1570-4,0)))</f>
        <v/>
      </c>
      <c r="H1570" s="294" t="str">
        <f ca="1">IF(ISERROR($S1570),"",OFFSET('Smelter Reference List'!$G$4,$S1570-4,0))</f>
        <v/>
      </c>
      <c r="I1570" s="295" t="str">
        <f ca="1">IF(ISERROR($S1570),"",OFFSET('Smelter Reference List'!$H$4,$S1570-4,0))</f>
        <v/>
      </c>
      <c r="J1570" s="295" t="str">
        <f ca="1">IF(ISERROR($S1570),"",OFFSET('Smelter Reference List'!$I$4,$S1570-4,0))</f>
        <v/>
      </c>
      <c r="K1570" s="296"/>
      <c r="L1570" s="296"/>
      <c r="M1570" s="296"/>
      <c r="N1570" s="296"/>
      <c r="O1570" s="296"/>
      <c r="P1570" s="296"/>
      <c r="Q1570" s="297"/>
      <c r="R1570" s="227"/>
      <c r="S1570" s="228" t="e">
        <f>IF(C1570="",NA(),MATCH($B1570&amp;$C1570,'Smelter Reference List'!$J:$J,0))</f>
        <v>#N/A</v>
      </c>
      <c r="T1570" s="229"/>
      <c r="U1570" s="229">
        <f t="shared" ca="1" si="50"/>
        <v>0</v>
      </c>
      <c r="V1570" s="229"/>
      <c r="W1570" s="229"/>
      <c r="Y1570" s="223" t="str">
        <f t="shared" si="51"/>
        <v/>
      </c>
    </row>
    <row r="1571" spans="1:25" s="223" customFormat="1" ht="20.25">
      <c r="A1571" s="292"/>
      <c r="B1571" s="293" t="str">
        <f>IF(LEN(A1571)=0,"",INDEX('Smelter Reference List'!$A:$A,MATCH($A1571,'Smelter Reference List'!$E:$E,0)))</f>
        <v/>
      </c>
      <c r="C1571" s="299" t="str">
        <f>IF(LEN(A1571)=0,"",INDEX('Smelter Reference List'!$C:$C,MATCH($A1571,'Smelter Reference List'!$E:$E,0)))</f>
        <v/>
      </c>
      <c r="D1571" s="293" t="str">
        <f ca="1">IF(ISERROR($S1571),"",OFFSET('Smelter Reference List'!$C$4,$S1571-4,0)&amp;"")</f>
        <v/>
      </c>
      <c r="E1571" s="293" t="str">
        <f ca="1">IF(ISERROR($S1571),"",OFFSET('Smelter Reference List'!$D$4,$S1571-4,0)&amp;"")</f>
        <v/>
      </c>
      <c r="F1571" s="293" t="str">
        <f ca="1">IF(ISERROR($S1571),"",OFFSET('Smelter Reference List'!$E$4,$S1571-4,0))</f>
        <v/>
      </c>
      <c r="G1571" s="293" t="str">
        <f ca="1">IF(C1571=$U$4,"Enter smelter details", IF(ISERROR($S1571),"",OFFSET('Smelter Reference List'!$F$4,$S1571-4,0)))</f>
        <v/>
      </c>
      <c r="H1571" s="294" t="str">
        <f ca="1">IF(ISERROR($S1571),"",OFFSET('Smelter Reference List'!$G$4,$S1571-4,0))</f>
        <v/>
      </c>
      <c r="I1571" s="295" t="str">
        <f ca="1">IF(ISERROR($S1571),"",OFFSET('Smelter Reference List'!$H$4,$S1571-4,0))</f>
        <v/>
      </c>
      <c r="J1571" s="295" t="str">
        <f ca="1">IF(ISERROR($S1571),"",OFFSET('Smelter Reference List'!$I$4,$S1571-4,0))</f>
        <v/>
      </c>
      <c r="K1571" s="296"/>
      <c r="L1571" s="296"/>
      <c r="M1571" s="296"/>
      <c r="N1571" s="296"/>
      <c r="O1571" s="296"/>
      <c r="P1571" s="296"/>
      <c r="Q1571" s="297"/>
      <c r="R1571" s="227"/>
      <c r="S1571" s="228" t="e">
        <f>IF(C1571="",NA(),MATCH($B1571&amp;$C1571,'Smelter Reference List'!$J:$J,0))</f>
        <v>#N/A</v>
      </c>
      <c r="T1571" s="229"/>
      <c r="U1571" s="229">
        <f t="shared" ca="1" si="50"/>
        <v>0</v>
      </c>
      <c r="V1571" s="229"/>
      <c r="W1571" s="229"/>
      <c r="Y1571" s="223" t="str">
        <f t="shared" si="51"/>
        <v/>
      </c>
    </row>
    <row r="1572" spans="1:25" s="223" customFormat="1" ht="20.25">
      <c r="A1572" s="292"/>
      <c r="B1572" s="293" t="str">
        <f>IF(LEN(A1572)=0,"",INDEX('Smelter Reference List'!$A:$A,MATCH($A1572,'Smelter Reference List'!$E:$E,0)))</f>
        <v/>
      </c>
      <c r="C1572" s="299" t="str">
        <f>IF(LEN(A1572)=0,"",INDEX('Smelter Reference List'!$C:$C,MATCH($A1572,'Smelter Reference List'!$E:$E,0)))</f>
        <v/>
      </c>
      <c r="D1572" s="293" t="str">
        <f ca="1">IF(ISERROR($S1572),"",OFFSET('Smelter Reference List'!$C$4,$S1572-4,0)&amp;"")</f>
        <v/>
      </c>
      <c r="E1572" s="293" t="str">
        <f ca="1">IF(ISERROR($S1572),"",OFFSET('Smelter Reference List'!$D$4,$S1572-4,0)&amp;"")</f>
        <v/>
      </c>
      <c r="F1572" s="293" t="str">
        <f ca="1">IF(ISERROR($S1572),"",OFFSET('Smelter Reference List'!$E$4,$S1572-4,0))</f>
        <v/>
      </c>
      <c r="G1572" s="293" t="str">
        <f ca="1">IF(C1572=$U$4,"Enter smelter details", IF(ISERROR($S1572),"",OFFSET('Smelter Reference List'!$F$4,$S1572-4,0)))</f>
        <v/>
      </c>
      <c r="H1572" s="294" t="str">
        <f ca="1">IF(ISERROR($S1572),"",OFFSET('Smelter Reference List'!$G$4,$S1572-4,0))</f>
        <v/>
      </c>
      <c r="I1572" s="295" t="str">
        <f ca="1">IF(ISERROR($S1572),"",OFFSET('Smelter Reference List'!$H$4,$S1572-4,0))</f>
        <v/>
      </c>
      <c r="J1572" s="295" t="str">
        <f ca="1">IF(ISERROR($S1572),"",OFFSET('Smelter Reference List'!$I$4,$S1572-4,0))</f>
        <v/>
      </c>
      <c r="K1572" s="296"/>
      <c r="L1572" s="296"/>
      <c r="M1572" s="296"/>
      <c r="N1572" s="296"/>
      <c r="O1572" s="296"/>
      <c r="P1572" s="296"/>
      <c r="Q1572" s="297"/>
      <c r="R1572" s="227"/>
      <c r="S1572" s="228" t="e">
        <f>IF(C1572="",NA(),MATCH($B1572&amp;$C1572,'Smelter Reference List'!$J:$J,0))</f>
        <v>#N/A</v>
      </c>
      <c r="T1572" s="229"/>
      <c r="U1572" s="229">
        <f t="shared" ca="1" si="50"/>
        <v>0</v>
      </c>
      <c r="V1572" s="229"/>
      <c r="W1572" s="229"/>
      <c r="Y1572" s="223" t="str">
        <f t="shared" si="51"/>
        <v/>
      </c>
    </row>
    <row r="1573" spans="1:25" s="223" customFormat="1" ht="20.25">
      <c r="A1573" s="292"/>
      <c r="B1573" s="293" t="str">
        <f>IF(LEN(A1573)=0,"",INDEX('Smelter Reference List'!$A:$A,MATCH($A1573,'Smelter Reference List'!$E:$E,0)))</f>
        <v/>
      </c>
      <c r="C1573" s="299" t="str">
        <f>IF(LEN(A1573)=0,"",INDEX('Smelter Reference List'!$C:$C,MATCH($A1573,'Smelter Reference List'!$E:$E,0)))</f>
        <v/>
      </c>
      <c r="D1573" s="293" t="str">
        <f ca="1">IF(ISERROR($S1573),"",OFFSET('Smelter Reference List'!$C$4,$S1573-4,0)&amp;"")</f>
        <v/>
      </c>
      <c r="E1573" s="293" t="str">
        <f ca="1">IF(ISERROR($S1573),"",OFFSET('Smelter Reference List'!$D$4,$S1573-4,0)&amp;"")</f>
        <v/>
      </c>
      <c r="F1573" s="293" t="str">
        <f ca="1">IF(ISERROR($S1573),"",OFFSET('Smelter Reference List'!$E$4,$S1573-4,0))</f>
        <v/>
      </c>
      <c r="G1573" s="293" t="str">
        <f ca="1">IF(C1573=$U$4,"Enter smelter details", IF(ISERROR($S1573),"",OFFSET('Smelter Reference List'!$F$4,$S1573-4,0)))</f>
        <v/>
      </c>
      <c r="H1573" s="294" t="str">
        <f ca="1">IF(ISERROR($S1573),"",OFFSET('Smelter Reference List'!$G$4,$S1573-4,0))</f>
        <v/>
      </c>
      <c r="I1573" s="295" t="str">
        <f ca="1">IF(ISERROR($S1573),"",OFFSET('Smelter Reference List'!$H$4,$S1573-4,0))</f>
        <v/>
      </c>
      <c r="J1573" s="295" t="str">
        <f ca="1">IF(ISERROR($S1573),"",OFFSET('Smelter Reference List'!$I$4,$S1573-4,0))</f>
        <v/>
      </c>
      <c r="K1573" s="296"/>
      <c r="L1573" s="296"/>
      <c r="M1573" s="296"/>
      <c r="N1573" s="296"/>
      <c r="O1573" s="296"/>
      <c r="P1573" s="296"/>
      <c r="Q1573" s="297"/>
      <c r="R1573" s="227"/>
      <c r="S1573" s="228" t="e">
        <f>IF(C1573="",NA(),MATCH($B1573&amp;$C1573,'Smelter Reference List'!$J:$J,0))</f>
        <v>#N/A</v>
      </c>
      <c r="T1573" s="229"/>
      <c r="U1573" s="229">
        <f t="shared" ca="1" si="50"/>
        <v>0</v>
      </c>
      <c r="V1573" s="229"/>
      <c r="W1573" s="229"/>
      <c r="Y1573" s="223" t="str">
        <f t="shared" si="51"/>
        <v/>
      </c>
    </row>
    <row r="1574" spans="1:25" s="223" customFormat="1" ht="20.25">
      <c r="A1574" s="292"/>
      <c r="B1574" s="293" t="str">
        <f>IF(LEN(A1574)=0,"",INDEX('Smelter Reference List'!$A:$A,MATCH($A1574,'Smelter Reference List'!$E:$E,0)))</f>
        <v/>
      </c>
      <c r="C1574" s="299" t="str">
        <f>IF(LEN(A1574)=0,"",INDEX('Smelter Reference List'!$C:$C,MATCH($A1574,'Smelter Reference List'!$E:$E,0)))</f>
        <v/>
      </c>
      <c r="D1574" s="293" t="str">
        <f ca="1">IF(ISERROR($S1574),"",OFFSET('Smelter Reference List'!$C$4,$S1574-4,0)&amp;"")</f>
        <v/>
      </c>
      <c r="E1574" s="293" t="str">
        <f ca="1">IF(ISERROR($S1574),"",OFFSET('Smelter Reference List'!$D$4,$S1574-4,0)&amp;"")</f>
        <v/>
      </c>
      <c r="F1574" s="293" t="str">
        <f ca="1">IF(ISERROR($S1574),"",OFFSET('Smelter Reference List'!$E$4,$S1574-4,0))</f>
        <v/>
      </c>
      <c r="G1574" s="293" t="str">
        <f ca="1">IF(C1574=$U$4,"Enter smelter details", IF(ISERROR($S1574),"",OFFSET('Smelter Reference List'!$F$4,$S1574-4,0)))</f>
        <v/>
      </c>
      <c r="H1574" s="294" t="str">
        <f ca="1">IF(ISERROR($S1574),"",OFFSET('Smelter Reference List'!$G$4,$S1574-4,0))</f>
        <v/>
      </c>
      <c r="I1574" s="295" t="str">
        <f ca="1">IF(ISERROR($S1574),"",OFFSET('Smelter Reference List'!$H$4,$S1574-4,0))</f>
        <v/>
      </c>
      <c r="J1574" s="295" t="str">
        <f ca="1">IF(ISERROR($S1574),"",OFFSET('Smelter Reference List'!$I$4,$S1574-4,0))</f>
        <v/>
      </c>
      <c r="K1574" s="296"/>
      <c r="L1574" s="296"/>
      <c r="M1574" s="296"/>
      <c r="N1574" s="296"/>
      <c r="O1574" s="296"/>
      <c r="P1574" s="296"/>
      <c r="Q1574" s="297"/>
      <c r="R1574" s="227"/>
      <c r="S1574" s="228" t="e">
        <f>IF(C1574="",NA(),MATCH($B1574&amp;$C1574,'Smelter Reference List'!$J:$J,0))</f>
        <v>#N/A</v>
      </c>
      <c r="T1574" s="229"/>
      <c r="U1574" s="229">
        <f t="shared" ca="1" si="50"/>
        <v>0</v>
      </c>
      <c r="V1574" s="229"/>
      <c r="W1574" s="229"/>
      <c r="Y1574" s="223" t="str">
        <f t="shared" si="51"/>
        <v/>
      </c>
    </row>
    <row r="1575" spans="1:25" s="223" customFormat="1" ht="20.25">
      <c r="A1575" s="292"/>
      <c r="B1575" s="293" t="str">
        <f>IF(LEN(A1575)=0,"",INDEX('Smelter Reference List'!$A:$A,MATCH($A1575,'Smelter Reference List'!$E:$E,0)))</f>
        <v/>
      </c>
      <c r="C1575" s="299" t="str">
        <f>IF(LEN(A1575)=0,"",INDEX('Smelter Reference List'!$C:$C,MATCH($A1575,'Smelter Reference List'!$E:$E,0)))</f>
        <v/>
      </c>
      <c r="D1575" s="293" t="str">
        <f ca="1">IF(ISERROR($S1575),"",OFFSET('Smelter Reference List'!$C$4,$S1575-4,0)&amp;"")</f>
        <v/>
      </c>
      <c r="E1575" s="293" t="str">
        <f ca="1">IF(ISERROR($S1575),"",OFFSET('Smelter Reference List'!$D$4,$S1575-4,0)&amp;"")</f>
        <v/>
      </c>
      <c r="F1575" s="293" t="str">
        <f ca="1">IF(ISERROR($S1575),"",OFFSET('Smelter Reference List'!$E$4,$S1575-4,0))</f>
        <v/>
      </c>
      <c r="G1575" s="293" t="str">
        <f ca="1">IF(C1575=$U$4,"Enter smelter details", IF(ISERROR($S1575),"",OFFSET('Smelter Reference List'!$F$4,$S1575-4,0)))</f>
        <v/>
      </c>
      <c r="H1575" s="294" t="str">
        <f ca="1">IF(ISERROR($S1575),"",OFFSET('Smelter Reference List'!$G$4,$S1575-4,0))</f>
        <v/>
      </c>
      <c r="I1575" s="295" t="str">
        <f ca="1">IF(ISERROR($S1575),"",OFFSET('Smelter Reference List'!$H$4,$S1575-4,0))</f>
        <v/>
      </c>
      <c r="J1575" s="295" t="str">
        <f ca="1">IF(ISERROR($S1575),"",OFFSET('Smelter Reference List'!$I$4,$S1575-4,0))</f>
        <v/>
      </c>
      <c r="K1575" s="296"/>
      <c r="L1575" s="296"/>
      <c r="M1575" s="296"/>
      <c r="N1575" s="296"/>
      <c r="O1575" s="296"/>
      <c r="P1575" s="296"/>
      <c r="Q1575" s="297"/>
      <c r="R1575" s="227"/>
      <c r="S1575" s="228" t="e">
        <f>IF(C1575="",NA(),MATCH($B1575&amp;$C1575,'Smelter Reference List'!$J:$J,0))</f>
        <v>#N/A</v>
      </c>
      <c r="T1575" s="229"/>
      <c r="U1575" s="229">
        <f t="shared" ca="1" si="50"/>
        <v>0</v>
      </c>
      <c r="V1575" s="229"/>
      <c r="W1575" s="229"/>
      <c r="Y1575" s="223" t="str">
        <f t="shared" si="51"/>
        <v/>
      </c>
    </row>
    <row r="1576" spans="1:25" s="223" customFormat="1" ht="20.25">
      <c r="A1576" s="292"/>
      <c r="B1576" s="293" t="str">
        <f>IF(LEN(A1576)=0,"",INDEX('Smelter Reference List'!$A:$A,MATCH($A1576,'Smelter Reference List'!$E:$E,0)))</f>
        <v/>
      </c>
      <c r="C1576" s="299" t="str">
        <f>IF(LEN(A1576)=0,"",INDEX('Smelter Reference List'!$C:$C,MATCH($A1576,'Smelter Reference List'!$E:$E,0)))</f>
        <v/>
      </c>
      <c r="D1576" s="293" t="str">
        <f ca="1">IF(ISERROR($S1576),"",OFFSET('Smelter Reference List'!$C$4,$S1576-4,0)&amp;"")</f>
        <v/>
      </c>
      <c r="E1576" s="293" t="str">
        <f ca="1">IF(ISERROR($S1576),"",OFFSET('Smelter Reference List'!$D$4,$S1576-4,0)&amp;"")</f>
        <v/>
      </c>
      <c r="F1576" s="293" t="str">
        <f ca="1">IF(ISERROR($S1576),"",OFFSET('Smelter Reference List'!$E$4,$S1576-4,0))</f>
        <v/>
      </c>
      <c r="G1576" s="293" t="str">
        <f ca="1">IF(C1576=$U$4,"Enter smelter details", IF(ISERROR($S1576),"",OFFSET('Smelter Reference List'!$F$4,$S1576-4,0)))</f>
        <v/>
      </c>
      <c r="H1576" s="294" t="str">
        <f ca="1">IF(ISERROR($S1576),"",OFFSET('Smelter Reference List'!$G$4,$S1576-4,0))</f>
        <v/>
      </c>
      <c r="I1576" s="295" t="str">
        <f ca="1">IF(ISERROR($S1576),"",OFFSET('Smelter Reference List'!$H$4,$S1576-4,0))</f>
        <v/>
      </c>
      <c r="J1576" s="295" t="str">
        <f ca="1">IF(ISERROR($S1576),"",OFFSET('Smelter Reference List'!$I$4,$S1576-4,0))</f>
        <v/>
      </c>
      <c r="K1576" s="296"/>
      <c r="L1576" s="296"/>
      <c r="M1576" s="296"/>
      <c r="N1576" s="296"/>
      <c r="O1576" s="296"/>
      <c r="P1576" s="296"/>
      <c r="Q1576" s="297"/>
      <c r="R1576" s="227"/>
      <c r="S1576" s="228" t="e">
        <f>IF(C1576="",NA(),MATCH($B1576&amp;$C1576,'Smelter Reference List'!$J:$J,0))</f>
        <v>#N/A</v>
      </c>
      <c r="T1576" s="229"/>
      <c r="U1576" s="229">
        <f t="shared" ca="1" si="50"/>
        <v>0</v>
      </c>
      <c r="V1576" s="229"/>
      <c r="W1576" s="229"/>
      <c r="Y1576" s="223" t="str">
        <f t="shared" si="51"/>
        <v/>
      </c>
    </row>
    <row r="1577" spans="1:25" s="223" customFormat="1" ht="20.25">
      <c r="A1577" s="292"/>
      <c r="B1577" s="293" t="str">
        <f>IF(LEN(A1577)=0,"",INDEX('Smelter Reference List'!$A:$A,MATCH($A1577,'Smelter Reference List'!$E:$E,0)))</f>
        <v/>
      </c>
      <c r="C1577" s="299" t="str">
        <f>IF(LEN(A1577)=0,"",INDEX('Smelter Reference List'!$C:$C,MATCH($A1577,'Smelter Reference List'!$E:$E,0)))</f>
        <v/>
      </c>
      <c r="D1577" s="293" t="str">
        <f ca="1">IF(ISERROR($S1577),"",OFFSET('Smelter Reference List'!$C$4,$S1577-4,0)&amp;"")</f>
        <v/>
      </c>
      <c r="E1577" s="293" t="str">
        <f ca="1">IF(ISERROR($S1577),"",OFFSET('Smelter Reference List'!$D$4,$S1577-4,0)&amp;"")</f>
        <v/>
      </c>
      <c r="F1577" s="293" t="str">
        <f ca="1">IF(ISERROR($S1577),"",OFFSET('Smelter Reference List'!$E$4,$S1577-4,0))</f>
        <v/>
      </c>
      <c r="G1577" s="293" t="str">
        <f ca="1">IF(C1577=$U$4,"Enter smelter details", IF(ISERROR($S1577),"",OFFSET('Smelter Reference List'!$F$4,$S1577-4,0)))</f>
        <v/>
      </c>
      <c r="H1577" s="294" t="str">
        <f ca="1">IF(ISERROR($S1577),"",OFFSET('Smelter Reference List'!$G$4,$S1577-4,0))</f>
        <v/>
      </c>
      <c r="I1577" s="295" t="str">
        <f ca="1">IF(ISERROR($S1577),"",OFFSET('Smelter Reference List'!$H$4,$S1577-4,0))</f>
        <v/>
      </c>
      <c r="J1577" s="295" t="str">
        <f ca="1">IF(ISERROR($S1577),"",OFFSET('Smelter Reference List'!$I$4,$S1577-4,0))</f>
        <v/>
      </c>
      <c r="K1577" s="296"/>
      <c r="L1577" s="296"/>
      <c r="M1577" s="296"/>
      <c r="N1577" s="296"/>
      <c r="O1577" s="296"/>
      <c r="P1577" s="296"/>
      <c r="Q1577" s="297"/>
      <c r="R1577" s="227"/>
      <c r="S1577" s="228" t="e">
        <f>IF(C1577="",NA(),MATCH($B1577&amp;$C1577,'Smelter Reference List'!$J:$J,0))</f>
        <v>#N/A</v>
      </c>
      <c r="T1577" s="229"/>
      <c r="U1577" s="229">
        <f t="shared" ca="1" si="50"/>
        <v>0</v>
      </c>
      <c r="V1577" s="229"/>
      <c r="W1577" s="229"/>
      <c r="Y1577" s="223" t="str">
        <f t="shared" si="51"/>
        <v/>
      </c>
    </row>
    <row r="1578" spans="1:25" s="223" customFormat="1" ht="20.25">
      <c r="A1578" s="292"/>
      <c r="B1578" s="293" t="str">
        <f>IF(LEN(A1578)=0,"",INDEX('Smelter Reference List'!$A:$A,MATCH($A1578,'Smelter Reference List'!$E:$E,0)))</f>
        <v/>
      </c>
      <c r="C1578" s="299" t="str">
        <f>IF(LEN(A1578)=0,"",INDEX('Smelter Reference List'!$C:$C,MATCH($A1578,'Smelter Reference List'!$E:$E,0)))</f>
        <v/>
      </c>
      <c r="D1578" s="293" t="str">
        <f ca="1">IF(ISERROR($S1578),"",OFFSET('Smelter Reference List'!$C$4,$S1578-4,0)&amp;"")</f>
        <v/>
      </c>
      <c r="E1578" s="293" t="str">
        <f ca="1">IF(ISERROR($S1578),"",OFFSET('Smelter Reference List'!$D$4,$S1578-4,0)&amp;"")</f>
        <v/>
      </c>
      <c r="F1578" s="293" t="str">
        <f ca="1">IF(ISERROR($S1578),"",OFFSET('Smelter Reference List'!$E$4,$S1578-4,0))</f>
        <v/>
      </c>
      <c r="G1578" s="293" t="str">
        <f ca="1">IF(C1578=$U$4,"Enter smelter details", IF(ISERROR($S1578),"",OFFSET('Smelter Reference List'!$F$4,$S1578-4,0)))</f>
        <v/>
      </c>
      <c r="H1578" s="294" t="str">
        <f ca="1">IF(ISERROR($S1578),"",OFFSET('Smelter Reference List'!$G$4,$S1578-4,0))</f>
        <v/>
      </c>
      <c r="I1578" s="295" t="str">
        <f ca="1">IF(ISERROR($S1578),"",OFFSET('Smelter Reference List'!$H$4,$S1578-4,0))</f>
        <v/>
      </c>
      <c r="J1578" s="295" t="str">
        <f ca="1">IF(ISERROR($S1578),"",OFFSET('Smelter Reference List'!$I$4,$S1578-4,0))</f>
        <v/>
      </c>
      <c r="K1578" s="296"/>
      <c r="L1578" s="296"/>
      <c r="M1578" s="296"/>
      <c r="N1578" s="296"/>
      <c r="O1578" s="296"/>
      <c r="P1578" s="296"/>
      <c r="Q1578" s="297"/>
      <c r="R1578" s="227"/>
      <c r="S1578" s="228" t="e">
        <f>IF(C1578="",NA(),MATCH($B1578&amp;$C1578,'Smelter Reference List'!$J:$J,0))</f>
        <v>#N/A</v>
      </c>
      <c r="T1578" s="229"/>
      <c r="U1578" s="229">
        <f t="shared" ca="1" si="50"/>
        <v>0</v>
      </c>
      <c r="V1578" s="229"/>
      <c r="W1578" s="229"/>
      <c r="Y1578" s="223" t="str">
        <f t="shared" si="51"/>
        <v/>
      </c>
    </row>
    <row r="1579" spans="1:25" s="223" customFormat="1" ht="20.25">
      <c r="A1579" s="292"/>
      <c r="B1579" s="293" t="str">
        <f>IF(LEN(A1579)=0,"",INDEX('Smelter Reference List'!$A:$A,MATCH($A1579,'Smelter Reference List'!$E:$E,0)))</f>
        <v/>
      </c>
      <c r="C1579" s="299" t="str">
        <f>IF(LEN(A1579)=0,"",INDEX('Smelter Reference List'!$C:$C,MATCH($A1579,'Smelter Reference List'!$E:$E,0)))</f>
        <v/>
      </c>
      <c r="D1579" s="293" t="str">
        <f ca="1">IF(ISERROR($S1579),"",OFFSET('Smelter Reference List'!$C$4,$S1579-4,0)&amp;"")</f>
        <v/>
      </c>
      <c r="E1579" s="293" t="str">
        <f ca="1">IF(ISERROR($S1579),"",OFFSET('Smelter Reference List'!$D$4,$S1579-4,0)&amp;"")</f>
        <v/>
      </c>
      <c r="F1579" s="293" t="str">
        <f ca="1">IF(ISERROR($S1579),"",OFFSET('Smelter Reference List'!$E$4,$S1579-4,0))</f>
        <v/>
      </c>
      <c r="G1579" s="293" t="str">
        <f ca="1">IF(C1579=$U$4,"Enter smelter details", IF(ISERROR($S1579),"",OFFSET('Smelter Reference List'!$F$4,$S1579-4,0)))</f>
        <v/>
      </c>
      <c r="H1579" s="294" t="str">
        <f ca="1">IF(ISERROR($S1579),"",OFFSET('Smelter Reference List'!$G$4,$S1579-4,0))</f>
        <v/>
      </c>
      <c r="I1579" s="295" t="str">
        <f ca="1">IF(ISERROR($S1579),"",OFFSET('Smelter Reference List'!$H$4,$S1579-4,0))</f>
        <v/>
      </c>
      <c r="J1579" s="295" t="str">
        <f ca="1">IF(ISERROR($S1579),"",OFFSET('Smelter Reference List'!$I$4,$S1579-4,0))</f>
        <v/>
      </c>
      <c r="K1579" s="296"/>
      <c r="L1579" s="296"/>
      <c r="M1579" s="296"/>
      <c r="N1579" s="296"/>
      <c r="O1579" s="296"/>
      <c r="P1579" s="296"/>
      <c r="Q1579" s="297"/>
      <c r="R1579" s="227"/>
      <c r="S1579" s="228" t="e">
        <f>IF(C1579="",NA(),MATCH($B1579&amp;$C1579,'Smelter Reference List'!$J:$J,0))</f>
        <v>#N/A</v>
      </c>
      <c r="T1579" s="229"/>
      <c r="U1579" s="229">
        <f t="shared" ca="1" si="50"/>
        <v>0</v>
      </c>
      <c r="V1579" s="229"/>
      <c r="W1579" s="229"/>
      <c r="Y1579" s="223" t="str">
        <f t="shared" si="51"/>
        <v/>
      </c>
    </row>
    <row r="1580" spans="1:25" s="223" customFormat="1" ht="20.25">
      <c r="A1580" s="292"/>
      <c r="B1580" s="293" t="str">
        <f>IF(LEN(A1580)=0,"",INDEX('Smelter Reference List'!$A:$A,MATCH($A1580,'Smelter Reference List'!$E:$E,0)))</f>
        <v/>
      </c>
      <c r="C1580" s="299" t="str">
        <f>IF(LEN(A1580)=0,"",INDEX('Smelter Reference List'!$C:$C,MATCH($A1580,'Smelter Reference List'!$E:$E,0)))</f>
        <v/>
      </c>
      <c r="D1580" s="293" t="str">
        <f ca="1">IF(ISERROR($S1580),"",OFFSET('Smelter Reference List'!$C$4,$S1580-4,0)&amp;"")</f>
        <v/>
      </c>
      <c r="E1580" s="293" t="str">
        <f ca="1">IF(ISERROR($S1580),"",OFFSET('Smelter Reference List'!$D$4,$S1580-4,0)&amp;"")</f>
        <v/>
      </c>
      <c r="F1580" s="293" t="str">
        <f ca="1">IF(ISERROR($S1580),"",OFFSET('Smelter Reference List'!$E$4,$S1580-4,0))</f>
        <v/>
      </c>
      <c r="G1580" s="293" t="str">
        <f ca="1">IF(C1580=$U$4,"Enter smelter details", IF(ISERROR($S1580),"",OFFSET('Smelter Reference List'!$F$4,$S1580-4,0)))</f>
        <v/>
      </c>
      <c r="H1580" s="294" t="str">
        <f ca="1">IF(ISERROR($S1580),"",OFFSET('Smelter Reference List'!$G$4,$S1580-4,0))</f>
        <v/>
      </c>
      <c r="I1580" s="295" t="str">
        <f ca="1">IF(ISERROR($S1580),"",OFFSET('Smelter Reference List'!$H$4,$S1580-4,0))</f>
        <v/>
      </c>
      <c r="J1580" s="295" t="str">
        <f ca="1">IF(ISERROR($S1580),"",OFFSET('Smelter Reference List'!$I$4,$S1580-4,0))</f>
        <v/>
      </c>
      <c r="K1580" s="296"/>
      <c r="L1580" s="296"/>
      <c r="M1580" s="296"/>
      <c r="N1580" s="296"/>
      <c r="O1580" s="296"/>
      <c r="P1580" s="296"/>
      <c r="Q1580" s="297"/>
      <c r="R1580" s="227"/>
      <c r="S1580" s="228" t="e">
        <f>IF(C1580="",NA(),MATCH($B1580&amp;$C1580,'Smelter Reference List'!$J:$J,0))</f>
        <v>#N/A</v>
      </c>
      <c r="T1580" s="229"/>
      <c r="U1580" s="229">
        <f t="shared" ca="1" si="50"/>
        <v>0</v>
      </c>
      <c r="V1580" s="229"/>
      <c r="W1580" s="229"/>
      <c r="Y1580" s="223" t="str">
        <f t="shared" si="51"/>
        <v/>
      </c>
    </row>
    <row r="1581" spans="1:25" s="223" customFormat="1" ht="20.25">
      <c r="A1581" s="292"/>
      <c r="B1581" s="293" t="str">
        <f>IF(LEN(A1581)=0,"",INDEX('Smelter Reference List'!$A:$A,MATCH($A1581,'Smelter Reference List'!$E:$E,0)))</f>
        <v/>
      </c>
      <c r="C1581" s="299" t="str">
        <f>IF(LEN(A1581)=0,"",INDEX('Smelter Reference List'!$C:$C,MATCH($A1581,'Smelter Reference List'!$E:$E,0)))</f>
        <v/>
      </c>
      <c r="D1581" s="293" t="str">
        <f ca="1">IF(ISERROR($S1581),"",OFFSET('Smelter Reference List'!$C$4,$S1581-4,0)&amp;"")</f>
        <v/>
      </c>
      <c r="E1581" s="293" t="str">
        <f ca="1">IF(ISERROR($S1581),"",OFFSET('Smelter Reference List'!$D$4,$S1581-4,0)&amp;"")</f>
        <v/>
      </c>
      <c r="F1581" s="293" t="str">
        <f ca="1">IF(ISERROR($S1581),"",OFFSET('Smelter Reference List'!$E$4,$S1581-4,0))</f>
        <v/>
      </c>
      <c r="G1581" s="293" t="str">
        <f ca="1">IF(C1581=$U$4,"Enter smelter details", IF(ISERROR($S1581),"",OFFSET('Smelter Reference List'!$F$4,$S1581-4,0)))</f>
        <v/>
      </c>
      <c r="H1581" s="294" t="str">
        <f ca="1">IF(ISERROR($S1581),"",OFFSET('Smelter Reference List'!$G$4,$S1581-4,0))</f>
        <v/>
      </c>
      <c r="I1581" s="295" t="str">
        <f ca="1">IF(ISERROR($S1581),"",OFFSET('Smelter Reference List'!$H$4,$S1581-4,0))</f>
        <v/>
      </c>
      <c r="J1581" s="295" t="str">
        <f ca="1">IF(ISERROR($S1581),"",OFFSET('Smelter Reference List'!$I$4,$S1581-4,0))</f>
        <v/>
      </c>
      <c r="K1581" s="296"/>
      <c r="L1581" s="296"/>
      <c r="M1581" s="296"/>
      <c r="N1581" s="296"/>
      <c r="O1581" s="296"/>
      <c r="P1581" s="296"/>
      <c r="Q1581" s="297"/>
      <c r="R1581" s="227"/>
      <c r="S1581" s="228" t="e">
        <f>IF(C1581="",NA(),MATCH($B1581&amp;$C1581,'Smelter Reference List'!$J:$J,0))</f>
        <v>#N/A</v>
      </c>
      <c r="T1581" s="229"/>
      <c r="U1581" s="229">
        <f t="shared" ca="1" si="50"/>
        <v>0</v>
      </c>
      <c r="V1581" s="229"/>
      <c r="W1581" s="229"/>
      <c r="Y1581" s="223" t="str">
        <f t="shared" si="51"/>
        <v/>
      </c>
    </row>
    <row r="1582" spans="1:25" s="223" customFormat="1" ht="20.25">
      <c r="A1582" s="292"/>
      <c r="B1582" s="293" t="str">
        <f>IF(LEN(A1582)=0,"",INDEX('Smelter Reference List'!$A:$A,MATCH($A1582,'Smelter Reference List'!$E:$E,0)))</f>
        <v/>
      </c>
      <c r="C1582" s="299" t="str">
        <f>IF(LEN(A1582)=0,"",INDEX('Smelter Reference List'!$C:$C,MATCH($A1582,'Smelter Reference List'!$E:$E,0)))</f>
        <v/>
      </c>
      <c r="D1582" s="293" t="str">
        <f ca="1">IF(ISERROR($S1582),"",OFFSET('Smelter Reference List'!$C$4,$S1582-4,0)&amp;"")</f>
        <v/>
      </c>
      <c r="E1582" s="293" t="str">
        <f ca="1">IF(ISERROR($S1582),"",OFFSET('Smelter Reference List'!$D$4,$S1582-4,0)&amp;"")</f>
        <v/>
      </c>
      <c r="F1582" s="293" t="str">
        <f ca="1">IF(ISERROR($S1582),"",OFFSET('Smelter Reference List'!$E$4,$S1582-4,0))</f>
        <v/>
      </c>
      <c r="G1582" s="293" t="str">
        <f ca="1">IF(C1582=$U$4,"Enter smelter details", IF(ISERROR($S1582),"",OFFSET('Smelter Reference List'!$F$4,$S1582-4,0)))</f>
        <v/>
      </c>
      <c r="H1582" s="294" t="str">
        <f ca="1">IF(ISERROR($S1582),"",OFFSET('Smelter Reference List'!$G$4,$S1582-4,0))</f>
        <v/>
      </c>
      <c r="I1582" s="295" t="str">
        <f ca="1">IF(ISERROR($S1582),"",OFFSET('Smelter Reference List'!$H$4,$S1582-4,0))</f>
        <v/>
      </c>
      <c r="J1582" s="295" t="str">
        <f ca="1">IF(ISERROR($S1582),"",OFFSET('Smelter Reference List'!$I$4,$S1582-4,0))</f>
        <v/>
      </c>
      <c r="K1582" s="296"/>
      <c r="L1582" s="296"/>
      <c r="M1582" s="296"/>
      <c r="N1582" s="296"/>
      <c r="O1582" s="296"/>
      <c r="P1582" s="296"/>
      <c r="Q1582" s="297"/>
      <c r="R1582" s="227"/>
      <c r="S1582" s="228" t="e">
        <f>IF(C1582="",NA(),MATCH($B1582&amp;$C1582,'Smelter Reference List'!$J:$J,0))</f>
        <v>#N/A</v>
      </c>
      <c r="T1582" s="229"/>
      <c r="U1582" s="229">
        <f t="shared" ca="1" si="50"/>
        <v>0</v>
      </c>
      <c r="V1582" s="229"/>
      <c r="W1582" s="229"/>
      <c r="Y1582" s="223" t="str">
        <f t="shared" si="51"/>
        <v/>
      </c>
    </row>
    <row r="1583" spans="1:25" s="223" customFormat="1" ht="20.25">
      <c r="A1583" s="292"/>
      <c r="B1583" s="293" t="str">
        <f>IF(LEN(A1583)=0,"",INDEX('Smelter Reference List'!$A:$A,MATCH($A1583,'Smelter Reference List'!$E:$E,0)))</f>
        <v/>
      </c>
      <c r="C1583" s="299" t="str">
        <f>IF(LEN(A1583)=0,"",INDEX('Smelter Reference List'!$C:$C,MATCH($A1583,'Smelter Reference List'!$E:$E,0)))</f>
        <v/>
      </c>
      <c r="D1583" s="293" t="str">
        <f ca="1">IF(ISERROR($S1583),"",OFFSET('Smelter Reference List'!$C$4,$S1583-4,0)&amp;"")</f>
        <v/>
      </c>
      <c r="E1583" s="293" t="str">
        <f ca="1">IF(ISERROR($S1583),"",OFFSET('Smelter Reference List'!$D$4,$S1583-4,0)&amp;"")</f>
        <v/>
      </c>
      <c r="F1583" s="293" t="str">
        <f ca="1">IF(ISERROR($S1583),"",OFFSET('Smelter Reference List'!$E$4,$S1583-4,0))</f>
        <v/>
      </c>
      <c r="G1583" s="293" t="str">
        <f ca="1">IF(C1583=$U$4,"Enter smelter details", IF(ISERROR($S1583),"",OFFSET('Smelter Reference List'!$F$4,$S1583-4,0)))</f>
        <v/>
      </c>
      <c r="H1583" s="294" t="str">
        <f ca="1">IF(ISERROR($S1583),"",OFFSET('Smelter Reference List'!$G$4,$S1583-4,0))</f>
        <v/>
      </c>
      <c r="I1583" s="295" t="str">
        <f ca="1">IF(ISERROR($S1583),"",OFFSET('Smelter Reference List'!$H$4,$S1583-4,0))</f>
        <v/>
      </c>
      <c r="J1583" s="295" t="str">
        <f ca="1">IF(ISERROR($S1583),"",OFFSET('Smelter Reference List'!$I$4,$S1583-4,0))</f>
        <v/>
      </c>
      <c r="K1583" s="296"/>
      <c r="L1583" s="296"/>
      <c r="M1583" s="296"/>
      <c r="N1583" s="296"/>
      <c r="O1583" s="296"/>
      <c r="P1583" s="296"/>
      <c r="Q1583" s="297"/>
      <c r="R1583" s="227"/>
      <c r="S1583" s="228" t="e">
        <f>IF(C1583="",NA(),MATCH($B1583&amp;$C1583,'Smelter Reference List'!$J:$J,0))</f>
        <v>#N/A</v>
      </c>
      <c r="T1583" s="229"/>
      <c r="U1583" s="229">
        <f t="shared" ca="1" si="50"/>
        <v>0</v>
      </c>
      <c r="V1583" s="229"/>
      <c r="W1583" s="229"/>
      <c r="Y1583" s="223" t="str">
        <f t="shared" si="51"/>
        <v/>
      </c>
    </row>
    <row r="1584" spans="1:25" s="223" customFormat="1" ht="20.25">
      <c r="A1584" s="292"/>
      <c r="B1584" s="293" t="str">
        <f>IF(LEN(A1584)=0,"",INDEX('Smelter Reference List'!$A:$A,MATCH($A1584,'Smelter Reference List'!$E:$E,0)))</f>
        <v/>
      </c>
      <c r="C1584" s="299" t="str">
        <f>IF(LEN(A1584)=0,"",INDEX('Smelter Reference List'!$C:$C,MATCH($A1584,'Smelter Reference List'!$E:$E,0)))</f>
        <v/>
      </c>
      <c r="D1584" s="293" t="str">
        <f ca="1">IF(ISERROR($S1584),"",OFFSET('Smelter Reference List'!$C$4,$S1584-4,0)&amp;"")</f>
        <v/>
      </c>
      <c r="E1584" s="293" t="str">
        <f ca="1">IF(ISERROR($S1584),"",OFFSET('Smelter Reference List'!$D$4,$S1584-4,0)&amp;"")</f>
        <v/>
      </c>
      <c r="F1584" s="293" t="str">
        <f ca="1">IF(ISERROR($S1584),"",OFFSET('Smelter Reference List'!$E$4,$S1584-4,0))</f>
        <v/>
      </c>
      <c r="G1584" s="293" t="str">
        <f ca="1">IF(C1584=$U$4,"Enter smelter details", IF(ISERROR($S1584),"",OFFSET('Smelter Reference List'!$F$4,$S1584-4,0)))</f>
        <v/>
      </c>
      <c r="H1584" s="294" t="str">
        <f ca="1">IF(ISERROR($S1584),"",OFFSET('Smelter Reference List'!$G$4,$S1584-4,0))</f>
        <v/>
      </c>
      <c r="I1584" s="295" t="str">
        <f ca="1">IF(ISERROR($S1584),"",OFFSET('Smelter Reference List'!$H$4,$S1584-4,0))</f>
        <v/>
      </c>
      <c r="J1584" s="295" t="str">
        <f ca="1">IF(ISERROR($S1584),"",OFFSET('Smelter Reference List'!$I$4,$S1584-4,0))</f>
        <v/>
      </c>
      <c r="K1584" s="296"/>
      <c r="L1584" s="296"/>
      <c r="M1584" s="296"/>
      <c r="N1584" s="296"/>
      <c r="O1584" s="296"/>
      <c r="P1584" s="296"/>
      <c r="Q1584" s="297"/>
      <c r="R1584" s="227"/>
      <c r="S1584" s="228" t="e">
        <f>IF(C1584="",NA(),MATCH($B1584&amp;$C1584,'Smelter Reference List'!$J:$J,0))</f>
        <v>#N/A</v>
      </c>
      <c r="T1584" s="229"/>
      <c r="U1584" s="229">
        <f t="shared" ca="1" si="50"/>
        <v>0</v>
      </c>
      <c r="V1584" s="229"/>
      <c r="W1584" s="229"/>
      <c r="Y1584" s="223" t="str">
        <f t="shared" si="51"/>
        <v/>
      </c>
    </row>
    <row r="1585" spans="1:25" s="223" customFormat="1" ht="20.25">
      <c r="A1585" s="292"/>
      <c r="B1585" s="293" t="str">
        <f>IF(LEN(A1585)=0,"",INDEX('Smelter Reference List'!$A:$A,MATCH($A1585,'Smelter Reference List'!$E:$E,0)))</f>
        <v/>
      </c>
      <c r="C1585" s="299" t="str">
        <f>IF(LEN(A1585)=0,"",INDEX('Smelter Reference List'!$C:$C,MATCH($A1585,'Smelter Reference List'!$E:$E,0)))</f>
        <v/>
      </c>
      <c r="D1585" s="293" t="str">
        <f ca="1">IF(ISERROR($S1585),"",OFFSET('Smelter Reference List'!$C$4,$S1585-4,0)&amp;"")</f>
        <v/>
      </c>
      <c r="E1585" s="293" t="str">
        <f ca="1">IF(ISERROR($S1585),"",OFFSET('Smelter Reference List'!$D$4,$S1585-4,0)&amp;"")</f>
        <v/>
      </c>
      <c r="F1585" s="293" t="str">
        <f ca="1">IF(ISERROR($S1585),"",OFFSET('Smelter Reference List'!$E$4,$S1585-4,0))</f>
        <v/>
      </c>
      <c r="G1585" s="293" t="str">
        <f ca="1">IF(C1585=$U$4,"Enter smelter details", IF(ISERROR($S1585),"",OFFSET('Smelter Reference List'!$F$4,$S1585-4,0)))</f>
        <v/>
      </c>
      <c r="H1585" s="294" t="str">
        <f ca="1">IF(ISERROR($S1585),"",OFFSET('Smelter Reference List'!$G$4,$S1585-4,0))</f>
        <v/>
      </c>
      <c r="I1585" s="295" t="str">
        <f ca="1">IF(ISERROR($S1585),"",OFFSET('Smelter Reference List'!$H$4,$S1585-4,0))</f>
        <v/>
      </c>
      <c r="J1585" s="295" t="str">
        <f ca="1">IF(ISERROR($S1585),"",OFFSET('Smelter Reference List'!$I$4,$S1585-4,0))</f>
        <v/>
      </c>
      <c r="K1585" s="296"/>
      <c r="L1585" s="296"/>
      <c r="M1585" s="296"/>
      <c r="N1585" s="296"/>
      <c r="O1585" s="296"/>
      <c r="P1585" s="296"/>
      <c r="Q1585" s="297"/>
      <c r="R1585" s="227"/>
      <c r="S1585" s="228" t="e">
        <f>IF(C1585="",NA(),MATCH($B1585&amp;$C1585,'Smelter Reference List'!$J:$J,0))</f>
        <v>#N/A</v>
      </c>
      <c r="T1585" s="229"/>
      <c r="U1585" s="229">
        <f t="shared" ca="1" si="50"/>
        <v>0</v>
      </c>
      <c r="V1585" s="229"/>
      <c r="W1585" s="229"/>
      <c r="Y1585" s="223" t="str">
        <f t="shared" si="51"/>
        <v/>
      </c>
    </row>
    <row r="1586" spans="1:25" s="223" customFormat="1" ht="20.25">
      <c r="A1586" s="292"/>
      <c r="B1586" s="293" t="str">
        <f>IF(LEN(A1586)=0,"",INDEX('Smelter Reference List'!$A:$A,MATCH($A1586,'Smelter Reference List'!$E:$E,0)))</f>
        <v/>
      </c>
      <c r="C1586" s="299" t="str">
        <f>IF(LEN(A1586)=0,"",INDEX('Smelter Reference List'!$C:$C,MATCH($A1586,'Smelter Reference List'!$E:$E,0)))</f>
        <v/>
      </c>
      <c r="D1586" s="293" t="str">
        <f ca="1">IF(ISERROR($S1586),"",OFFSET('Smelter Reference List'!$C$4,$S1586-4,0)&amp;"")</f>
        <v/>
      </c>
      <c r="E1586" s="293" t="str">
        <f ca="1">IF(ISERROR($S1586),"",OFFSET('Smelter Reference List'!$D$4,$S1586-4,0)&amp;"")</f>
        <v/>
      </c>
      <c r="F1586" s="293" t="str">
        <f ca="1">IF(ISERROR($S1586),"",OFFSET('Smelter Reference List'!$E$4,$S1586-4,0))</f>
        <v/>
      </c>
      <c r="G1586" s="293" t="str">
        <f ca="1">IF(C1586=$U$4,"Enter smelter details", IF(ISERROR($S1586),"",OFFSET('Smelter Reference List'!$F$4,$S1586-4,0)))</f>
        <v/>
      </c>
      <c r="H1586" s="294" t="str">
        <f ca="1">IF(ISERROR($S1586),"",OFFSET('Smelter Reference List'!$G$4,$S1586-4,0))</f>
        <v/>
      </c>
      <c r="I1586" s="295" t="str">
        <f ca="1">IF(ISERROR($S1586),"",OFFSET('Smelter Reference List'!$H$4,$S1586-4,0))</f>
        <v/>
      </c>
      <c r="J1586" s="295" t="str">
        <f ca="1">IF(ISERROR($S1586),"",OFFSET('Smelter Reference List'!$I$4,$S1586-4,0))</f>
        <v/>
      </c>
      <c r="K1586" s="296"/>
      <c r="L1586" s="296"/>
      <c r="M1586" s="296"/>
      <c r="N1586" s="296"/>
      <c r="O1586" s="296"/>
      <c r="P1586" s="296"/>
      <c r="Q1586" s="297"/>
      <c r="R1586" s="227"/>
      <c r="S1586" s="228" t="e">
        <f>IF(C1586="",NA(),MATCH($B1586&amp;$C1586,'Smelter Reference List'!$J:$J,0))</f>
        <v>#N/A</v>
      </c>
      <c r="T1586" s="229"/>
      <c r="U1586" s="229">
        <f t="shared" ca="1" si="50"/>
        <v>0</v>
      </c>
      <c r="V1586" s="229"/>
      <c r="W1586" s="229"/>
      <c r="Y1586" s="223" t="str">
        <f t="shared" si="51"/>
        <v/>
      </c>
    </row>
    <row r="1587" spans="1:25" s="223" customFormat="1" ht="20.25">
      <c r="A1587" s="292"/>
      <c r="B1587" s="293" t="str">
        <f>IF(LEN(A1587)=0,"",INDEX('Smelter Reference List'!$A:$A,MATCH($A1587,'Smelter Reference List'!$E:$E,0)))</f>
        <v/>
      </c>
      <c r="C1587" s="299" t="str">
        <f>IF(LEN(A1587)=0,"",INDEX('Smelter Reference List'!$C:$C,MATCH($A1587,'Smelter Reference List'!$E:$E,0)))</f>
        <v/>
      </c>
      <c r="D1587" s="293" t="str">
        <f ca="1">IF(ISERROR($S1587),"",OFFSET('Smelter Reference List'!$C$4,$S1587-4,0)&amp;"")</f>
        <v/>
      </c>
      <c r="E1587" s="293" t="str">
        <f ca="1">IF(ISERROR($S1587),"",OFFSET('Smelter Reference List'!$D$4,$S1587-4,0)&amp;"")</f>
        <v/>
      </c>
      <c r="F1587" s="293" t="str">
        <f ca="1">IF(ISERROR($S1587),"",OFFSET('Smelter Reference List'!$E$4,$S1587-4,0))</f>
        <v/>
      </c>
      <c r="G1587" s="293" t="str">
        <f ca="1">IF(C1587=$U$4,"Enter smelter details", IF(ISERROR($S1587),"",OFFSET('Smelter Reference List'!$F$4,$S1587-4,0)))</f>
        <v/>
      </c>
      <c r="H1587" s="294" t="str">
        <f ca="1">IF(ISERROR($S1587),"",OFFSET('Smelter Reference List'!$G$4,$S1587-4,0))</f>
        <v/>
      </c>
      <c r="I1587" s="295" t="str">
        <f ca="1">IF(ISERROR($S1587),"",OFFSET('Smelter Reference List'!$H$4,$S1587-4,0))</f>
        <v/>
      </c>
      <c r="J1587" s="295" t="str">
        <f ca="1">IF(ISERROR($S1587),"",OFFSET('Smelter Reference List'!$I$4,$S1587-4,0))</f>
        <v/>
      </c>
      <c r="K1587" s="296"/>
      <c r="L1587" s="296"/>
      <c r="M1587" s="296"/>
      <c r="N1587" s="296"/>
      <c r="O1587" s="296"/>
      <c r="P1587" s="296"/>
      <c r="Q1587" s="297"/>
      <c r="R1587" s="227"/>
      <c r="S1587" s="228" t="e">
        <f>IF(C1587="",NA(),MATCH($B1587&amp;$C1587,'Smelter Reference List'!$J:$J,0))</f>
        <v>#N/A</v>
      </c>
      <c r="T1587" s="229"/>
      <c r="U1587" s="229">
        <f t="shared" ca="1" si="50"/>
        <v>0</v>
      </c>
      <c r="V1587" s="229"/>
      <c r="W1587" s="229"/>
      <c r="Y1587" s="223" t="str">
        <f t="shared" si="51"/>
        <v/>
      </c>
    </row>
    <row r="1588" spans="1:25" s="223" customFormat="1" ht="20.25">
      <c r="A1588" s="292"/>
      <c r="B1588" s="293" t="str">
        <f>IF(LEN(A1588)=0,"",INDEX('Smelter Reference List'!$A:$A,MATCH($A1588,'Smelter Reference List'!$E:$E,0)))</f>
        <v/>
      </c>
      <c r="C1588" s="299" t="str">
        <f>IF(LEN(A1588)=0,"",INDEX('Smelter Reference List'!$C:$C,MATCH($A1588,'Smelter Reference List'!$E:$E,0)))</f>
        <v/>
      </c>
      <c r="D1588" s="293" t="str">
        <f ca="1">IF(ISERROR($S1588),"",OFFSET('Smelter Reference List'!$C$4,$S1588-4,0)&amp;"")</f>
        <v/>
      </c>
      <c r="E1588" s="293" t="str">
        <f ca="1">IF(ISERROR($S1588),"",OFFSET('Smelter Reference List'!$D$4,$S1588-4,0)&amp;"")</f>
        <v/>
      </c>
      <c r="F1588" s="293" t="str">
        <f ca="1">IF(ISERROR($S1588),"",OFFSET('Smelter Reference List'!$E$4,$S1588-4,0))</f>
        <v/>
      </c>
      <c r="G1588" s="293" t="str">
        <f ca="1">IF(C1588=$U$4,"Enter smelter details", IF(ISERROR($S1588),"",OFFSET('Smelter Reference List'!$F$4,$S1588-4,0)))</f>
        <v/>
      </c>
      <c r="H1588" s="294" t="str">
        <f ca="1">IF(ISERROR($S1588),"",OFFSET('Smelter Reference List'!$G$4,$S1588-4,0))</f>
        <v/>
      </c>
      <c r="I1588" s="295" t="str">
        <f ca="1">IF(ISERROR($S1588),"",OFFSET('Smelter Reference List'!$H$4,$S1588-4,0))</f>
        <v/>
      </c>
      <c r="J1588" s="295" t="str">
        <f ca="1">IF(ISERROR($S1588),"",OFFSET('Smelter Reference List'!$I$4,$S1588-4,0))</f>
        <v/>
      </c>
      <c r="K1588" s="296"/>
      <c r="L1588" s="296"/>
      <c r="M1588" s="296"/>
      <c r="N1588" s="296"/>
      <c r="O1588" s="296"/>
      <c r="P1588" s="296"/>
      <c r="Q1588" s="297"/>
      <c r="R1588" s="227"/>
      <c r="S1588" s="228" t="e">
        <f>IF(C1588="",NA(),MATCH($B1588&amp;$C1588,'Smelter Reference List'!$J:$J,0))</f>
        <v>#N/A</v>
      </c>
      <c r="T1588" s="229"/>
      <c r="U1588" s="229">
        <f t="shared" ca="1" si="50"/>
        <v>0</v>
      </c>
      <c r="V1588" s="229"/>
      <c r="W1588" s="229"/>
      <c r="Y1588" s="223" t="str">
        <f t="shared" si="51"/>
        <v/>
      </c>
    </row>
    <row r="1589" spans="1:25" s="223" customFormat="1" ht="20.25">
      <c r="A1589" s="292"/>
      <c r="B1589" s="293" t="str">
        <f>IF(LEN(A1589)=0,"",INDEX('Smelter Reference List'!$A:$A,MATCH($A1589,'Smelter Reference List'!$E:$E,0)))</f>
        <v/>
      </c>
      <c r="C1589" s="299" t="str">
        <f>IF(LEN(A1589)=0,"",INDEX('Smelter Reference List'!$C:$C,MATCH($A1589,'Smelter Reference List'!$E:$E,0)))</f>
        <v/>
      </c>
      <c r="D1589" s="293" t="str">
        <f ca="1">IF(ISERROR($S1589),"",OFFSET('Smelter Reference List'!$C$4,$S1589-4,0)&amp;"")</f>
        <v/>
      </c>
      <c r="E1589" s="293" t="str">
        <f ca="1">IF(ISERROR($S1589),"",OFFSET('Smelter Reference List'!$D$4,$S1589-4,0)&amp;"")</f>
        <v/>
      </c>
      <c r="F1589" s="293" t="str">
        <f ca="1">IF(ISERROR($S1589),"",OFFSET('Smelter Reference List'!$E$4,$S1589-4,0))</f>
        <v/>
      </c>
      <c r="G1589" s="293" t="str">
        <f ca="1">IF(C1589=$U$4,"Enter smelter details", IF(ISERROR($S1589),"",OFFSET('Smelter Reference List'!$F$4,$S1589-4,0)))</f>
        <v/>
      </c>
      <c r="H1589" s="294" t="str">
        <f ca="1">IF(ISERROR($S1589),"",OFFSET('Smelter Reference List'!$G$4,$S1589-4,0))</f>
        <v/>
      </c>
      <c r="I1589" s="295" t="str">
        <f ca="1">IF(ISERROR($S1589),"",OFFSET('Smelter Reference List'!$H$4,$S1589-4,0))</f>
        <v/>
      </c>
      <c r="J1589" s="295" t="str">
        <f ca="1">IF(ISERROR($S1589),"",OFFSET('Smelter Reference List'!$I$4,$S1589-4,0))</f>
        <v/>
      </c>
      <c r="K1589" s="296"/>
      <c r="L1589" s="296"/>
      <c r="M1589" s="296"/>
      <c r="N1589" s="296"/>
      <c r="O1589" s="296"/>
      <c r="P1589" s="296"/>
      <c r="Q1589" s="297"/>
      <c r="R1589" s="227"/>
      <c r="S1589" s="228" t="e">
        <f>IF(C1589="",NA(),MATCH($B1589&amp;$C1589,'Smelter Reference List'!$J:$J,0))</f>
        <v>#N/A</v>
      </c>
      <c r="T1589" s="229"/>
      <c r="U1589" s="229">
        <f t="shared" ca="1" si="50"/>
        <v>0</v>
      </c>
      <c r="V1589" s="229"/>
      <c r="W1589" s="229"/>
      <c r="Y1589" s="223" t="str">
        <f t="shared" si="51"/>
        <v/>
      </c>
    </row>
    <row r="1590" spans="1:25" s="223" customFormat="1" ht="20.25">
      <c r="A1590" s="292"/>
      <c r="B1590" s="293" t="str">
        <f>IF(LEN(A1590)=0,"",INDEX('Smelter Reference List'!$A:$A,MATCH($A1590,'Smelter Reference List'!$E:$E,0)))</f>
        <v/>
      </c>
      <c r="C1590" s="299" t="str">
        <f>IF(LEN(A1590)=0,"",INDEX('Smelter Reference List'!$C:$C,MATCH($A1590,'Smelter Reference List'!$E:$E,0)))</f>
        <v/>
      </c>
      <c r="D1590" s="293" t="str">
        <f ca="1">IF(ISERROR($S1590),"",OFFSET('Smelter Reference List'!$C$4,$S1590-4,0)&amp;"")</f>
        <v/>
      </c>
      <c r="E1590" s="293" t="str">
        <f ca="1">IF(ISERROR($S1590),"",OFFSET('Smelter Reference List'!$D$4,$S1590-4,0)&amp;"")</f>
        <v/>
      </c>
      <c r="F1590" s="293" t="str">
        <f ca="1">IF(ISERROR($S1590),"",OFFSET('Smelter Reference List'!$E$4,$S1590-4,0))</f>
        <v/>
      </c>
      <c r="G1590" s="293" t="str">
        <f ca="1">IF(C1590=$U$4,"Enter smelter details", IF(ISERROR($S1590),"",OFFSET('Smelter Reference List'!$F$4,$S1590-4,0)))</f>
        <v/>
      </c>
      <c r="H1590" s="294" t="str">
        <f ca="1">IF(ISERROR($S1590),"",OFFSET('Smelter Reference List'!$G$4,$S1590-4,0))</f>
        <v/>
      </c>
      <c r="I1590" s="295" t="str">
        <f ca="1">IF(ISERROR($S1590),"",OFFSET('Smelter Reference List'!$H$4,$S1590-4,0))</f>
        <v/>
      </c>
      <c r="J1590" s="295" t="str">
        <f ca="1">IF(ISERROR($S1590),"",OFFSET('Smelter Reference List'!$I$4,$S1590-4,0))</f>
        <v/>
      </c>
      <c r="K1590" s="296"/>
      <c r="L1590" s="296"/>
      <c r="M1590" s="296"/>
      <c r="N1590" s="296"/>
      <c r="O1590" s="296"/>
      <c r="P1590" s="296"/>
      <c r="Q1590" s="297"/>
      <c r="R1590" s="227"/>
      <c r="S1590" s="228" t="e">
        <f>IF(C1590="",NA(),MATCH($B1590&amp;$C1590,'Smelter Reference List'!$J:$J,0))</f>
        <v>#N/A</v>
      </c>
      <c r="T1590" s="229"/>
      <c r="U1590" s="229">
        <f t="shared" ca="1" si="50"/>
        <v>0</v>
      </c>
      <c r="V1590" s="229"/>
      <c r="W1590" s="229"/>
      <c r="Y1590" s="223" t="str">
        <f t="shared" si="51"/>
        <v/>
      </c>
    </row>
    <row r="1591" spans="1:25" s="223" customFormat="1" ht="20.25">
      <c r="A1591" s="292"/>
      <c r="B1591" s="293" t="str">
        <f>IF(LEN(A1591)=0,"",INDEX('Smelter Reference List'!$A:$A,MATCH($A1591,'Smelter Reference List'!$E:$E,0)))</f>
        <v/>
      </c>
      <c r="C1591" s="299" t="str">
        <f>IF(LEN(A1591)=0,"",INDEX('Smelter Reference List'!$C:$C,MATCH($A1591,'Smelter Reference List'!$E:$E,0)))</f>
        <v/>
      </c>
      <c r="D1591" s="293" t="str">
        <f ca="1">IF(ISERROR($S1591),"",OFFSET('Smelter Reference List'!$C$4,$S1591-4,0)&amp;"")</f>
        <v/>
      </c>
      <c r="E1591" s="293" t="str">
        <f ca="1">IF(ISERROR($S1591),"",OFFSET('Smelter Reference List'!$D$4,$S1591-4,0)&amp;"")</f>
        <v/>
      </c>
      <c r="F1591" s="293" t="str">
        <f ca="1">IF(ISERROR($S1591),"",OFFSET('Smelter Reference List'!$E$4,$S1591-4,0))</f>
        <v/>
      </c>
      <c r="G1591" s="293" t="str">
        <f ca="1">IF(C1591=$U$4,"Enter smelter details", IF(ISERROR($S1591),"",OFFSET('Smelter Reference List'!$F$4,$S1591-4,0)))</f>
        <v/>
      </c>
      <c r="H1591" s="294" t="str">
        <f ca="1">IF(ISERROR($S1591),"",OFFSET('Smelter Reference List'!$G$4,$S1591-4,0))</f>
        <v/>
      </c>
      <c r="I1591" s="295" t="str">
        <f ca="1">IF(ISERROR($S1591),"",OFFSET('Smelter Reference List'!$H$4,$S1591-4,0))</f>
        <v/>
      </c>
      <c r="J1591" s="295" t="str">
        <f ca="1">IF(ISERROR($S1591),"",OFFSET('Smelter Reference List'!$I$4,$S1591-4,0))</f>
        <v/>
      </c>
      <c r="K1591" s="296"/>
      <c r="L1591" s="296"/>
      <c r="M1591" s="296"/>
      <c r="N1591" s="296"/>
      <c r="O1591" s="296"/>
      <c r="P1591" s="296"/>
      <c r="Q1591" s="297"/>
      <c r="R1591" s="227"/>
      <c r="S1591" s="228" t="e">
        <f>IF(C1591="",NA(),MATCH($B1591&amp;$C1591,'Smelter Reference List'!$J:$J,0))</f>
        <v>#N/A</v>
      </c>
      <c r="T1591" s="229"/>
      <c r="U1591" s="229">
        <f t="shared" ca="1" si="50"/>
        <v>0</v>
      </c>
      <c r="V1591" s="229"/>
      <c r="W1591" s="229"/>
      <c r="Y1591" s="223" t="str">
        <f t="shared" si="51"/>
        <v/>
      </c>
    </row>
    <row r="1592" spans="1:25" s="223" customFormat="1" ht="20.25">
      <c r="A1592" s="292"/>
      <c r="B1592" s="293" t="str">
        <f>IF(LEN(A1592)=0,"",INDEX('Smelter Reference List'!$A:$A,MATCH($A1592,'Smelter Reference List'!$E:$E,0)))</f>
        <v/>
      </c>
      <c r="C1592" s="299" t="str">
        <f>IF(LEN(A1592)=0,"",INDEX('Smelter Reference List'!$C:$C,MATCH($A1592,'Smelter Reference List'!$E:$E,0)))</f>
        <v/>
      </c>
      <c r="D1592" s="293" t="str">
        <f ca="1">IF(ISERROR($S1592),"",OFFSET('Smelter Reference List'!$C$4,$S1592-4,0)&amp;"")</f>
        <v/>
      </c>
      <c r="E1592" s="293" t="str">
        <f ca="1">IF(ISERROR($S1592),"",OFFSET('Smelter Reference List'!$D$4,$S1592-4,0)&amp;"")</f>
        <v/>
      </c>
      <c r="F1592" s="293" t="str">
        <f ca="1">IF(ISERROR($S1592),"",OFFSET('Smelter Reference List'!$E$4,$S1592-4,0))</f>
        <v/>
      </c>
      <c r="G1592" s="293" t="str">
        <f ca="1">IF(C1592=$U$4,"Enter smelter details", IF(ISERROR($S1592),"",OFFSET('Smelter Reference List'!$F$4,$S1592-4,0)))</f>
        <v/>
      </c>
      <c r="H1592" s="294" t="str">
        <f ca="1">IF(ISERROR($S1592),"",OFFSET('Smelter Reference List'!$G$4,$S1592-4,0))</f>
        <v/>
      </c>
      <c r="I1592" s="295" t="str">
        <f ca="1">IF(ISERROR($S1592),"",OFFSET('Smelter Reference List'!$H$4,$S1592-4,0))</f>
        <v/>
      </c>
      <c r="J1592" s="295" t="str">
        <f ca="1">IF(ISERROR($S1592),"",OFFSET('Smelter Reference List'!$I$4,$S1592-4,0))</f>
        <v/>
      </c>
      <c r="K1592" s="296"/>
      <c r="L1592" s="296"/>
      <c r="M1592" s="296"/>
      <c r="N1592" s="296"/>
      <c r="O1592" s="296"/>
      <c r="P1592" s="296"/>
      <c r="Q1592" s="297"/>
      <c r="R1592" s="227"/>
      <c r="S1592" s="228" t="e">
        <f>IF(C1592="",NA(),MATCH($B1592&amp;$C1592,'Smelter Reference List'!$J:$J,0))</f>
        <v>#N/A</v>
      </c>
      <c r="T1592" s="229"/>
      <c r="U1592" s="229">
        <f t="shared" ca="1" si="50"/>
        <v>0</v>
      </c>
      <c r="V1592" s="229"/>
      <c r="W1592" s="229"/>
      <c r="Y1592" s="223" t="str">
        <f t="shared" si="51"/>
        <v/>
      </c>
    </row>
    <row r="1593" spans="1:25" s="223" customFormat="1" ht="20.25">
      <c r="A1593" s="292"/>
      <c r="B1593" s="293" t="str">
        <f>IF(LEN(A1593)=0,"",INDEX('Smelter Reference List'!$A:$A,MATCH($A1593,'Smelter Reference List'!$E:$E,0)))</f>
        <v/>
      </c>
      <c r="C1593" s="299" t="str">
        <f>IF(LEN(A1593)=0,"",INDEX('Smelter Reference List'!$C:$C,MATCH($A1593,'Smelter Reference List'!$E:$E,0)))</f>
        <v/>
      </c>
      <c r="D1593" s="293" t="str">
        <f ca="1">IF(ISERROR($S1593),"",OFFSET('Smelter Reference List'!$C$4,$S1593-4,0)&amp;"")</f>
        <v/>
      </c>
      <c r="E1593" s="293" t="str">
        <f ca="1">IF(ISERROR($S1593),"",OFFSET('Smelter Reference List'!$D$4,$S1593-4,0)&amp;"")</f>
        <v/>
      </c>
      <c r="F1593" s="293" t="str">
        <f ca="1">IF(ISERROR($S1593),"",OFFSET('Smelter Reference List'!$E$4,$S1593-4,0))</f>
        <v/>
      </c>
      <c r="G1593" s="293" t="str">
        <f ca="1">IF(C1593=$U$4,"Enter smelter details", IF(ISERROR($S1593),"",OFFSET('Smelter Reference List'!$F$4,$S1593-4,0)))</f>
        <v/>
      </c>
      <c r="H1593" s="294" t="str">
        <f ca="1">IF(ISERROR($S1593),"",OFFSET('Smelter Reference List'!$G$4,$S1593-4,0))</f>
        <v/>
      </c>
      <c r="I1593" s="295" t="str">
        <f ca="1">IF(ISERROR($S1593),"",OFFSET('Smelter Reference List'!$H$4,$S1593-4,0))</f>
        <v/>
      </c>
      <c r="J1593" s="295" t="str">
        <f ca="1">IF(ISERROR($S1593),"",OFFSET('Smelter Reference List'!$I$4,$S1593-4,0))</f>
        <v/>
      </c>
      <c r="K1593" s="296"/>
      <c r="L1593" s="296"/>
      <c r="M1593" s="296"/>
      <c r="N1593" s="296"/>
      <c r="O1593" s="296"/>
      <c r="P1593" s="296"/>
      <c r="Q1593" s="297"/>
      <c r="R1593" s="227"/>
      <c r="S1593" s="228" t="e">
        <f>IF(C1593="",NA(),MATCH($B1593&amp;$C1593,'Smelter Reference List'!$J:$J,0))</f>
        <v>#N/A</v>
      </c>
      <c r="T1593" s="229"/>
      <c r="U1593" s="229">
        <f t="shared" ref="U1593:U1656" ca="1" si="52">IF(AND(C1593="Smelter not listed",OR(LEN(D1593)=0,LEN(E1593)=0)),1,0)</f>
        <v>0</v>
      </c>
      <c r="V1593" s="229"/>
      <c r="W1593" s="229"/>
      <c r="Y1593" s="223" t="str">
        <f t="shared" ref="Y1593:Y1656" si="53">B1593&amp;C1593</f>
        <v/>
      </c>
    </row>
    <row r="1594" spans="1:25" s="223" customFormat="1" ht="20.25">
      <c r="A1594" s="292"/>
      <c r="B1594" s="293" t="str">
        <f>IF(LEN(A1594)=0,"",INDEX('Smelter Reference List'!$A:$A,MATCH($A1594,'Smelter Reference List'!$E:$E,0)))</f>
        <v/>
      </c>
      <c r="C1594" s="299" t="str">
        <f>IF(LEN(A1594)=0,"",INDEX('Smelter Reference List'!$C:$C,MATCH($A1594,'Smelter Reference List'!$E:$E,0)))</f>
        <v/>
      </c>
      <c r="D1594" s="293" t="str">
        <f ca="1">IF(ISERROR($S1594),"",OFFSET('Smelter Reference List'!$C$4,$S1594-4,0)&amp;"")</f>
        <v/>
      </c>
      <c r="E1594" s="293" t="str">
        <f ca="1">IF(ISERROR($S1594),"",OFFSET('Smelter Reference List'!$D$4,$S1594-4,0)&amp;"")</f>
        <v/>
      </c>
      <c r="F1594" s="293" t="str">
        <f ca="1">IF(ISERROR($S1594),"",OFFSET('Smelter Reference List'!$E$4,$S1594-4,0))</f>
        <v/>
      </c>
      <c r="G1594" s="293" t="str">
        <f ca="1">IF(C1594=$U$4,"Enter smelter details", IF(ISERROR($S1594),"",OFFSET('Smelter Reference List'!$F$4,$S1594-4,0)))</f>
        <v/>
      </c>
      <c r="H1594" s="294" t="str">
        <f ca="1">IF(ISERROR($S1594),"",OFFSET('Smelter Reference List'!$G$4,$S1594-4,0))</f>
        <v/>
      </c>
      <c r="I1594" s="295" t="str">
        <f ca="1">IF(ISERROR($S1594),"",OFFSET('Smelter Reference List'!$H$4,$S1594-4,0))</f>
        <v/>
      </c>
      <c r="J1594" s="295" t="str">
        <f ca="1">IF(ISERROR($S1594),"",OFFSET('Smelter Reference List'!$I$4,$S1594-4,0))</f>
        <v/>
      </c>
      <c r="K1594" s="296"/>
      <c r="L1594" s="296"/>
      <c r="M1594" s="296"/>
      <c r="N1594" s="296"/>
      <c r="O1594" s="296"/>
      <c r="P1594" s="296"/>
      <c r="Q1594" s="297"/>
      <c r="R1594" s="227"/>
      <c r="S1594" s="228" t="e">
        <f>IF(C1594="",NA(),MATCH($B1594&amp;$C1594,'Smelter Reference List'!$J:$J,0))</f>
        <v>#N/A</v>
      </c>
      <c r="T1594" s="229"/>
      <c r="U1594" s="229">
        <f t="shared" ca="1" si="52"/>
        <v>0</v>
      </c>
      <c r="V1594" s="229"/>
      <c r="W1594" s="229"/>
      <c r="Y1594" s="223" t="str">
        <f t="shared" si="53"/>
        <v/>
      </c>
    </row>
    <row r="1595" spans="1:25" s="223" customFormat="1" ht="20.25">
      <c r="A1595" s="292"/>
      <c r="B1595" s="293" t="str">
        <f>IF(LEN(A1595)=0,"",INDEX('Smelter Reference List'!$A:$A,MATCH($A1595,'Smelter Reference List'!$E:$E,0)))</f>
        <v/>
      </c>
      <c r="C1595" s="299" t="str">
        <f>IF(LEN(A1595)=0,"",INDEX('Smelter Reference List'!$C:$C,MATCH($A1595,'Smelter Reference List'!$E:$E,0)))</f>
        <v/>
      </c>
      <c r="D1595" s="293" t="str">
        <f ca="1">IF(ISERROR($S1595),"",OFFSET('Smelter Reference List'!$C$4,$S1595-4,0)&amp;"")</f>
        <v/>
      </c>
      <c r="E1595" s="293" t="str">
        <f ca="1">IF(ISERROR($S1595),"",OFFSET('Smelter Reference List'!$D$4,$S1595-4,0)&amp;"")</f>
        <v/>
      </c>
      <c r="F1595" s="293" t="str">
        <f ca="1">IF(ISERROR($S1595),"",OFFSET('Smelter Reference List'!$E$4,$S1595-4,0))</f>
        <v/>
      </c>
      <c r="G1595" s="293" t="str">
        <f ca="1">IF(C1595=$U$4,"Enter smelter details", IF(ISERROR($S1595),"",OFFSET('Smelter Reference List'!$F$4,$S1595-4,0)))</f>
        <v/>
      </c>
      <c r="H1595" s="294" t="str">
        <f ca="1">IF(ISERROR($S1595),"",OFFSET('Smelter Reference List'!$G$4,$S1595-4,0))</f>
        <v/>
      </c>
      <c r="I1595" s="295" t="str">
        <f ca="1">IF(ISERROR($S1595),"",OFFSET('Smelter Reference List'!$H$4,$S1595-4,0))</f>
        <v/>
      </c>
      <c r="J1595" s="295" t="str">
        <f ca="1">IF(ISERROR($S1595),"",OFFSET('Smelter Reference List'!$I$4,$S1595-4,0))</f>
        <v/>
      </c>
      <c r="K1595" s="296"/>
      <c r="L1595" s="296"/>
      <c r="M1595" s="296"/>
      <c r="N1595" s="296"/>
      <c r="O1595" s="296"/>
      <c r="P1595" s="296"/>
      <c r="Q1595" s="297"/>
      <c r="R1595" s="227"/>
      <c r="S1595" s="228" t="e">
        <f>IF(C1595="",NA(),MATCH($B1595&amp;$C1595,'Smelter Reference List'!$J:$J,0))</f>
        <v>#N/A</v>
      </c>
      <c r="T1595" s="229"/>
      <c r="U1595" s="229">
        <f t="shared" ca="1" si="52"/>
        <v>0</v>
      </c>
      <c r="V1595" s="229"/>
      <c r="W1595" s="229"/>
      <c r="Y1595" s="223" t="str">
        <f t="shared" si="53"/>
        <v/>
      </c>
    </row>
    <row r="1596" spans="1:25" s="223" customFormat="1" ht="20.25">
      <c r="A1596" s="292"/>
      <c r="B1596" s="293" t="str">
        <f>IF(LEN(A1596)=0,"",INDEX('Smelter Reference List'!$A:$A,MATCH($A1596,'Smelter Reference List'!$E:$E,0)))</f>
        <v/>
      </c>
      <c r="C1596" s="299" t="str">
        <f>IF(LEN(A1596)=0,"",INDEX('Smelter Reference List'!$C:$C,MATCH($A1596,'Smelter Reference List'!$E:$E,0)))</f>
        <v/>
      </c>
      <c r="D1596" s="293" t="str">
        <f ca="1">IF(ISERROR($S1596),"",OFFSET('Smelter Reference List'!$C$4,$S1596-4,0)&amp;"")</f>
        <v/>
      </c>
      <c r="E1596" s="293" t="str">
        <f ca="1">IF(ISERROR($S1596),"",OFFSET('Smelter Reference List'!$D$4,$S1596-4,0)&amp;"")</f>
        <v/>
      </c>
      <c r="F1596" s="293" t="str">
        <f ca="1">IF(ISERROR($S1596),"",OFFSET('Smelter Reference List'!$E$4,$S1596-4,0))</f>
        <v/>
      </c>
      <c r="G1596" s="293" t="str">
        <f ca="1">IF(C1596=$U$4,"Enter smelter details", IF(ISERROR($S1596),"",OFFSET('Smelter Reference List'!$F$4,$S1596-4,0)))</f>
        <v/>
      </c>
      <c r="H1596" s="294" t="str">
        <f ca="1">IF(ISERROR($S1596),"",OFFSET('Smelter Reference List'!$G$4,$S1596-4,0))</f>
        <v/>
      </c>
      <c r="I1596" s="295" t="str">
        <f ca="1">IF(ISERROR($S1596),"",OFFSET('Smelter Reference List'!$H$4,$S1596-4,0))</f>
        <v/>
      </c>
      <c r="J1596" s="295" t="str">
        <f ca="1">IF(ISERROR($S1596),"",OFFSET('Smelter Reference List'!$I$4,$S1596-4,0))</f>
        <v/>
      </c>
      <c r="K1596" s="296"/>
      <c r="L1596" s="296"/>
      <c r="M1596" s="296"/>
      <c r="N1596" s="296"/>
      <c r="O1596" s="296"/>
      <c r="P1596" s="296"/>
      <c r="Q1596" s="297"/>
      <c r="R1596" s="227"/>
      <c r="S1596" s="228" t="e">
        <f>IF(C1596="",NA(),MATCH($B1596&amp;$C1596,'Smelter Reference List'!$J:$J,0))</f>
        <v>#N/A</v>
      </c>
      <c r="T1596" s="229"/>
      <c r="U1596" s="229">
        <f t="shared" ca="1" si="52"/>
        <v>0</v>
      </c>
      <c r="V1596" s="229"/>
      <c r="W1596" s="229"/>
      <c r="Y1596" s="223" t="str">
        <f t="shared" si="53"/>
        <v/>
      </c>
    </row>
    <row r="1597" spans="1:25" s="223" customFormat="1" ht="20.25">
      <c r="A1597" s="292"/>
      <c r="B1597" s="293" t="str">
        <f>IF(LEN(A1597)=0,"",INDEX('Smelter Reference List'!$A:$A,MATCH($A1597,'Smelter Reference List'!$E:$E,0)))</f>
        <v/>
      </c>
      <c r="C1597" s="299" t="str">
        <f>IF(LEN(A1597)=0,"",INDEX('Smelter Reference List'!$C:$C,MATCH($A1597,'Smelter Reference List'!$E:$E,0)))</f>
        <v/>
      </c>
      <c r="D1597" s="293" t="str">
        <f ca="1">IF(ISERROR($S1597),"",OFFSET('Smelter Reference List'!$C$4,$S1597-4,0)&amp;"")</f>
        <v/>
      </c>
      <c r="E1597" s="293" t="str">
        <f ca="1">IF(ISERROR($S1597),"",OFFSET('Smelter Reference List'!$D$4,$S1597-4,0)&amp;"")</f>
        <v/>
      </c>
      <c r="F1597" s="293" t="str">
        <f ca="1">IF(ISERROR($S1597),"",OFFSET('Smelter Reference List'!$E$4,$S1597-4,0))</f>
        <v/>
      </c>
      <c r="G1597" s="293" t="str">
        <f ca="1">IF(C1597=$U$4,"Enter smelter details", IF(ISERROR($S1597),"",OFFSET('Smelter Reference List'!$F$4,$S1597-4,0)))</f>
        <v/>
      </c>
      <c r="H1597" s="294" t="str">
        <f ca="1">IF(ISERROR($S1597),"",OFFSET('Smelter Reference List'!$G$4,$S1597-4,0))</f>
        <v/>
      </c>
      <c r="I1597" s="295" t="str">
        <f ca="1">IF(ISERROR($S1597),"",OFFSET('Smelter Reference List'!$H$4,$S1597-4,0))</f>
        <v/>
      </c>
      <c r="J1597" s="295" t="str">
        <f ca="1">IF(ISERROR($S1597),"",OFFSET('Smelter Reference List'!$I$4,$S1597-4,0))</f>
        <v/>
      </c>
      <c r="K1597" s="296"/>
      <c r="L1597" s="296"/>
      <c r="M1597" s="296"/>
      <c r="N1597" s="296"/>
      <c r="O1597" s="296"/>
      <c r="P1597" s="296"/>
      <c r="Q1597" s="297"/>
      <c r="R1597" s="227"/>
      <c r="S1597" s="228" t="e">
        <f>IF(C1597="",NA(),MATCH($B1597&amp;$C1597,'Smelter Reference List'!$J:$J,0))</f>
        <v>#N/A</v>
      </c>
      <c r="T1597" s="229"/>
      <c r="U1597" s="229">
        <f t="shared" ca="1" si="52"/>
        <v>0</v>
      </c>
      <c r="V1597" s="229"/>
      <c r="W1597" s="229"/>
      <c r="Y1597" s="223" t="str">
        <f t="shared" si="53"/>
        <v/>
      </c>
    </row>
    <row r="1598" spans="1:25" s="223" customFormat="1" ht="20.25">
      <c r="A1598" s="292"/>
      <c r="B1598" s="293" t="str">
        <f>IF(LEN(A1598)=0,"",INDEX('Smelter Reference List'!$A:$A,MATCH($A1598,'Smelter Reference List'!$E:$E,0)))</f>
        <v/>
      </c>
      <c r="C1598" s="299" t="str">
        <f>IF(LEN(A1598)=0,"",INDEX('Smelter Reference List'!$C:$C,MATCH($A1598,'Smelter Reference List'!$E:$E,0)))</f>
        <v/>
      </c>
      <c r="D1598" s="293" t="str">
        <f ca="1">IF(ISERROR($S1598),"",OFFSET('Smelter Reference List'!$C$4,$S1598-4,0)&amp;"")</f>
        <v/>
      </c>
      <c r="E1598" s="293" t="str">
        <f ca="1">IF(ISERROR($S1598),"",OFFSET('Smelter Reference List'!$D$4,$S1598-4,0)&amp;"")</f>
        <v/>
      </c>
      <c r="F1598" s="293" t="str">
        <f ca="1">IF(ISERROR($S1598),"",OFFSET('Smelter Reference List'!$E$4,$S1598-4,0))</f>
        <v/>
      </c>
      <c r="G1598" s="293" t="str">
        <f ca="1">IF(C1598=$U$4,"Enter smelter details", IF(ISERROR($S1598),"",OFFSET('Smelter Reference List'!$F$4,$S1598-4,0)))</f>
        <v/>
      </c>
      <c r="H1598" s="294" t="str">
        <f ca="1">IF(ISERROR($S1598),"",OFFSET('Smelter Reference List'!$G$4,$S1598-4,0))</f>
        <v/>
      </c>
      <c r="I1598" s="295" t="str">
        <f ca="1">IF(ISERROR($S1598),"",OFFSET('Smelter Reference List'!$H$4,$S1598-4,0))</f>
        <v/>
      </c>
      <c r="J1598" s="295" t="str">
        <f ca="1">IF(ISERROR($S1598),"",OFFSET('Smelter Reference List'!$I$4,$S1598-4,0))</f>
        <v/>
      </c>
      <c r="K1598" s="296"/>
      <c r="L1598" s="296"/>
      <c r="M1598" s="296"/>
      <c r="N1598" s="296"/>
      <c r="O1598" s="296"/>
      <c r="P1598" s="296"/>
      <c r="Q1598" s="297"/>
      <c r="R1598" s="227"/>
      <c r="S1598" s="228" t="e">
        <f>IF(C1598="",NA(),MATCH($B1598&amp;$C1598,'Smelter Reference List'!$J:$J,0))</f>
        <v>#N/A</v>
      </c>
      <c r="T1598" s="229"/>
      <c r="U1598" s="229">
        <f t="shared" ca="1" si="52"/>
        <v>0</v>
      </c>
      <c r="V1598" s="229"/>
      <c r="W1598" s="229"/>
      <c r="Y1598" s="223" t="str">
        <f t="shared" si="53"/>
        <v/>
      </c>
    </row>
    <row r="1599" spans="1:25" s="223" customFormat="1" ht="20.25">
      <c r="A1599" s="292"/>
      <c r="B1599" s="293" t="str">
        <f>IF(LEN(A1599)=0,"",INDEX('Smelter Reference List'!$A:$A,MATCH($A1599,'Smelter Reference List'!$E:$E,0)))</f>
        <v/>
      </c>
      <c r="C1599" s="299" t="str">
        <f>IF(LEN(A1599)=0,"",INDEX('Smelter Reference List'!$C:$C,MATCH($A1599,'Smelter Reference List'!$E:$E,0)))</f>
        <v/>
      </c>
      <c r="D1599" s="293" t="str">
        <f ca="1">IF(ISERROR($S1599),"",OFFSET('Smelter Reference List'!$C$4,$S1599-4,0)&amp;"")</f>
        <v/>
      </c>
      <c r="E1599" s="293" t="str">
        <f ca="1">IF(ISERROR($S1599),"",OFFSET('Smelter Reference List'!$D$4,$S1599-4,0)&amp;"")</f>
        <v/>
      </c>
      <c r="F1599" s="293" t="str">
        <f ca="1">IF(ISERROR($S1599),"",OFFSET('Smelter Reference List'!$E$4,$S1599-4,0))</f>
        <v/>
      </c>
      <c r="G1599" s="293" t="str">
        <f ca="1">IF(C1599=$U$4,"Enter smelter details", IF(ISERROR($S1599),"",OFFSET('Smelter Reference List'!$F$4,$S1599-4,0)))</f>
        <v/>
      </c>
      <c r="H1599" s="294" t="str">
        <f ca="1">IF(ISERROR($S1599),"",OFFSET('Smelter Reference List'!$G$4,$S1599-4,0))</f>
        <v/>
      </c>
      <c r="I1599" s="295" t="str">
        <f ca="1">IF(ISERROR($S1599),"",OFFSET('Smelter Reference List'!$H$4,$S1599-4,0))</f>
        <v/>
      </c>
      <c r="J1599" s="295" t="str">
        <f ca="1">IF(ISERROR($S1599),"",OFFSET('Smelter Reference List'!$I$4,$S1599-4,0))</f>
        <v/>
      </c>
      <c r="K1599" s="296"/>
      <c r="L1599" s="296"/>
      <c r="M1599" s="296"/>
      <c r="N1599" s="296"/>
      <c r="O1599" s="296"/>
      <c r="P1599" s="296"/>
      <c r="Q1599" s="297"/>
      <c r="R1599" s="227"/>
      <c r="S1599" s="228" t="e">
        <f>IF(C1599="",NA(),MATCH($B1599&amp;$C1599,'Smelter Reference List'!$J:$J,0))</f>
        <v>#N/A</v>
      </c>
      <c r="T1599" s="229"/>
      <c r="U1599" s="229">
        <f t="shared" ca="1" si="52"/>
        <v>0</v>
      </c>
      <c r="V1599" s="229"/>
      <c r="W1599" s="229"/>
      <c r="Y1599" s="223" t="str">
        <f t="shared" si="53"/>
        <v/>
      </c>
    </row>
    <row r="1600" spans="1:25" s="223" customFormat="1" ht="20.25">
      <c r="A1600" s="292"/>
      <c r="B1600" s="293" t="str">
        <f>IF(LEN(A1600)=0,"",INDEX('Smelter Reference List'!$A:$A,MATCH($A1600,'Smelter Reference List'!$E:$E,0)))</f>
        <v/>
      </c>
      <c r="C1600" s="299" t="str">
        <f>IF(LEN(A1600)=0,"",INDEX('Smelter Reference List'!$C:$C,MATCH($A1600,'Smelter Reference List'!$E:$E,0)))</f>
        <v/>
      </c>
      <c r="D1600" s="293" t="str">
        <f ca="1">IF(ISERROR($S1600),"",OFFSET('Smelter Reference List'!$C$4,$S1600-4,0)&amp;"")</f>
        <v/>
      </c>
      <c r="E1600" s="293" t="str">
        <f ca="1">IF(ISERROR($S1600),"",OFFSET('Smelter Reference List'!$D$4,$S1600-4,0)&amp;"")</f>
        <v/>
      </c>
      <c r="F1600" s="293" t="str">
        <f ca="1">IF(ISERROR($S1600),"",OFFSET('Smelter Reference List'!$E$4,$S1600-4,0))</f>
        <v/>
      </c>
      <c r="G1600" s="293" t="str">
        <f ca="1">IF(C1600=$U$4,"Enter smelter details", IF(ISERROR($S1600),"",OFFSET('Smelter Reference List'!$F$4,$S1600-4,0)))</f>
        <v/>
      </c>
      <c r="H1600" s="294" t="str">
        <f ca="1">IF(ISERROR($S1600),"",OFFSET('Smelter Reference List'!$G$4,$S1600-4,0))</f>
        <v/>
      </c>
      <c r="I1600" s="295" t="str">
        <f ca="1">IF(ISERROR($S1600),"",OFFSET('Smelter Reference List'!$H$4,$S1600-4,0))</f>
        <v/>
      </c>
      <c r="J1600" s="295" t="str">
        <f ca="1">IF(ISERROR($S1600),"",OFFSET('Smelter Reference List'!$I$4,$S1600-4,0))</f>
        <v/>
      </c>
      <c r="K1600" s="296"/>
      <c r="L1600" s="296"/>
      <c r="M1600" s="296"/>
      <c r="N1600" s="296"/>
      <c r="O1600" s="296"/>
      <c r="P1600" s="296"/>
      <c r="Q1600" s="297"/>
      <c r="R1600" s="227"/>
      <c r="S1600" s="228" t="e">
        <f>IF(C1600="",NA(),MATCH($B1600&amp;$C1600,'Smelter Reference List'!$J:$J,0))</f>
        <v>#N/A</v>
      </c>
      <c r="T1600" s="229"/>
      <c r="U1600" s="229">
        <f t="shared" ca="1" si="52"/>
        <v>0</v>
      </c>
      <c r="V1600" s="229"/>
      <c r="W1600" s="229"/>
      <c r="Y1600" s="223" t="str">
        <f t="shared" si="53"/>
        <v/>
      </c>
    </row>
    <row r="1601" spans="1:25" s="223" customFormat="1" ht="20.25">
      <c r="A1601" s="292"/>
      <c r="B1601" s="293" t="str">
        <f>IF(LEN(A1601)=0,"",INDEX('Smelter Reference List'!$A:$A,MATCH($A1601,'Smelter Reference List'!$E:$E,0)))</f>
        <v/>
      </c>
      <c r="C1601" s="299" t="str">
        <f>IF(LEN(A1601)=0,"",INDEX('Smelter Reference List'!$C:$C,MATCH($A1601,'Smelter Reference List'!$E:$E,0)))</f>
        <v/>
      </c>
      <c r="D1601" s="293" t="str">
        <f ca="1">IF(ISERROR($S1601),"",OFFSET('Smelter Reference List'!$C$4,$S1601-4,0)&amp;"")</f>
        <v/>
      </c>
      <c r="E1601" s="293" t="str">
        <f ca="1">IF(ISERROR($S1601),"",OFFSET('Smelter Reference List'!$D$4,$S1601-4,0)&amp;"")</f>
        <v/>
      </c>
      <c r="F1601" s="293" t="str">
        <f ca="1">IF(ISERROR($S1601),"",OFFSET('Smelter Reference List'!$E$4,$S1601-4,0))</f>
        <v/>
      </c>
      <c r="G1601" s="293" t="str">
        <f ca="1">IF(C1601=$U$4,"Enter smelter details", IF(ISERROR($S1601),"",OFFSET('Smelter Reference List'!$F$4,$S1601-4,0)))</f>
        <v/>
      </c>
      <c r="H1601" s="294" t="str">
        <f ca="1">IF(ISERROR($S1601),"",OFFSET('Smelter Reference List'!$G$4,$S1601-4,0))</f>
        <v/>
      </c>
      <c r="I1601" s="295" t="str">
        <f ca="1">IF(ISERROR($S1601),"",OFFSET('Smelter Reference List'!$H$4,$S1601-4,0))</f>
        <v/>
      </c>
      <c r="J1601" s="295" t="str">
        <f ca="1">IF(ISERROR($S1601),"",OFFSET('Smelter Reference List'!$I$4,$S1601-4,0))</f>
        <v/>
      </c>
      <c r="K1601" s="296"/>
      <c r="L1601" s="296"/>
      <c r="M1601" s="296"/>
      <c r="N1601" s="296"/>
      <c r="O1601" s="296"/>
      <c r="P1601" s="296"/>
      <c r="Q1601" s="297"/>
      <c r="R1601" s="227"/>
      <c r="S1601" s="228" t="e">
        <f>IF(C1601="",NA(),MATCH($B1601&amp;$C1601,'Smelter Reference List'!$J:$J,0))</f>
        <v>#N/A</v>
      </c>
      <c r="T1601" s="229"/>
      <c r="U1601" s="229">
        <f t="shared" ca="1" si="52"/>
        <v>0</v>
      </c>
      <c r="V1601" s="229"/>
      <c r="W1601" s="229"/>
      <c r="Y1601" s="223" t="str">
        <f t="shared" si="53"/>
        <v/>
      </c>
    </row>
    <row r="1602" spans="1:25" s="223" customFormat="1" ht="20.25">
      <c r="A1602" s="292"/>
      <c r="B1602" s="293" t="str">
        <f>IF(LEN(A1602)=0,"",INDEX('Smelter Reference List'!$A:$A,MATCH($A1602,'Smelter Reference List'!$E:$E,0)))</f>
        <v/>
      </c>
      <c r="C1602" s="299" t="str">
        <f>IF(LEN(A1602)=0,"",INDEX('Smelter Reference List'!$C:$C,MATCH($A1602,'Smelter Reference List'!$E:$E,0)))</f>
        <v/>
      </c>
      <c r="D1602" s="293" t="str">
        <f ca="1">IF(ISERROR($S1602),"",OFFSET('Smelter Reference List'!$C$4,$S1602-4,0)&amp;"")</f>
        <v/>
      </c>
      <c r="E1602" s="293" t="str">
        <f ca="1">IF(ISERROR($S1602),"",OFFSET('Smelter Reference List'!$D$4,$S1602-4,0)&amp;"")</f>
        <v/>
      </c>
      <c r="F1602" s="293" t="str">
        <f ca="1">IF(ISERROR($S1602),"",OFFSET('Smelter Reference List'!$E$4,$S1602-4,0))</f>
        <v/>
      </c>
      <c r="G1602" s="293" t="str">
        <f ca="1">IF(C1602=$U$4,"Enter smelter details", IF(ISERROR($S1602),"",OFFSET('Smelter Reference List'!$F$4,$S1602-4,0)))</f>
        <v/>
      </c>
      <c r="H1602" s="294" t="str">
        <f ca="1">IF(ISERROR($S1602),"",OFFSET('Smelter Reference List'!$G$4,$S1602-4,0))</f>
        <v/>
      </c>
      <c r="I1602" s="295" t="str">
        <f ca="1">IF(ISERROR($S1602),"",OFFSET('Smelter Reference List'!$H$4,$S1602-4,0))</f>
        <v/>
      </c>
      <c r="J1602" s="295" t="str">
        <f ca="1">IF(ISERROR($S1602),"",OFFSET('Smelter Reference List'!$I$4,$S1602-4,0))</f>
        <v/>
      </c>
      <c r="K1602" s="296"/>
      <c r="L1602" s="296"/>
      <c r="M1602" s="296"/>
      <c r="N1602" s="296"/>
      <c r="O1602" s="296"/>
      <c r="P1602" s="296"/>
      <c r="Q1602" s="297"/>
      <c r="R1602" s="227"/>
      <c r="S1602" s="228" t="e">
        <f>IF(C1602="",NA(),MATCH($B1602&amp;$C1602,'Smelter Reference List'!$J:$J,0))</f>
        <v>#N/A</v>
      </c>
      <c r="T1602" s="229"/>
      <c r="U1602" s="229">
        <f t="shared" ca="1" si="52"/>
        <v>0</v>
      </c>
      <c r="V1602" s="229"/>
      <c r="W1602" s="229"/>
      <c r="Y1602" s="223" t="str">
        <f t="shared" si="53"/>
        <v/>
      </c>
    </row>
    <row r="1603" spans="1:25" s="223" customFormat="1" ht="20.25">
      <c r="A1603" s="292"/>
      <c r="B1603" s="293" t="str">
        <f>IF(LEN(A1603)=0,"",INDEX('Smelter Reference List'!$A:$A,MATCH($A1603,'Smelter Reference List'!$E:$E,0)))</f>
        <v/>
      </c>
      <c r="C1603" s="299" t="str">
        <f>IF(LEN(A1603)=0,"",INDEX('Smelter Reference List'!$C:$C,MATCH($A1603,'Smelter Reference List'!$E:$E,0)))</f>
        <v/>
      </c>
      <c r="D1603" s="293" t="str">
        <f ca="1">IF(ISERROR($S1603),"",OFFSET('Smelter Reference List'!$C$4,$S1603-4,0)&amp;"")</f>
        <v/>
      </c>
      <c r="E1603" s="293" t="str">
        <f ca="1">IF(ISERROR($S1603),"",OFFSET('Smelter Reference List'!$D$4,$S1603-4,0)&amp;"")</f>
        <v/>
      </c>
      <c r="F1603" s="293" t="str">
        <f ca="1">IF(ISERROR($S1603),"",OFFSET('Smelter Reference List'!$E$4,$S1603-4,0))</f>
        <v/>
      </c>
      <c r="G1603" s="293" t="str">
        <f ca="1">IF(C1603=$U$4,"Enter smelter details", IF(ISERROR($S1603),"",OFFSET('Smelter Reference List'!$F$4,$S1603-4,0)))</f>
        <v/>
      </c>
      <c r="H1603" s="294" t="str">
        <f ca="1">IF(ISERROR($S1603),"",OFFSET('Smelter Reference List'!$G$4,$S1603-4,0))</f>
        <v/>
      </c>
      <c r="I1603" s="295" t="str">
        <f ca="1">IF(ISERROR($S1603),"",OFFSET('Smelter Reference List'!$H$4,$S1603-4,0))</f>
        <v/>
      </c>
      <c r="J1603" s="295" t="str">
        <f ca="1">IF(ISERROR($S1603),"",OFFSET('Smelter Reference List'!$I$4,$S1603-4,0))</f>
        <v/>
      </c>
      <c r="K1603" s="296"/>
      <c r="L1603" s="296"/>
      <c r="M1603" s="296"/>
      <c r="N1603" s="296"/>
      <c r="O1603" s="296"/>
      <c r="P1603" s="296"/>
      <c r="Q1603" s="297"/>
      <c r="R1603" s="227"/>
      <c r="S1603" s="228" t="e">
        <f>IF(C1603="",NA(),MATCH($B1603&amp;$C1603,'Smelter Reference List'!$J:$J,0))</f>
        <v>#N/A</v>
      </c>
      <c r="T1603" s="229"/>
      <c r="U1603" s="229">
        <f t="shared" ca="1" si="52"/>
        <v>0</v>
      </c>
      <c r="V1603" s="229"/>
      <c r="W1603" s="229"/>
      <c r="Y1603" s="223" t="str">
        <f t="shared" si="53"/>
        <v/>
      </c>
    </row>
    <row r="1604" spans="1:25" s="223" customFormat="1" ht="20.25">
      <c r="A1604" s="292"/>
      <c r="B1604" s="293" t="str">
        <f>IF(LEN(A1604)=0,"",INDEX('Smelter Reference List'!$A:$A,MATCH($A1604,'Smelter Reference List'!$E:$E,0)))</f>
        <v/>
      </c>
      <c r="C1604" s="299" t="str">
        <f>IF(LEN(A1604)=0,"",INDEX('Smelter Reference List'!$C:$C,MATCH($A1604,'Smelter Reference List'!$E:$E,0)))</f>
        <v/>
      </c>
      <c r="D1604" s="293" t="str">
        <f ca="1">IF(ISERROR($S1604),"",OFFSET('Smelter Reference List'!$C$4,$S1604-4,0)&amp;"")</f>
        <v/>
      </c>
      <c r="E1604" s="293" t="str">
        <f ca="1">IF(ISERROR($S1604),"",OFFSET('Smelter Reference List'!$D$4,$S1604-4,0)&amp;"")</f>
        <v/>
      </c>
      <c r="F1604" s="293" t="str">
        <f ca="1">IF(ISERROR($S1604),"",OFFSET('Smelter Reference List'!$E$4,$S1604-4,0))</f>
        <v/>
      </c>
      <c r="G1604" s="293" t="str">
        <f ca="1">IF(C1604=$U$4,"Enter smelter details", IF(ISERROR($S1604),"",OFFSET('Smelter Reference List'!$F$4,$S1604-4,0)))</f>
        <v/>
      </c>
      <c r="H1604" s="294" t="str">
        <f ca="1">IF(ISERROR($S1604),"",OFFSET('Smelter Reference List'!$G$4,$S1604-4,0))</f>
        <v/>
      </c>
      <c r="I1604" s="295" t="str">
        <f ca="1">IF(ISERROR($S1604),"",OFFSET('Smelter Reference List'!$H$4,$S1604-4,0))</f>
        <v/>
      </c>
      <c r="J1604" s="295" t="str">
        <f ca="1">IF(ISERROR($S1604),"",OFFSET('Smelter Reference List'!$I$4,$S1604-4,0))</f>
        <v/>
      </c>
      <c r="K1604" s="296"/>
      <c r="L1604" s="296"/>
      <c r="M1604" s="296"/>
      <c r="N1604" s="296"/>
      <c r="O1604" s="296"/>
      <c r="P1604" s="296"/>
      <c r="Q1604" s="297"/>
      <c r="R1604" s="227"/>
      <c r="S1604" s="228" t="e">
        <f>IF(C1604="",NA(),MATCH($B1604&amp;$C1604,'Smelter Reference List'!$J:$J,0))</f>
        <v>#N/A</v>
      </c>
      <c r="T1604" s="229"/>
      <c r="U1604" s="229">
        <f t="shared" ca="1" si="52"/>
        <v>0</v>
      </c>
      <c r="V1604" s="229"/>
      <c r="W1604" s="229"/>
      <c r="Y1604" s="223" t="str">
        <f t="shared" si="53"/>
        <v/>
      </c>
    </row>
    <row r="1605" spans="1:25" s="223" customFormat="1" ht="20.25">
      <c r="A1605" s="292"/>
      <c r="B1605" s="293" t="str">
        <f>IF(LEN(A1605)=0,"",INDEX('Smelter Reference List'!$A:$A,MATCH($A1605,'Smelter Reference List'!$E:$E,0)))</f>
        <v/>
      </c>
      <c r="C1605" s="299" t="str">
        <f>IF(LEN(A1605)=0,"",INDEX('Smelter Reference List'!$C:$C,MATCH($A1605,'Smelter Reference List'!$E:$E,0)))</f>
        <v/>
      </c>
      <c r="D1605" s="293" t="str">
        <f ca="1">IF(ISERROR($S1605),"",OFFSET('Smelter Reference List'!$C$4,$S1605-4,0)&amp;"")</f>
        <v/>
      </c>
      <c r="E1605" s="293" t="str">
        <f ca="1">IF(ISERROR($S1605),"",OFFSET('Smelter Reference List'!$D$4,$S1605-4,0)&amp;"")</f>
        <v/>
      </c>
      <c r="F1605" s="293" t="str">
        <f ca="1">IF(ISERROR($S1605),"",OFFSET('Smelter Reference List'!$E$4,$S1605-4,0))</f>
        <v/>
      </c>
      <c r="G1605" s="293" t="str">
        <f ca="1">IF(C1605=$U$4,"Enter smelter details", IF(ISERROR($S1605),"",OFFSET('Smelter Reference List'!$F$4,$S1605-4,0)))</f>
        <v/>
      </c>
      <c r="H1605" s="294" t="str">
        <f ca="1">IF(ISERROR($S1605),"",OFFSET('Smelter Reference List'!$G$4,$S1605-4,0))</f>
        <v/>
      </c>
      <c r="I1605" s="295" t="str">
        <f ca="1">IF(ISERROR($S1605),"",OFFSET('Smelter Reference List'!$H$4,$S1605-4,0))</f>
        <v/>
      </c>
      <c r="J1605" s="295" t="str">
        <f ca="1">IF(ISERROR($S1605),"",OFFSET('Smelter Reference List'!$I$4,$S1605-4,0))</f>
        <v/>
      </c>
      <c r="K1605" s="296"/>
      <c r="L1605" s="296"/>
      <c r="M1605" s="296"/>
      <c r="N1605" s="296"/>
      <c r="O1605" s="296"/>
      <c r="P1605" s="296"/>
      <c r="Q1605" s="297"/>
      <c r="R1605" s="227"/>
      <c r="S1605" s="228" t="e">
        <f>IF(C1605="",NA(),MATCH($B1605&amp;$C1605,'Smelter Reference List'!$J:$J,0))</f>
        <v>#N/A</v>
      </c>
      <c r="T1605" s="229"/>
      <c r="U1605" s="229">
        <f t="shared" ca="1" si="52"/>
        <v>0</v>
      </c>
      <c r="V1605" s="229"/>
      <c r="W1605" s="229"/>
      <c r="Y1605" s="223" t="str">
        <f t="shared" si="53"/>
        <v/>
      </c>
    </row>
    <row r="1606" spans="1:25" s="223" customFormat="1" ht="20.25">
      <c r="A1606" s="292"/>
      <c r="B1606" s="293" t="str">
        <f>IF(LEN(A1606)=0,"",INDEX('Smelter Reference List'!$A:$A,MATCH($A1606,'Smelter Reference List'!$E:$E,0)))</f>
        <v/>
      </c>
      <c r="C1606" s="299" t="str">
        <f>IF(LEN(A1606)=0,"",INDEX('Smelter Reference List'!$C:$C,MATCH($A1606,'Smelter Reference List'!$E:$E,0)))</f>
        <v/>
      </c>
      <c r="D1606" s="293" t="str">
        <f ca="1">IF(ISERROR($S1606),"",OFFSET('Smelter Reference List'!$C$4,$S1606-4,0)&amp;"")</f>
        <v/>
      </c>
      <c r="E1606" s="293" t="str">
        <f ca="1">IF(ISERROR($S1606),"",OFFSET('Smelter Reference List'!$D$4,$S1606-4,0)&amp;"")</f>
        <v/>
      </c>
      <c r="F1606" s="293" t="str">
        <f ca="1">IF(ISERROR($S1606),"",OFFSET('Smelter Reference List'!$E$4,$S1606-4,0))</f>
        <v/>
      </c>
      <c r="G1606" s="293" t="str">
        <f ca="1">IF(C1606=$U$4,"Enter smelter details", IF(ISERROR($S1606),"",OFFSET('Smelter Reference List'!$F$4,$S1606-4,0)))</f>
        <v/>
      </c>
      <c r="H1606" s="294" t="str">
        <f ca="1">IF(ISERROR($S1606),"",OFFSET('Smelter Reference List'!$G$4,$S1606-4,0))</f>
        <v/>
      </c>
      <c r="I1606" s="295" t="str">
        <f ca="1">IF(ISERROR($S1606),"",OFFSET('Smelter Reference List'!$H$4,$S1606-4,0))</f>
        <v/>
      </c>
      <c r="J1606" s="295" t="str">
        <f ca="1">IF(ISERROR($S1606),"",OFFSET('Smelter Reference List'!$I$4,$S1606-4,0))</f>
        <v/>
      </c>
      <c r="K1606" s="296"/>
      <c r="L1606" s="296"/>
      <c r="M1606" s="296"/>
      <c r="N1606" s="296"/>
      <c r="O1606" s="296"/>
      <c r="P1606" s="296"/>
      <c r="Q1606" s="297"/>
      <c r="R1606" s="227"/>
      <c r="S1606" s="228" t="e">
        <f>IF(C1606="",NA(),MATCH($B1606&amp;$C1606,'Smelter Reference List'!$J:$J,0))</f>
        <v>#N/A</v>
      </c>
      <c r="T1606" s="229"/>
      <c r="U1606" s="229">
        <f t="shared" ca="1" si="52"/>
        <v>0</v>
      </c>
      <c r="V1606" s="229"/>
      <c r="W1606" s="229"/>
      <c r="Y1606" s="223" t="str">
        <f t="shared" si="53"/>
        <v/>
      </c>
    </row>
    <row r="1607" spans="1:25" s="223" customFormat="1" ht="20.25">
      <c r="A1607" s="292"/>
      <c r="B1607" s="293" t="str">
        <f>IF(LEN(A1607)=0,"",INDEX('Smelter Reference List'!$A:$A,MATCH($A1607,'Smelter Reference List'!$E:$E,0)))</f>
        <v/>
      </c>
      <c r="C1607" s="299" t="str">
        <f>IF(LEN(A1607)=0,"",INDEX('Smelter Reference List'!$C:$C,MATCH($A1607,'Smelter Reference List'!$E:$E,0)))</f>
        <v/>
      </c>
      <c r="D1607" s="293" t="str">
        <f ca="1">IF(ISERROR($S1607),"",OFFSET('Smelter Reference List'!$C$4,$S1607-4,0)&amp;"")</f>
        <v/>
      </c>
      <c r="E1607" s="293" t="str">
        <f ca="1">IF(ISERROR($S1607),"",OFFSET('Smelter Reference List'!$D$4,$S1607-4,0)&amp;"")</f>
        <v/>
      </c>
      <c r="F1607" s="293" t="str">
        <f ca="1">IF(ISERROR($S1607),"",OFFSET('Smelter Reference List'!$E$4,$S1607-4,0))</f>
        <v/>
      </c>
      <c r="G1607" s="293" t="str">
        <f ca="1">IF(C1607=$U$4,"Enter smelter details", IF(ISERROR($S1607),"",OFFSET('Smelter Reference List'!$F$4,$S1607-4,0)))</f>
        <v/>
      </c>
      <c r="H1607" s="294" t="str">
        <f ca="1">IF(ISERROR($S1607),"",OFFSET('Smelter Reference List'!$G$4,$S1607-4,0))</f>
        <v/>
      </c>
      <c r="I1607" s="295" t="str">
        <f ca="1">IF(ISERROR($S1607),"",OFFSET('Smelter Reference List'!$H$4,$S1607-4,0))</f>
        <v/>
      </c>
      <c r="J1607" s="295" t="str">
        <f ca="1">IF(ISERROR($S1607),"",OFFSET('Smelter Reference List'!$I$4,$S1607-4,0))</f>
        <v/>
      </c>
      <c r="K1607" s="296"/>
      <c r="L1607" s="296"/>
      <c r="M1607" s="296"/>
      <c r="N1607" s="296"/>
      <c r="O1607" s="296"/>
      <c r="P1607" s="296"/>
      <c r="Q1607" s="297"/>
      <c r="R1607" s="227"/>
      <c r="S1607" s="228" t="e">
        <f>IF(C1607="",NA(),MATCH($B1607&amp;$C1607,'Smelter Reference List'!$J:$J,0))</f>
        <v>#N/A</v>
      </c>
      <c r="T1607" s="229"/>
      <c r="U1607" s="229">
        <f t="shared" ca="1" si="52"/>
        <v>0</v>
      </c>
      <c r="V1607" s="229"/>
      <c r="W1607" s="229"/>
      <c r="Y1607" s="223" t="str">
        <f t="shared" si="53"/>
        <v/>
      </c>
    </row>
    <row r="1608" spans="1:25" s="223" customFormat="1" ht="20.25">
      <c r="A1608" s="292"/>
      <c r="B1608" s="293" t="str">
        <f>IF(LEN(A1608)=0,"",INDEX('Smelter Reference List'!$A:$A,MATCH($A1608,'Smelter Reference List'!$E:$E,0)))</f>
        <v/>
      </c>
      <c r="C1608" s="299" t="str">
        <f>IF(LEN(A1608)=0,"",INDEX('Smelter Reference List'!$C:$C,MATCH($A1608,'Smelter Reference List'!$E:$E,0)))</f>
        <v/>
      </c>
      <c r="D1608" s="293" t="str">
        <f ca="1">IF(ISERROR($S1608),"",OFFSET('Smelter Reference List'!$C$4,$S1608-4,0)&amp;"")</f>
        <v/>
      </c>
      <c r="E1608" s="293" t="str">
        <f ca="1">IF(ISERROR($S1608),"",OFFSET('Smelter Reference List'!$D$4,$S1608-4,0)&amp;"")</f>
        <v/>
      </c>
      <c r="F1608" s="293" t="str">
        <f ca="1">IF(ISERROR($S1608),"",OFFSET('Smelter Reference List'!$E$4,$S1608-4,0))</f>
        <v/>
      </c>
      <c r="G1608" s="293" t="str">
        <f ca="1">IF(C1608=$U$4,"Enter smelter details", IF(ISERROR($S1608),"",OFFSET('Smelter Reference List'!$F$4,$S1608-4,0)))</f>
        <v/>
      </c>
      <c r="H1608" s="294" t="str">
        <f ca="1">IF(ISERROR($S1608),"",OFFSET('Smelter Reference List'!$G$4,$S1608-4,0))</f>
        <v/>
      </c>
      <c r="I1608" s="295" t="str">
        <f ca="1">IF(ISERROR($S1608),"",OFFSET('Smelter Reference List'!$H$4,$S1608-4,0))</f>
        <v/>
      </c>
      <c r="J1608" s="295" t="str">
        <f ca="1">IF(ISERROR($S1608),"",OFFSET('Smelter Reference List'!$I$4,$S1608-4,0))</f>
        <v/>
      </c>
      <c r="K1608" s="296"/>
      <c r="L1608" s="296"/>
      <c r="M1608" s="296"/>
      <c r="N1608" s="296"/>
      <c r="O1608" s="296"/>
      <c r="P1608" s="296"/>
      <c r="Q1608" s="297"/>
      <c r="R1608" s="227"/>
      <c r="S1608" s="228" t="e">
        <f>IF(C1608="",NA(),MATCH($B1608&amp;$C1608,'Smelter Reference List'!$J:$J,0))</f>
        <v>#N/A</v>
      </c>
      <c r="T1608" s="229"/>
      <c r="U1608" s="229">
        <f t="shared" ca="1" si="52"/>
        <v>0</v>
      </c>
      <c r="V1608" s="229"/>
      <c r="W1608" s="229"/>
      <c r="Y1608" s="223" t="str">
        <f t="shared" si="53"/>
        <v/>
      </c>
    </row>
    <row r="1609" spans="1:25" s="223" customFormat="1" ht="20.25">
      <c r="A1609" s="292"/>
      <c r="B1609" s="293" t="str">
        <f>IF(LEN(A1609)=0,"",INDEX('Smelter Reference List'!$A:$A,MATCH($A1609,'Smelter Reference List'!$E:$E,0)))</f>
        <v/>
      </c>
      <c r="C1609" s="299" t="str">
        <f>IF(LEN(A1609)=0,"",INDEX('Smelter Reference List'!$C:$C,MATCH($A1609,'Smelter Reference List'!$E:$E,0)))</f>
        <v/>
      </c>
      <c r="D1609" s="293" t="str">
        <f ca="1">IF(ISERROR($S1609),"",OFFSET('Smelter Reference List'!$C$4,$S1609-4,0)&amp;"")</f>
        <v/>
      </c>
      <c r="E1609" s="293" t="str">
        <f ca="1">IF(ISERROR($S1609),"",OFFSET('Smelter Reference List'!$D$4,$S1609-4,0)&amp;"")</f>
        <v/>
      </c>
      <c r="F1609" s="293" t="str">
        <f ca="1">IF(ISERROR($S1609),"",OFFSET('Smelter Reference List'!$E$4,$S1609-4,0))</f>
        <v/>
      </c>
      <c r="G1609" s="293" t="str">
        <f ca="1">IF(C1609=$U$4,"Enter smelter details", IF(ISERROR($S1609),"",OFFSET('Smelter Reference List'!$F$4,$S1609-4,0)))</f>
        <v/>
      </c>
      <c r="H1609" s="294" t="str">
        <f ca="1">IF(ISERROR($S1609),"",OFFSET('Smelter Reference List'!$G$4,$S1609-4,0))</f>
        <v/>
      </c>
      <c r="I1609" s="295" t="str">
        <f ca="1">IF(ISERROR($S1609),"",OFFSET('Smelter Reference List'!$H$4,$S1609-4,0))</f>
        <v/>
      </c>
      <c r="J1609" s="295" t="str">
        <f ca="1">IF(ISERROR($S1609),"",OFFSET('Smelter Reference List'!$I$4,$S1609-4,0))</f>
        <v/>
      </c>
      <c r="K1609" s="296"/>
      <c r="L1609" s="296"/>
      <c r="M1609" s="296"/>
      <c r="N1609" s="296"/>
      <c r="O1609" s="296"/>
      <c r="P1609" s="296"/>
      <c r="Q1609" s="297"/>
      <c r="R1609" s="227"/>
      <c r="S1609" s="228" t="e">
        <f>IF(C1609="",NA(),MATCH($B1609&amp;$C1609,'Smelter Reference List'!$J:$J,0))</f>
        <v>#N/A</v>
      </c>
      <c r="T1609" s="229"/>
      <c r="U1609" s="229">
        <f t="shared" ca="1" si="52"/>
        <v>0</v>
      </c>
      <c r="V1609" s="229"/>
      <c r="W1609" s="229"/>
      <c r="Y1609" s="223" t="str">
        <f t="shared" si="53"/>
        <v/>
      </c>
    </row>
    <row r="1610" spans="1:25" s="223" customFormat="1" ht="20.25">
      <c r="A1610" s="292"/>
      <c r="B1610" s="293" t="str">
        <f>IF(LEN(A1610)=0,"",INDEX('Smelter Reference List'!$A:$A,MATCH($A1610,'Smelter Reference List'!$E:$E,0)))</f>
        <v/>
      </c>
      <c r="C1610" s="299" t="str">
        <f>IF(LEN(A1610)=0,"",INDEX('Smelter Reference List'!$C:$C,MATCH($A1610,'Smelter Reference List'!$E:$E,0)))</f>
        <v/>
      </c>
      <c r="D1610" s="293" t="str">
        <f ca="1">IF(ISERROR($S1610),"",OFFSET('Smelter Reference List'!$C$4,$S1610-4,0)&amp;"")</f>
        <v/>
      </c>
      <c r="E1610" s="293" t="str">
        <f ca="1">IF(ISERROR($S1610),"",OFFSET('Smelter Reference List'!$D$4,$S1610-4,0)&amp;"")</f>
        <v/>
      </c>
      <c r="F1610" s="293" t="str">
        <f ca="1">IF(ISERROR($S1610),"",OFFSET('Smelter Reference List'!$E$4,$S1610-4,0))</f>
        <v/>
      </c>
      <c r="G1610" s="293" t="str">
        <f ca="1">IF(C1610=$U$4,"Enter smelter details", IF(ISERROR($S1610),"",OFFSET('Smelter Reference List'!$F$4,$S1610-4,0)))</f>
        <v/>
      </c>
      <c r="H1610" s="294" t="str">
        <f ca="1">IF(ISERROR($S1610),"",OFFSET('Smelter Reference List'!$G$4,$S1610-4,0))</f>
        <v/>
      </c>
      <c r="I1610" s="295" t="str">
        <f ca="1">IF(ISERROR($S1610),"",OFFSET('Smelter Reference List'!$H$4,$S1610-4,0))</f>
        <v/>
      </c>
      <c r="J1610" s="295" t="str">
        <f ca="1">IF(ISERROR($S1610),"",OFFSET('Smelter Reference List'!$I$4,$S1610-4,0))</f>
        <v/>
      </c>
      <c r="K1610" s="296"/>
      <c r="L1610" s="296"/>
      <c r="M1610" s="296"/>
      <c r="N1610" s="296"/>
      <c r="O1610" s="296"/>
      <c r="P1610" s="296"/>
      <c r="Q1610" s="297"/>
      <c r="R1610" s="227"/>
      <c r="S1610" s="228" t="e">
        <f>IF(C1610="",NA(),MATCH($B1610&amp;$C1610,'Smelter Reference List'!$J:$J,0))</f>
        <v>#N/A</v>
      </c>
      <c r="T1610" s="229"/>
      <c r="U1610" s="229">
        <f t="shared" ca="1" si="52"/>
        <v>0</v>
      </c>
      <c r="V1610" s="229"/>
      <c r="W1610" s="229"/>
      <c r="Y1610" s="223" t="str">
        <f t="shared" si="53"/>
        <v/>
      </c>
    </row>
    <row r="1611" spans="1:25" s="223" customFormat="1" ht="20.25">
      <c r="A1611" s="292"/>
      <c r="B1611" s="293" t="str">
        <f>IF(LEN(A1611)=0,"",INDEX('Smelter Reference List'!$A:$A,MATCH($A1611,'Smelter Reference List'!$E:$E,0)))</f>
        <v/>
      </c>
      <c r="C1611" s="299" t="str">
        <f>IF(LEN(A1611)=0,"",INDEX('Smelter Reference List'!$C:$C,MATCH($A1611,'Smelter Reference List'!$E:$E,0)))</f>
        <v/>
      </c>
      <c r="D1611" s="293" t="str">
        <f ca="1">IF(ISERROR($S1611),"",OFFSET('Smelter Reference List'!$C$4,$S1611-4,0)&amp;"")</f>
        <v/>
      </c>
      <c r="E1611" s="293" t="str">
        <f ca="1">IF(ISERROR($S1611),"",OFFSET('Smelter Reference List'!$D$4,$S1611-4,0)&amp;"")</f>
        <v/>
      </c>
      <c r="F1611" s="293" t="str">
        <f ca="1">IF(ISERROR($S1611),"",OFFSET('Smelter Reference List'!$E$4,$S1611-4,0))</f>
        <v/>
      </c>
      <c r="G1611" s="293" t="str">
        <f ca="1">IF(C1611=$U$4,"Enter smelter details", IF(ISERROR($S1611),"",OFFSET('Smelter Reference List'!$F$4,$S1611-4,0)))</f>
        <v/>
      </c>
      <c r="H1611" s="294" t="str">
        <f ca="1">IF(ISERROR($S1611),"",OFFSET('Smelter Reference List'!$G$4,$S1611-4,0))</f>
        <v/>
      </c>
      <c r="I1611" s="295" t="str">
        <f ca="1">IF(ISERROR($S1611),"",OFFSET('Smelter Reference List'!$H$4,$S1611-4,0))</f>
        <v/>
      </c>
      <c r="J1611" s="295" t="str">
        <f ca="1">IF(ISERROR($S1611),"",OFFSET('Smelter Reference List'!$I$4,$S1611-4,0))</f>
        <v/>
      </c>
      <c r="K1611" s="296"/>
      <c r="L1611" s="296"/>
      <c r="M1611" s="296"/>
      <c r="N1611" s="296"/>
      <c r="O1611" s="296"/>
      <c r="P1611" s="296"/>
      <c r="Q1611" s="297"/>
      <c r="R1611" s="227"/>
      <c r="S1611" s="228" t="e">
        <f>IF(C1611="",NA(),MATCH($B1611&amp;$C1611,'Smelter Reference List'!$J:$J,0))</f>
        <v>#N/A</v>
      </c>
      <c r="T1611" s="229"/>
      <c r="U1611" s="229">
        <f t="shared" ca="1" si="52"/>
        <v>0</v>
      </c>
      <c r="V1611" s="229"/>
      <c r="W1611" s="229"/>
      <c r="Y1611" s="223" t="str">
        <f t="shared" si="53"/>
        <v/>
      </c>
    </row>
    <row r="1612" spans="1:25" s="223" customFormat="1" ht="20.25">
      <c r="A1612" s="292"/>
      <c r="B1612" s="293" t="str">
        <f>IF(LEN(A1612)=0,"",INDEX('Smelter Reference List'!$A:$A,MATCH($A1612,'Smelter Reference List'!$E:$E,0)))</f>
        <v/>
      </c>
      <c r="C1612" s="299" t="str">
        <f>IF(LEN(A1612)=0,"",INDEX('Smelter Reference List'!$C:$C,MATCH($A1612,'Smelter Reference List'!$E:$E,0)))</f>
        <v/>
      </c>
      <c r="D1612" s="293" t="str">
        <f ca="1">IF(ISERROR($S1612),"",OFFSET('Smelter Reference List'!$C$4,$S1612-4,0)&amp;"")</f>
        <v/>
      </c>
      <c r="E1612" s="293" t="str">
        <f ca="1">IF(ISERROR($S1612),"",OFFSET('Smelter Reference List'!$D$4,$S1612-4,0)&amp;"")</f>
        <v/>
      </c>
      <c r="F1612" s="293" t="str">
        <f ca="1">IF(ISERROR($S1612),"",OFFSET('Smelter Reference List'!$E$4,$S1612-4,0))</f>
        <v/>
      </c>
      <c r="G1612" s="293" t="str">
        <f ca="1">IF(C1612=$U$4,"Enter smelter details", IF(ISERROR($S1612),"",OFFSET('Smelter Reference List'!$F$4,$S1612-4,0)))</f>
        <v/>
      </c>
      <c r="H1612" s="294" t="str">
        <f ca="1">IF(ISERROR($S1612),"",OFFSET('Smelter Reference List'!$G$4,$S1612-4,0))</f>
        <v/>
      </c>
      <c r="I1612" s="295" t="str">
        <f ca="1">IF(ISERROR($S1612),"",OFFSET('Smelter Reference List'!$H$4,$S1612-4,0))</f>
        <v/>
      </c>
      <c r="J1612" s="295" t="str">
        <f ca="1">IF(ISERROR($S1612),"",OFFSET('Smelter Reference List'!$I$4,$S1612-4,0))</f>
        <v/>
      </c>
      <c r="K1612" s="296"/>
      <c r="L1612" s="296"/>
      <c r="M1612" s="296"/>
      <c r="N1612" s="296"/>
      <c r="O1612" s="296"/>
      <c r="P1612" s="296"/>
      <c r="Q1612" s="297"/>
      <c r="R1612" s="227"/>
      <c r="S1612" s="228" t="e">
        <f>IF(C1612="",NA(),MATCH($B1612&amp;$C1612,'Smelter Reference List'!$J:$J,0))</f>
        <v>#N/A</v>
      </c>
      <c r="T1612" s="229"/>
      <c r="U1612" s="229">
        <f t="shared" ca="1" si="52"/>
        <v>0</v>
      </c>
      <c r="V1612" s="229"/>
      <c r="W1612" s="229"/>
      <c r="Y1612" s="223" t="str">
        <f t="shared" si="53"/>
        <v/>
      </c>
    </row>
    <row r="1613" spans="1:25" s="223" customFormat="1" ht="20.25">
      <c r="A1613" s="292"/>
      <c r="B1613" s="293" t="str">
        <f>IF(LEN(A1613)=0,"",INDEX('Smelter Reference List'!$A:$A,MATCH($A1613,'Smelter Reference List'!$E:$E,0)))</f>
        <v/>
      </c>
      <c r="C1613" s="299" t="str">
        <f>IF(LEN(A1613)=0,"",INDEX('Smelter Reference List'!$C:$C,MATCH($A1613,'Smelter Reference List'!$E:$E,0)))</f>
        <v/>
      </c>
      <c r="D1613" s="293" t="str">
        <f ca="1">IF(ISERROR($S1613),"",OFFSET('Smelter Reference List'!$C$4,$S1613-4,0)&amp;"")</f>
        <v/>
      </c>
      <c r="E1613" s="293" t="str">
        <f ca="1">IF(ISERROR($S1613),"",OFFSET('Smelter Reference List'!$D$4,$S1613-4,0)&amp;"")</f>
        <v/>
      </c>
      <c r="F1613" s="293" t="str">
        <f ca="1">IF(ISERROR($S1613),"",OFFSET('Smelter Reference List'!$E$4,$S1613-4,0))</f>
        <v/>
      </c>
      <c r="G1613" s="293" t="str">
        <f ca="1">IF(C1613=$U$4,"Enter smelter details", IF(ISERROR($S1613),"",OFFSET('Smelter Reference List'!$F$4,$S1613-4,0)))</f>
        <v/>
      </c>
      <c r="H1613" s="294" t="str">
        <f ca="1">IF(ISERROR($S1613),"",OFFSET('Smelter Reference List'!$G$4,$S1613-4,0))</f>
        <v/>
      </c>
      <c r="I1613" s="295" t="str">
        <f ca="1">IF(ISERROR($S1613),"",OFFSET('Smelter Reference List'!$H$4,$S1613-4,0))</f>
        <v/>
      </c>
      <c r="J1613" s="295" t="str">
        <f ca="1">IF(ISERROR($S1613),"",OFFSET('Smelter Reference List'!$I$4,$S1613-4,0))</f>
        <v/>
      </c>
      <c r="K1613" s="296"/>
      <c r="L1613" s="296"/>
      <c r="M1613" s="296"/>
      <c r="N1613" s="296"/>
      <c r="O1613" s="296"/>
      <c r="P1613" s="296"/>
      <c r="Q1613" s="297"/>
      <c r="R1613" s="227"/>
      <c r="S1613" s="228" t="e">
        <f>IF(C1613="",NA(),MATCH($B1613&amp;$C1613,'Smelter Reference List'!$J:$J,0))</f>
        <v>#N/A</v>
      </c>
      <c r="T1613" s="229"/>
      <c r="U1613" s="229">
        <f t="shared" ca="1" si="52"/>
        <v>0</v>
      </c>
      <c r="V1613" s="229"/>
      <c r="W1613" s="229"/>
      <c r="Y1613" s="223" t="str">
        <f t="shared" si="53"/>
        <v/>
      </c>
    </row>
    <row r="1614" spans="1:25" s="223" customFormat="1" ht="20.25">
      <c r="A1614" s="292"/>
      <c r="B1614" s="293" t="str">
        <f>IF(LEN(A1614)=0,"",INDEX('Smelter Reference List'!$A:$A,MATCH($A1614,'Smelter Reference List'!$E:$E,0)))</f>
        <v/>
      </c>
      <c r="C1614" s="299" t="str">
        <f>IF(LEN(A1614)=0,"",INDEX('Smelter Reference List'!$C:$C,MATCH($A1614,'Smelter Reference List'!$E:$E,0)))</f>
        <v/>
      </c>
      <c r="D1614" s="293" t="str">
        <f ca="1">IF(ISERROR($S1614),"",OFFSET('Smelter Reference List'!$C$4,$S1614-4,0)&amp;"")</f>
        <v/>
      </c>
      <c r="E1614" s="293" t="str">
        <f ca="1">IF(ISERROR($S1614),"",OFFSET('Smelter Reference List'!$D$4,$S1614-4,0)&amp;"")</f>
        <v/>
      </c>
      <c r="F1614" s="293" t="str">
        <f ca="1">IF(ISERROR($S1614),"",OFFSET('Smelter Reference List'!$E$4,$S1614-4,0))</f>
        <v/>
      </c>
      <c r="G1614" s="293" t="str">
        <f ca="1">IF(C1614=$U$4,"Enter smelter details", IF(ISERROR($S1614),"",OFFSET('Smelter Reference List'!$F$4,$S1614-4,0)))</f>
        <v/>
      </c>
      <c r="H1614" s="294" t="str">
        <f ca="1">IF(ISERROR($S1614),"",OFFSET('Smelter Reference List'!$G$4,$S1614-4,0))</f>
        <v/>
      </c>
      <c r="I1614" s="295" t="str">
        <f ca="1">IF(ISERROR($S1614),"",OFFSET('Smelter Reference List'!$H$4,$S1614-4,0))</f>
        <v/>
      </c>
      <c r="J1614" s="295" t="str">
        <f ca="1">IF(ISERROR($S1614),"",OFFSET('Smelter Reference List'!$I$4,$S1614-4,0))</f>
        <v/>
      </c>
      <c r="K1614" s="296"/>
      <c r="L1614" s="296"/>
      <c r="M1614" s="296"/>
      <c r="N1614" s="296"/>
      <c r="O1614" s="296"/>
      <c r="P1614" s="296"/>
      <c r="Q1614" s="297"/>
      <c r="R1614" s="227"/>
      <c r="S1614" s="228" t="e">
        <f>IF(C1614="",NA(),MATCH($B1614&amp;$C1614,'Smelter Reference List'!$J:$J,0))</f>
        <v>#N/A</v>
      </c>
      <c r="T1614" s="229"/>
      <c r="U1614" s="229">
        <f t="shared" ca="1" si="52"/>
        <v>0</v>
      </c>
      <c r="V1614" s="229"/>
      <c r="W1614" s="229"/>
      <c r="Y1614" s="223" t="str">
        <f t="shared" si="53"/>
        <v/>
      </c>
    </row>
    <row r="1615" spans="1:25" s="223" customFormat="1" ht="20.25">
      <c r="A1615" s="292"/>
      <c r="B1615" s="293" t="str">
        <f>IF(LEN(A1615)=0,"",INDEX('Smelter Reference List'!$A:$A,MATCH($A1615,'Smelter Reference List'!$E:$E,0)))</f>
        <v/>
      </c>
      <c r="C1615" s="299" t="str">
        <f>IF(LEN(A1615)=0,"",INDEX('Smelter Reference List'!$C:$C,MATCH($A1615,'Smelter Reference List'!$E:$E,0)))</f>
        <v/>
      </c>
      <c r="D1615" s="293" t="str">
        <f ca="1">IF(ISERROR($S1615),"",OFFSET('Smelter Reference List'!$C$4,$S1615-4,0)&amp;"")</f>
        <v/>
      </c>
      <c r="E1615" s="293" t="str">
        <f ca="1">IF(ISERROR($S1615),"",OFFSET('Smelter Reference List'!$D$4,$S1615-4,0)&amp;"")</f>
        <v/>
      </c>
      <c r="F1615" s="293" t="str">
        <f ca="1">IF(ISERROR($S1615),"",OFFSET('Smelter Reference List'!$E$4,$S1615-4,0))</f>
        <v/>
      </c>
      <c r="G1615" s="293" t="str">
        <f ca="1">IF(C1615=$U$4,"Enter smelter details", IF(ISERROR($S1615),"",OFFSET('Smelter Reference List'!$F$4,$S1615-4,0)))</f>
        <v/>
      </c>
      <c r="H1615" s="294" t="str">
        <f ca="1">IF(ISERROR($S1615),"",OFFSET('Smelter Reference List'!$G$4,$S1615-4,0))</f>
        <v/>
      </c>
      <c r="I1615" s="295" t="str">
        <f ca="1">IF(ISERROR($S1615),"",OFFSET('Smelter Reference List'!$H$4,$S1615-4,0))</f>
        <v/>
      </c>
      <c r="J1615" s="295" t="str">
        <f ca="1">IF(ISERROR($S1615),"",OFFSET('Smelter Reference List'!$I$4,$S1615-4,0))</f>
        <v/>
      </c>
      <c r="K1615" s="296"/>
      <c r="L1615" s="296"/>
      <c r="M1615" s="296"/>
      <c r="N1615" s="296"/>
      <c r="O1615" s="296"/>
      <c r="P1615" s="296"/>
      <c r="Q1615" s="297"/>
      <c r="R1615" s="227"/>
      <c r="S1615" s="228" t="e">
        <f>IF(C1615="",NA(),MATCH($B1615&amp;$C1615,'Smelter Reference List'!$J:$J,0))</f>
        <v>#N/A</v>
      </c>
      <c r="T1615" s="229"/>
      <c r="U1615" s="229">
        <f t="shared" ca="1" si="52"/>
        <v>0</v>
      </c>
      <c r="V1615" s="229"/>
      <c r="W1615" s="229"/>
      <c r="Y1615" s="223" t="str">
        <f t="shared" si="53"/>
        <v/>
      </c>
    </row>
    <row r="1616" spans="1:25" s="223" customFormat="1" ht="20.25">
      <c r="A1616" s="292"/>
      <c r="B1616" s="293" t="str">
        <f>IF(LEN(A1616)=0,"",INDEX('Smelter Reference List'!$A:$A,MATCH($A1616,'Smelter Reference List'!$E:$E,0)))</f>
        <v/>
      </c>
      <c r="C1616" s="299" t="str">
        <f>IF(LEN(A1616)=0,"",INDEX('Smelter Reference List'!$C:$C,MATCH($A1616,'Smelter Reference List'!$E:$E,0)))</f>
        <v/>
      </c>
      <c r="D1616" s="293" t="str">
        <f ca="1">IF(ISERROR($S1616),"",OFFSET('Smelter Reference List'!$C$4,$S1616-4,0)&amp;"")</f>
        <v/>
      </c>
      <c r="E1616" s="293" t="str">
        <f ca="1">IF(ISERROR($S1616),"",OFFSET('Smelter Reference List'!$D$4,$S1616-4,0)&amp;"")</f>
        <v/>
      </c>
      <c r="F1616" s="293" t="str">
        <f ca="1">IF(ISERROR($S1616),"",OFFSET('Smelter Reference List'!$E$4,$S1616-4,0))</f>
        <v/>
      </c>
      <c r="G1616" s="293" t="str">
        <f ca="1">IF(C1616=$U$4,"Enter smelter details", IF(ISERROR($S1616),"",OFFSET('Smelter Reference List'!$F$4,$S1616-4,0)))</f>
        <v/>
      </c>
      <c r="H1616" s="294" t="str">
        <f ca="1">IF(ISERROR($S1616),"",OFFSET('Smelter Reference List'!$G$4,$S1616-4,0))</f>
        <v/>
      </c>
      <c r="I1616" s="295" t="str">
        <f ca="1">IF(ISERROR($S1616),"",OFFSET('Smelter Reference List'!$H$4,$S1616-4,0))</f>
        <v/>
      </c>
      <c r="J1616" s="295" t="str">
        <f ca="1">IF(ISERROR($S1616),"",OFFSET('Smelter Reference List'!$I$4,$S1616-4,0))</f>
        <v/>
      </c>
      <c r="K1616" s="296"/>
      <c r="L1616" s="296"/>
      <c r="M1616" s="296"/>
      <c r="N1616" s="296"/>
      <c r="O1616" s="296"/>
      <c r="P1616" s="296"/>
      <c r="Q1616" s="297"/>
      <c r="R1616" s="227"/>
      <c r="S1616" s="228" t="e">
        <f>IF(C1616="",NA(),MATCH($B1616&amp;$C1616,'Smelter Reference List'!$J:$J,0))</f>
        <v>#N/A</v>
      </c>
      <c r="T1616" s="229"/>
      <c r="U1616" s="229">
        <f t="shared" ca="1" si="52"/>
        <v>0</v>
      </c>
      <c r="V1616" s="229"/>
      <c r="W1616" s="229"/>
      <c r="Y1616" s="223" t="str">
        <f t="shared" si="53"/>
        <v/>
      </c>
    </row>
    <row r="1617" spans="1:25" s="223" customFormat="1" ht="20.25">
      <c r="A1617" s="292"/>
      <c r="B1617" s="293" t="str">
        <f>IF(LEN(A1617)=0,"",INDEX('Smelter Reference List'!$A:$A,MATCH($A1617,'Smelter Reference List'!$E:$E,0)))</f>
        <v/>
      </c>
      <c r="C1617" s="299" t="str">
        <f>IF(LEN(A1617)=0,"",INDEX('Smelter Reference List'!$C:$C,MATCH($A1617,'Smelter Reference List'!$E:$E,0)))</f>
        <v/>
      </c>
      <c r="D1617" s="293" t="str">
        <f ca="1">IF(ISERROR($S1617),"",OFFSET('Smelter Reference List'!$C$4,$S1617-4,0)&amp;"")</f>
        <v/>
      </c>
      <c r="E1617" s="293" t="str">
        <f ca="1">IF(ISERROR($S1617),"",OFFSET('Smelter Reference List'!$D$4,$S1617-4,0)&amp;"")</f>
        <v/>
      </c>
      <c r="F1617" s="293" t="str">
        <f ca="1">IF(ISERROR($S1617),"",OFFSET('Smelter Reference List'!$E$4,$S1617-4,0))</f>
        <v/>
      </c>
      <c r="G1617" s="293" t="str">
        <f ca="1">IF(C1617=$U$4,"Enter smelter details", IF(ISERROR($S1617),"",OFFSET('Smelter Reference List'!$F$4,$S1617-4,0)))</f>
        <v/>
      </c>
      <c r="H1617" s="294" t="str">
        <f ca="1">IF(ISERROR($S1617),"",OFFSET('Smelter Reference List'!$G$4,$S1617-4,0))</f>
        <v/>
      </c>
      <c r="I1617" s="295" t="str">
        <f ca="1">IF(ISERROR($S1617),"",OFFSET('Smelter Reference List'!$H$4,$S1617-4,0))</f>
        <v/>
      </c>
      <c r="J1617" s="295" t="str">
        <f ca="1">IF(ISERROR($S1617),"",OFFSET('Smelter Reference List'!$I$4,$S1617-4,0))</f>
        <v/>
      </c>
      <c r="K1617" s="296"/>
      <c r="L1617" s="296"/>
      <c r="M1617" s="296"/>
      <c r="N1617" s="296"/>
      <c r="O1617" s="296"/>
      <c r="P1617" s="296"/>
      <c r="Q1617" s="297"/>
      <c r="R1617" s="227"/>
      <c r="S1617" s="228" t="e">
        <f>IF(C1617="",NA(),MATCH($B1617&amp;$C1617,'Smelter Reference List'!$J:$J,0))</f>
        <v>#N/A</v>
      </c>
      <c r="T1617" s="229"/>
      <c r="U1617" s="229">
        <f t="shared" ca="1" si="52"/>
        <v>0</v>
      </c>
      <c r="V1617" s="229"/>
      <c r="W1617" s="229"/>
      <c r="Y1617" s="223" t="str">
        <f t="shared" si="53"/>
        <v/>
      </c>
    </row>
    <row r="1618" spans="1:25" s="223" customFormat="1" ht="20.25">
      <c r="A1618" s="292"/>
      <c r="B1618" s="293" t="str">
        <f>IF(LEN(A1618)=0,"",INDEX('Smelter Reference List'!$A:$A,MATCH($A1618,'Smelter Reference List'!$E:$E,0)))</f>
        <v/>
      </c>
      <c r="C1618" s="299" t="str">
        <f>IF(LEN(A1618)=0,"",INDEX('Smelter Reference List'!$C:$C,MATCH($A1618,'Smelter Reference List'!$E:$E,0)))</f>
        <v/>
      </c>
      <c r="D1618" s="293" t="str">
        <f ca="1">IF(ISERROR($S1618),"",OFFSET('Smelter Reference List'!$C$4,$S1618-4,0)&amp;"")</f>
        <v/>
      </c>
      <c r="E1618" s="293" t="str">
        <f ca="1">IF(ISERROR($S1618),"",OFFSET('Smelter Reference List'!$D$4,$S1618-4,0)&amp;"")</f>
        <v/>
      </c>
      <c r="F1618" s="293" t="str">
        <f ca="1">IF(ISERROR($S1618),"",OFFSET('Smelter Reference List'!$E$4,$S1618-4,0))</f>
        <v/>
      </c>
      <c r="G1618" s="293" t="str">
        <f ca="1">IF(C1618=$U$4,"Enter smelter details", IF(ISERROR($S1618),"",OFFSET('Smelter Reference List'!$F$4,$S1618-4,0)))</f>
        <v/>
      </c>
      <c r="H1618" s="294" t="str">
        <f ca="1">IF(ISERROR($S1618),"",OFFSET('Smelter Reference List'!$G$4,$S1618-4,0))</f>
        <v/>
      </c>
      <c r="I1618" s="295" t="str">
        <f ca="1">IF(ISERROR($S1618),"",OFFSET('Smelter Reference List'!$H$4,$S1618-4,0))</f>
        <v/>
      </c>
      <c r="J1618" s="295" t="str">
        <f ca="1">IF(ISERROR($S1618),"",OFFSET('Smelter Reference List'!$I$4,$S1618-4,0))</f>
        <v/>
      </c>
      <c r="K1618" s="296"/>
      <c r="L1618" s="296"/>
      <c r="M1618" s="296"/>
      <c r="N1618" s="296"/>
      <c r="O1618" s="296"/>
      <c r="P1618" s="296"/>
      <c r="Q1618" s="297"/>
      <c r="R1618" s="227"/>
      <c r="S1618" s="228" t="e">
        <f>IF(C1618="",NA(),MATCH($B1618&amp;$C1618,'Smelter Reference List'!$J:$J,0))</f>
        <v>#N/A</v>
      </c>
      <c r="T1618" s="229"/>
      <c r="U1618" s="229">
        <f t="shared" ca="1" si="52"/>
        <v>0</v>
      </c>
      <c r="V1618" s="229"/>
      <c r="W1618" s="229"/>
      <c r="Y1618" s="223" t="str">
        <f t="shared" si="53"/>
        <v/>
      </c>
    </row>
    <row r="1619" spans="1:25" s="223" customFormat="1" ht="20.25">
      <c r="A1619" s="292"/>
      <c r="B1619" s="293" t="str">
        <f>IF(LEN(A1619)=0,"",INDEX('Smelter Reference List'!$A:$A,MATCH($A1619,'Smelter Reference List'!$E:$E,0)))</f>
        <v/>
      </c>
      <c r="C1619" s="299" t="str">
        <f>IF(LEN(A1619)=0,"",INDEX('Smelter Reference List'!$C:$C,MATCH($A1619,'Smelter Reference List'!$E:$E,0)))</f>
        <v/>
      </c>
      <c r="D1619" s="293" t="str">
        <f ca="1">IF(ISERROR($S1619),"",OFFSET('Smelter Reference List'!$C$4,$S1619-4,0)&amp;"")</f>
        <v/>
      </c>
      <c r="E1619" s="293" t="str">
        <f ca="1">IF(ISERROR($S1619),"",OFFSET('Smelter Reference List'!$D$4,$S1619-4,0)&amp;"")</f>
        <v/>
      </c>
      <c r="F1619" s="293" t="str">
        <f ca="1">IF(ISERROR($S1619),"",OFFSET('Smelter Reference List'!$E$4,$S1619-4,0))</f>
        <v/>
      </c>
      <c r="G1619" s="293" t="str">
        <f ca="1">IF(C1619=$U$4,"Enter smelter details", IF(ISERROR($S1619),"",OFFSET('Smelter Reference List'!$F$4,$S1619-4,0)))</f>
        <v/>
      </c>
      <c r="H1619" s="294" t="str">
        <f ca="1">IF(ISERROR($S1619),"",OFFSET('Smelter Reference List'!$G$4,$S1619-4,0))</f>
        <v/>
      </c>
      <c r="I1619" s="295" t="str">
        <f ca="1">IF(ISERROR($S1619),"",OFFSET('Smelter Reference List'!$H$4,$S1619-4,0))</f>
        <v/>
      </c>
      <c r="J1619" s="295" t="str">
        <f ca="1">IF(ISERROR($S1619),"",OFFSET('Smelter Reference List'!$I$4,$S1619-4,0))</f>
        <v/>
      </c>
      <c r="K1619" s="296"/>
      <c r="L1619" s="296"/>
      <c r="M1619" s="296"/>
      <c r="N1619" s="296"/>
      <c r="O1619" s="296"/>
      <c r="P1619" s="296"/>
      <c r="Q1619" s="297"/>
      <c r="R1619" s="227"/>
      <c r="S1619" s="228" t="e">
        <f>IF(C1619="",NA(),MATCH($B1619&amp;$C1619,'Smelter Reference List'!$J:$J,0))</f>
        <v>#N/A</v>
      </c>
      <c r="T1619" s="229"/>
      <c r="U1619" s="229">
        <f t="shared" ca="1" si="52"/>
        <v>0</v>
      </c>
      <c r="V1619" s="229"/>
      <c r="W1619" s="229"/>
      <c r="Y1619" s="223" t="str">
        <f t="shared" si="53"/>
        <v/>
      </c>
    </row>
    <row r="1620" spans="1:25" s="223" customFormat="1" ht="20.25">
      <c r="A1620" s="292"/>
      <c r="B1620" s="293" t="str">
        <f>IF(LEN(A1620)=0,"",INDEX('Smelter Reference List'!$A:$A,MATCH($A1620,'Smelter Reference List'!$E:$E,0)))</f>
        <v/>
      </c>
      <c r="C1620" s="299" t="str">
        <f>IF(LEN(A1620)=0,"",INDEX('Smelter Reference List'!$C:$C,MATCH($A1620,'Smelter Reference List'!$E:$E,0)))</f>
        <v/>
      </c>
      <c r="D1620" s="293" t="str">
        <f ca="1">IF(ISERROR($S1620),"",OFFSET('Smelter Reference List'!$C$4,$S1620-4,0)&amp;"")</f>
        <v/>
      </c>
      <c r="E1620" s="293" t="str">
        <f ca="1">IF(ISERROR($S1620),"",OFFSET('Smelter Reference List'!$D$4,$S1620-4,0)&amp;"")</f>
        <v/>
      </c>
      <c r="F1620" s="293" t="str">
        <f ca="1">IF(ISERROR($S1620),"",OFFSET('Smelter Reference List'!$E$4,$S1620-4,0))</f>
        <v/>
      </c>
      <c r="G1620" s="293" t="str">
        <f ca="1">IF(C1620=$U$4,"Enter smelter details", IF(ISERROR($S1620),"",OFFSET('Smelter Reference List'!$F$4,$S1620-4,0)))</f>
        <v/>
      </c>
      <c r="H1620" s="294" t="str">
        <f ca="1">IF(ISERROR($S1620),"",OFFSET('Smelter Reference List'!$G$4,$S1620-4,0))</f>
        <v/>
      </c>
      <c r="I1620" s="295" t="str">
        <f ca="1">IF(ISERROR($S1620),"",OFFSET('Smelter Reference List'!$H$4,$S1620-4,0))</f>
        <v/>
      </c>
      <c r="J1620" s="295" t="str">
        <f ca="1">IF(ISERROR($S1620),"",OFFSET('Smelter Reference List'!$I$4,$S1620-4,0))</f>
        <v/>
      </c>
      <c r="K1620" s="296"/>
      <c r="L1620" s="296"/>
      <c r="M1620" s="296"/>
      <c r="N1620" s="296"/>
      <c r="O1620" s="296"/>
      <c r="P1620" s="296"/>
      <c r="Q1620" s="297"/>
      <c r="R1620" s="227"/>
      <c r="S1620" s="228" t="e">
        <f>IF(C1620="",NA(),MATCH($B1620&amp;$C1620,'Smelter Reference List'!$J:$J,0))</f>
        <v>#N/A</v>
      </c>
      <c r="T1620" s="229"/>
      <c r="U1620" s="229">
        <f t="shared" ca="1" si="52"/>
        <v>0</v>
      </c>
      <c r="V1620" s="229"/>
      <c r="W1620" s="229"/>
      <c r="Y1620" s="223" t="str">
        <f t="shared" si="53"/>
        <v/>
      </c>
    </row>
    <row r="1621" spans="1:25" s="223" customFormat="1" ht="20.25">
      <c r="A1621" s="292"/>
      <c r="B1621" s="293" t="str">
        <f>IF(LEN(A1621)=0,"",INDEX('Smelter Reference List'!$A:$A,MATCH($A1621,'Smelter Reference List'!$E:$E,0)))</f>
        <v/>
      </c>
      <c r="C1621" s="299" t="str">
        <f>IF(LEN(A1621)=0,"",INDEX('Smelter Reference List'!$C:$C,MATCH($A1621,'Smelter Reference List'!$E:$E,0)))</f>
        <v/>
      </c>
      <c r="D1621" s="293" t="str">
        <f ca="1">IF(ISERROR($S1621),"",OFFSET('Smelter Reference List'!$C$4,$S1621-4,0)&amp;"")</f>
        <v/>
      </c>
      <c r="E1621" s="293" t="str">
        <f ca="1">IF(ISERROR($S1621),"",OFFSET('Smelter Reference List'!$D$4,$S1621-4,0)&amp;"")</f>
        <v/>
      </c>
      <c r="F1621" s="293" t="str">
        <f ca="1">IF(ISERROR($S1621),"",OFFSET('Smelter Reference List'!$E$4,$S1621-4,0))</f>
        <v/>
      </c>
      <c r="G1621" s="293" t="str">
        <f ca="1">IF(C1621=$U$4,"Enter smelter details", IF(ISERROR($S1621),"",OFFSET('Smelter Reference List'!$F$4,$S1621-4,0)))</f>
        <v/>
      </c>
      <c r="H1621" s="294" t="str">
        <f ca="1">IF(ISERROR($S1621),"",OFFSET('Smelter Reference List'!$G$4,$S1621-4,0))</f>
        <v/>
      </c>
      <c r="I1621" s="295" t="str">
        <f ca="1">IF(ISERROR($S1621),"",OFFSET('Smelter Reference List'!$H$4,$S1621-4,0))</f>
        <v/>
      </c>
      <c r="J1621" s="295" t="str">
        <f ca="1">IF(ISERROR($S1621),"",OFFSET('Smelter Reference List'!$I$4,$S1621-4,0))</f>
        <v/>
      </c>
      <c r="K1621" s="296"/>
      <c r="L1621" s="296"/>
      <c r="M1621" s="296"/>
      <c r="N1621" s="296"/>
      <c r="O1621" s="296"/>
      <c r="P1621" s="296"/>
      <c r="Q1621" s="297"/>
      <c r="R1621" s="227"/>
      <c r="S1621" s="228" t="e">
        <f>IF(C1621="",NA(),MATCH($B1621&amp;$C1621,'Smelter Reference List'!$J:$J,0))</f>
        <v>#N/A</v>
      </c>
      <c r="T1621" s="229"/>
      <c r="U1621" s="229">
        <f t="shared" ca="1" si="52"/>
        <v>0</v>
      </c>
      <c r="V1621" s="229"/>
      <c r="W1621" s="229"/>
      <c r="Y1621" s="223" t="str">
        <f t="shared" si="53"/>
        <v/>
      </c>
    </row>
    <row r="1622" spans="1:25" s="223" customFormat="1" ht="20.25">
      <c r="A1622" s="292"/>
      <c r="B1622" s="293" t="str">
        <f>IF(LEN(A1622)=0,"",INDEX('Smelter Reference List'!$A:$A,MATCH($A1622,'Smelter Reference List'!$E:$E,0)))</f>
        <v/>
      </c>
      <c r="C1622" s="299" t="str">
        <f>IF(LEN(A1622)=0,"",INDEX('Smelter Reference List'!$C:$C,MATCH($A1622,'Smelter Reference List'!$E:$E,0)))</f>
        <v/>
      </c>
      <c r="D1622" s="293" t="str">
        <f ca="1">IF(ISERROR($S1622),"",OFFSET('Smelter Reference List'!$C$4,$S1622-4,0)&amp;"")</f>
        <v/>
      </c>
      <c r="E1622" s="293" t="str">
        <f ca="1">IF(ISERROR($S1622),"",OFFSET('Smelter Reference List'!$D$4,$S1622-4,0)&amp;"")</f>
        <v/>
      </c>
      <c r="F1622" s="293" t="str">
        <f ca="1">IF(ISERROR($S1622),"",OFFSET('Smelter Reference List'!$E$4,$S1622-4,0))</f>
        <v/>
      </c>
      <c r="G1622" s="293" t="str">
        <f ca="1">IF(C1622=$U$4,"Enter smelter details", IF(ISERROR($S1622),"",OFFSET('Smelter Reference List'!$F$4,$S1622-4,0)))</f>
        <v/>
      </c>
      <c r="H1622" s="294" t="str">
        <f ca="1">IF(ISERROR($S1622),"",OFFSET('Smelter Reference List'!$G$4,$S1622-4,0))</f>
        <v/>
      </c>
      <c r="I1622" s="295" t="str">
        <f ca="1">IF(ISERROR($S1622),"",OFFSET('Smelter Reference List'!$H$4,$S1622-4,0))</f>
        <v/>
      </c>
      <c r="J1622" s="295" t="str">
        <f ca="1">IF(ISERROR($S1622),"",OFFSET('Smelter Reference List'!$I$4,$S1622-4,0))</f>
        <v/>
      </c>
      <c r="K1622" s="296"/>
      <c r="L1622" s="296"/>
      <c r="M1622" s="296"/>
      <c r="N1622" s="296"/>
      <c r="O1622" s="296"/>
      <c r="P1622" s="296"/>
      <c r="Q1622" s="297"/>
      <c r="R1622" s="227"/>
      <c r="S1622" s="228" t="e">
        <f>IF(C1622="",NA(),MATCH($B1622&amp;$C1622,'Smelter Reference List'!$J:$J,0))</f>
        <v>#N/A</v>
      </c>
      <c r="T1622" s="229"/>
      <c r="U1622" s="229">
        <f t="shared" ca="1" si="52"/>
        <v>0</v>
      </c>
      <c r="V1622" s="229"/>
      <c r="W1622" s="229"/>
      <c r="Y1622" s="223" t="str">
        <f t="shared" si="53"/>
        <v/>
      </c>
    </row>
    <row r="1623" spans="1:25" s="223" customFormat="1" ht="20.25">
      <c r="A1623" s="292"/>
      <c r="B1623" s="293" t="str">
        <f>IF(LEN(A1623)=0,"",INDEX('Smelter Reference List'!$A:$A,MATCH($A1623,'Smelter Reference List'!$E:$E,0)))</f>
        <v/>
      </c>
      <c r="C1623" s="299" t="str">
        <f>IF(LEN(A1623)=0,"",INDEX('Smelter Reference List'!$C:$C,MATCH($A1623,'Smelter Reference List'!$E:$E,0)))</f>
        <v/>
      </c>
      <c r="D1623" s="293" t="str">
        <f ca="1">IF(ISERROR($S1623),"",OFFSET('Smelter Reference List'!$C$4,$S1623-4,0)&amp;"")</f>
        <v/>
      </c>
      <c r="E1623" s="293" t="str">
        <f ca="1">IF(ISERROR($S1623),"",OFFSET('Smelter Reference List'!$D$4,$S1623-4,0)&amp;"")</f>
        <v/>
      </c>
      <c r="F1623" s="293" t="str">
        <f ca="1">IF(ISERROR($S1623),"",OFFSET('Smelter Reference List'!$E$4,$S1623-4,0))</f>
        <v/>
      </c>
      <c r="G1623" s="293" t="str">
        <f ca="1">IF(C1623=$U$4,"Enter smelter details", IF(ISERROR($S1623),"",OFFSET('Smelter Reference List'!$F$4,$S1623-4,0)))</f>
        <v/>
      </c>
      <c r="H1623" s="294" t="str">
        <f ca="1">IF(ISERROR($S1623),"",OFFSET('Smelter Reference List'!$G$4,$S1623-4,0))</f>
        <v/>
      </c>
      <c r="I1623" s="295" t="str">
        <f ca="1">IF(ISERROR($S1623),"",OFFSET('Smelter Reference List'!$H$4,$S1623-4,0))</f>
        <v/>
      </c>
      <c r="J1623" s="295" t="str">
        <f ca="1">IF(ISERROR($S1623),"",OFFSET('Smelter Reference List'!$I$4,$S1623-4,0))</f>
        <v/>
      </c>
      <c r="K1623" s="296"/>
      <c r="L1623" s="296"/>
      <c r="M1623" s="296"/>
      <c r="N1623" s="296"/>
      <c r="O1623" s="296"/>
      <c r="P1623" s="296"/>
      <c r="Q1623" s="297"/>
      <c r="R1623" s="227"/>
      <c r="S1623" s="228" t="e">
        <f>IF(C1623="",NA(),MATCH($B1623&amp;$C1623,'Smelter Reference List'!$J:$J,0))</f>
        <v>#N/A</v>
      </c>
      <c r="T1623" s="229"/>
      <c r="U1623" s="229">
        <f t="shared" ca="1" si="52"/>
        <v>0</v>
      </c>
      <c r="V1623" s="229"/>
      <c r="W1623" s="229"/>
      <c r="Y1623" s="223" t="str">
        <f t="shared" si="53"/>
        <v/>
      </c>
    </row>
    <row r="1624" spans="1:25" s="223" customFormat="1" ht="20.25">
      <c r="A1624" s="292"/>
      <c r="B1624" s="293" t="str">
        <f>IF(LEN(A1624)=0,"",INDEX('Smelter Reference List'!$A:$A,MATCH($A1624,'Smelter Reference List'!$E:$E,0)))</f>
        <v/>
      </c>
      <c r="C1624" s="299" t="str">
        <f>IF(LEN(A1624)=0,"",INDEX('Smelter Reference List'!$C:$C,MATCH($A1624,'Smelter Reference List'!$E:$E,0)))</f>
        <v/>
      </c>
      <c r="D1624" s="293" t="str">
        <f ca="1">IF(ISERROR($S1624),"",OFFSET('Smelter Reference List'!$C$4,$S1624-4,0)&amp;"")</f>
        <v/>
      </c>
      <c r="E1624" s="293" t="str">
        <f ca="1">IF(ISERROR($S1624),"",OFFSET('Smelter Reference List'!$D$4,$S1624-4,0)&amp;"")</f>
        <v/>
      </c>
      <c r="F1624" s="293" t="str">
        <f ca="1">IF(ISERROR($S1624),"",OFFSET('Smelter Reference List'!$E$4,$S1624-4,0))</f>
        <v/>
      </c>
      <c r="G1624" s="293" t="str">
        <f ca="1">IF(C1624=$U$4,"Enter smelter details", IF(ISERROR($S1624),"",OFFSET('Smelter Reference List'!$F$4,$S1624-4,0)))</f>
        <v/>
      </c>
      <c r="H1624" s="294" t="str">
        <f ca="1">IF(ISERROR($S1624),"",OFFSET('Smelter Reference List'!$G$4,$S1624-4,0))</f>
        <v/>
      </c>
      <c r="I1624" s="295" t="str">
        <f ca="1">IF(ISERROR($S1624),"",OFFSET('Smelter Reference List'!$H$4,$S1624-4,0))</f>
        <v/>
      </c>
      <c r="J1624" s="295" t="str">
        <f ca="1">IF(ISERROR($S1624),"",OFFSET('Smelter Reference List'!$I$4,$S1624-4,0))</f>
        <v/>
      </c>
      <c r="K1624" s="296"/>
      <c r="L1624" s="296"/>
      <c r="M1624" s="296"/>
      <c r="N1624" s="296"/>
      <c r="O1624" s="296"/>
      <c r="P1624" s="296"/>
      <c r="Q1624" s="297"/>
      <c r="R1624" s="227"/>
      <c r="S1624" s="228" t="e">
        <f>IF(C1624="",NA(),MATCH($B1624&amp;$C1624,'Smelter Reference List'!$J:$J,0))</f>
        <v>#N/A</v>
      </c>
      <c r="T1624" s="229"/>
      <c r="U1624" s="229">
        <f t="shared" ca="1" si="52"/>
        <v>0</v>
      </c>
      <c r="V1624" s="229"/>
      <c r="W1624" s="229"/>
      <c r="Y1624" s="223" t="str">
        <f t="shared" si="53"/>
        <v/>
      </c>
    </row>
    <row r="1625" spans="1:25" s="223" customFormat="1" ht="20.25">
      <c r="A1625" s="292"/>
      <c r="B1625" s="293" t="str">
        <f>IF(LEN(A1625)=0,"",INDEX('Smelter Reference List'!$A:$A,MATCH($A1625,'Smelter Reference List'!$E:$E,0)))</f>
        <v/>
      </c>
      <c r="C1625" s="299" t="str">
        <f>IF(LEN(A1625)=0,"",INDEX('Smelter Reference List'!$C:$C,MATCH($A1625,'Smelter Reference List'!$E:$E,0)))</f>
        <v/>
      </c>
      <c r="D1625" s="293" t="str">
        <f ca="1">IF(ISERROR($S1625),"",OFFSET('Smelter Reference List'!$C$4,$S1625-4,0)&amp;"")</f>
        <v/>
      </c>
      <c r="E1625" s="293" t="str">
        <f ca="1">IF(ISERROR($S1625),"",OFFSET('Smelter Reference List'!$D$4,$S1625-4,0)&amp;"")</f>
        <v/>
      </c>
      <c r="F1625" s="293" t="str">
        <f ca="1">IF(ISERROR($S1625),"",OFFSET('Smelter Reference List'!$E$4,$S1625-4,0))</f>
        <v/>
      </c>
      <c r="G1625" s="293" t="str">
        <f ca="1">IF(C1625=$U$4,"Enter smelter details", IF(ISERROR($S1625),"",OFFSET('Smelter Reference List'!$F$4,$S1625-4,0)))</f>
        <v/>
      </c>
      <c r="H1625" s="294" t="str">
        <f ca="1">IF(ISERROR($S1625),"",OFFSET('Smelter Reference List'!$G$4,$S1625-4,0))</f>
        <v/>
      </c>
      <c r="I1625" s="295" t="str">
        <f ca="1">IF(ISERROR($S1625),"",OFFSET('Smelter Reference List'!$H$4,$S1625-4,0))</f>
        <v/>
      </c>
      <c r="J1625" s="295" t="str">
        <f ca="1">IF(ISERROR($S1625),"",OFFSET('Smelter Reference List'!$I$4,$S1625-4,0))</f>
        <v/>
      </c>
      <c r="K1625" s="296"/>
      <c r="L1625" s="296"/>
      <c r="M1625" s="296"/>
      <c r="N1625" s="296"/>
      <c r="O1625" s="296"/>
      <c r="P1625" s="296"/>
      <c r="Q1625" s="297"/>
      <c r="R1625" s="227"/>
      <c r="S1625" s="228" t="e">
        <f>IF(C1625="",NA(),MATCH($B1625&amp;$C1625,'Smelter Reference List'!$J:$J,0))</f>
        <v>#N/A</v>
      </c>
      <c r="T1625" s="229"/>
      <c r="U1625" s="229">
        <f t="shared" ca="1" si="52"/>
        <v>0</v>
      </c>
      <c r="V1625" s="229"/>
      <c r="W1625" s="229"/>
      <c r="Y1625" s="223" t="str">
        <f t="shared" si="53"/>
        <v/>
      </c>
    </row>
    <row r="1626" spans="1:25" s="223" customFormat="1" ht="20.25">
      <c r="A1626" s="292"/>
      <c r="B1626" s="293" t="str">
        <f>IF(LEN(A1626)=0,"",INDEX('Smelter Reference List'!$A:$A,MATCH($A1626,'Smelter Reference List'!$E:$E,0)))</f>
        <v/>
      </c>
      <c r="C1626" s="299" t="str">
        <f>IF(LEN(A1626)=0,"",INDEX('Smelter Reference List'!$C:$C,MATCH($A1626,'Smelter Reference List'!$E:$E,0)))</f>
        <v/>
      </c>
      <c r="D1626" s="293" t="str">
        <f ca="1">IF(ISERROR($S1626),"",OFFSET('Smelter Reference List'!$C$4,$S1626-4,0)&amp;"")</f>
        <v/>
      </c>
      <c r="E1626" s="293" t="str">
        <f ca="1">IF(ISERROR($S1626),"",OFFSET('Smelter Reference List'!$D$4,$S1626-4,0)&amp;"")</f>
        <v/>
      </c>
      <c r="F1626" s="293" t="str">
        <f ca="1">IF(ISERROR($S1626),"",OFFSET('Smelter Reference List'!$E$4,$S1626-4,0))</f>
        <v/>
      </c>
      <c r="G1626" s="293" t="str">
        <f ca="1">IF(C1626=$U$4,"Enter smelter details", IF(ISERROR($S1626),"",OFFSET('Smelter Reference List'!$F$4,$S1626-4,0)))</f>
        <v/>
      </c>
      <c r="H1626" s="294" t="str">
        <f ca="1">IF(ISERROR($S1626),"",OFFSET('Smelter Reference List'!$G$4,$S1626-4,0))</f>
        <v/>
      </c>
      <c r="I1626" s="295" t="str">
        <f ca="1">IF(ISERROR($S1626),"",OFFSET('Smelter Reference List'!$H$4,$S1626-4,0))</f>
        <v/>
      </c>
      <c r="J1626" s="295" t="str">
        <f ca="1">IF(ISERROR($S1626),"",OFFSET('Smelter Reference List'!$I$4,$S1626-4,0))</f>
        <v/>
      </c>
      <c r="K1626" s="296"/>
      <c r="L1626" s="296"/>
      <c r="M1626" s="296"/>
      <c r="N1626" s="296"/>
      <c r="O1626" s="296"/>
      <c r="P1626" s="296"/>
      <c r="Q1626" s="297"/>
      <c r="R1626" s="227"/>
      <c r="S1626" s="228" t="e">
        <f>IF(C1626="",NA(),MATCH($B1626&amp;$C1626,'Smelter Reference List'!$J:$J,0))</f>
        <v>#N/A</v>
      </c>
      <c r="T1626" s="229"/>
      <c r="U1626" s="229">
        <f t="shared" ca="1" si="52"/>
        <v>0</v>
      </c>
      <c r="V1626" s="229"/>
      <c r="W1626" s="229"/>
      <c r="Y1626" s="223" t="str">
        <f t="shared" si="53"/>
        <v/>
      </c>
    </row>
    <row r="1627" spans="1:25" s="223" customFormat="1" ht="20.25">
      <c r="A1627" s="292"/>
      <c r="B1627" s="293" t="str">
        <f>IF(LEN(A1627)=0,"",INDEX('Smelter Reference List'!$A:$A,MATCH($A1627,'Smelter Reference List'!$E:$E,0)))</f>
        <v/>
      </c>
      <c r="C1627" s="299" t="str">
        <f>IF(LEN(A1627)=0,"",INDEX('Smelter Reference List'!$C:$C,MATCH($A1627,'Smelter Reference List'!$E:$E,0)))</f>
        <v/>
      </c>
      <c r="D1627" s="293" t="str">
        <f ca="1">IF(ISERROR($S1627),"",OFFSET('Smelter Reference List'!$C$4,$S1627-4,0)&amp;"")</f>
        <v/>
      </c>
      <c r="E1627" s="293" t="str">
        <f ca="1">IF(ISERROR($S1627),"",OFFSET('Smelter Reference List'!$D$4,$S1627-4,0)&amp;"")</f>
        <v/>
      </c>
      <c r="F1627" s="293" t="str">
        <f ca="1">IF(ISERROR($S1627),"",OFFSET('Smelter Reference List'!$E$4,$S1627-4,0))</f>
        <v/>
      </c>
      <c r="G1627" s="293" t="str">
        <f ca="1">IF(C1627=$U$4,"Enter smelter details", IF(ISERROR($S1627),"",OFFSET('Smelter Reference List'!$F$4,$S1627-4,0)))</f>
        <v/>
      </c>
      <c r="H1627" s="294" t="str">
        <f ca="1">IF(ISERROR($S1627),"",OFFSET('Smelter Reference List'!$G$4,$S1627-4,0))</f>
        <v/>
      </c>
      <c r="I1627" s="295" t="str">
        <f ca="1">IF(ISERROR($S1627),"",OFFSET('Smelter Reference List'!$H$4,$S1627-4,0))</f>
        <v/>
      </c>
      <c r="J1627" s="295" t="str">
        <f ca="1">IF(ISERROR($S1627),"",OFFSET('Smelter Reference List'!$I$4,$S1627-4,0))</f>
        <v/>
      </c>
      <c r="K1627" s="296"/>
      <c r="L1627" s="296"/>
      <c r="M1627" s="296"/>
      <c r="N1627" s="296"/>
      <c r="O1627" s="296"/>
      <c r="P1627" s="296"/>
      <c r="Q1627" s="297"/>
      <c r="R1627" s="227"/>
      <c r="S1627" s="228" t="e">
        <f>IF(C1627="",NA(),MATCH($B1627&amp;$C1627,'Smelter Reference List'!$J:$J,0))</f>
        <v>#N/A</v>
      </c>
      <c r="T1627" s="229"/>
      <c r="U1627" s="229">
        <f t="shared" ca="1" si="52"/>
        <v>0</v>
      </c>
      <c r="V1627" s="229"/>
      <c r="W1627" s="229"/>
      <c r="Y1627" s="223" t="str">
        <f t="shared" si="53"/>
        <v/>
      </c>
    </row>
    <row r="1628" spans="1:25" s="223" customFormat="1" ht="20.25">
      <c r="A1628" s="292"/>
      <c r="B1628" s="293" t="str">
        <f>IF(LEN(A1628)=0,"",INDEX('Smelter Reference List'!$A:$A,MATCH($A1628,'Smelter Reference List'!$E:$E,0)))</f>
        <v/>
      </c>
      <c r="C1628" s="299" t="str">
        <f>IF(LEN(A1628)=0,"",INDEX('Smelter Reference List'!$C:$C,MATCH($A1628,'Smelter Reference List'!$E:$E,0)))</f>
        <v/>
      </c>
      <c r="D1628" s="293" t="str">
        <f ca="1">IF(ISERROR($S1628),"",OFFSET('Smelter Reference List'!$C$4,$S1628-4,0)&amp;"")</f>
        <v/>
      </c>
      <c r="E1628" s="293" t="str">
        <f ca="1">IF(ISERROR($S1628),"",OFFSET('Smelter Reference List'!$D$4,$S1628-4,0)&amp;"")</f>
        <v/>
      </c>
      <c r="F1628" s="293" t="str">
        <f ca="1">IF(ISERROR($S1628),"",OFFSET('Smelter Reference List'!$E$4,$S1628-4,0))</f>
        <v/>
      </c>
      <c r="G1628" s="293" t="str">
        <f ca="1">IF(C1628=$U$4,"Enter smelter details", IF(ISERROR($S1628),"",OFFSET('Smelter Reference List'!$F$4,$S1628-4,0)))</f>
        <v/>
      </c>
      <c r="H1628" s="294" t="str">
        <f ca="1">IF(ISERROR($S1628),"",OFFSET('Smelter Reference List'!$G$4,$S1628-4,0))</f>
        <v/>
      </c>
      <c r="I1628" s="295" t="str">
        <f ca="1">IF(ISERROR($S1628),"",OFFSET('Smelter Reference List'!$H$4,$S1628-4,0))</f>
        <v/>
      </c>
      <c r="J1628" s="295" t="str">
        <f ca="1">IF(ISERROR($S1628),"",OFFSET('Smelter Reference List'!$I$4,$S1628-4,0))</f>
        <v/>
      </c>
      <c r="K1628" s="296"/>
      <c r="L1628" s="296"/>
      <c r="M1628" s="296"/>
      <c r="N1628" s="296"/>
      <c r="O1628" s="296"/>
      <c r="P1628" s="296"/>
      <c r="Q1628" s="297"/>
      <c r="R1628" s="227"/>
      <c r="S1628" s="228" t="e">
        <f>IF(C1628="",NA(),MATCH($B1628&amp;$C1628,'Smelter Reference List'!$J:$J,0))</f>
        <v>#N/A</v>
      </c>
      <c r="T1628" s="229"/>
      <c r="U1628" s="229">
        <f t="shared" ca="1" si="52"/>
        <v>0</v>
      </c>
      <c r="V1628" s="229"/>
      <c r="W1628" s="229"/>
      <c r="Y1628" s="223" t="str">
        <f t="shared" si="53"/>
        <v/>
      </c>
    </row>
    <row r="1629" spans="1:25" s="223" customFormat="1" ht="20.25">
      <c r="A1629" s="292"/>
      <c r="B1629" s="293" t="str">
        <f>IF(LEN(A1629)=0,"",INDEX('Smelter Reference List'!$A:$A,MATCH($A1629,'Smelter Reference List'!$E:$E,0)))</f>
        <v/>
      </c>
      <c r="C1629" s="299" t="str">
        <f>IF(LEN(A1629)=0,"",INDEX('Smelter Reference List'!$C:$C,MATCH($A1629,'Smelter Reference List'!$E:$E,0)))</f>
        <v/>
      </c>
      <c r="D1629" s="293" t="str">
        <f ca="1">IF(ISERROR($S1629),"",OFFSET('Smelter Reference List'!$C$4,$S1629-4,0)&amp;"")</f>
        <v/>
      </c>
      <c r="E1629" s="293" t="str">
        <f ca="1">IF(ISERROR($S1629),"",OFFSET('Smelter Reference List'!$D$4,$S1629-4,0)&amp;"")</f>
        <v/>
      </c>
      <c r="F1629" s="293" t="str">
        <f ca="1">IF(ISERROR($S1629),"",OFFSET('Smelter Reference List'!$E$4,$S1629-4,0))</f>
        <v/>
      </c>
      <c r="G1629" s="293" t="str">
        <f ca="1">IF(C1629=$U$4,"Enter smelter details", IF(ISERROR($S1629),"",OFFSET('Smelter Reference List'!$F$4,$S1629-4,0)))</f>
        <v/>
      </c>
      <c r="H1629" s="294" t="str">
        <f ca="1">IF(ISERROR($S1629),"",OFFSET('Smelter Reference List'!$G$4,$S1629-4,0))</f>
        <v/>
      </c>
      <c r="I1629" s="295" t="str">
        <f ca="1">IF(ISERROR($S1629),"",OFFSET('Smelter Reference List'!$H$4,$S1629-4,0))</f>
        <v/>
      </c>
      <c r="J1629" s="295" t="str">
        <f ca="1">IF(ISERROR($S1629),"",OFFSET('Smelter Reference List'!$I$4,$S1629-4,0))</f>
        <v/>
      </c>
      <c r="K1629" s="296"/>
      <c r="L1629" s="296"/>
      <c r="M1629" s="296"/>
      <c r="N1629" s="296"/>
      <c r="O1629" s="296"/>
      <c r="P1629" s="296"/>
      <c r="Q1629" s="297"/>
      <c r="R1629" s="227"/>
      <c r="S1629" s="228" t="e">
        <f>IF(C1629="",NA(),MATCH($B1629&amp;$C1629,'Smelter Reference List'!$J:$J,0))</f>
        <v>#N/A</v>
      </c>
      <c r="T1629" s="229"/>
      <c r="U1629" s="229">
        <f t="shared" ca="1" si="52"/>
        <v>0</v>
      </c>
      <c r="V1629" s="229"/>
      <c r="W1629" s="229"/>
      <c r="Y1629" s="223" t="str">
        <f t="shared" si="53"/>
        <v/>
      </c>
    </row>
    <row r="1630" spans="1:25" s="223" customFormat="1" ht="20.25">
      <c r="A1630" s="292"/>
      <c r="B1630" s="293" t="str">
        <f>IF(LEN(A1630)=0,"",INDEX('Smelter Reference List'!$A:$A,MATCH($A1630,'Smelter Reference List'!$E:$E,0)))</f>
        <v/>
      </c>
      <c r="C1630" s="299" t="str">
        <f>IF(LEN(A1630)=0,"",INDEX('Smelter Reference List'!$C:$C,MATCH($A1630,'Smelter Reference List'!$E:$E,0)))</f>
        <v/>
      </c>
      <c r="D1630" s="293" t="str">
        <f ca="1">IF(ISERROR($S1630),"",OFFSET('Smelter Reference List'!$C$4,$S1630-4,0)&amp;"")</f>
        <v/>
      </c>
      <c r="E1630" s="293" t="str">
        <f ca="1">IF(ISERROR($S1630),"",OFFSET('Smelter Reference List'!$D$4,$S1630-4,0)&amp;"")</f>
        <v/>
      </c>
      <c r="F1630" s="293" t="str">
        <f ca="1">IF(ISERROR($S1630),"",OFFSET('Smelter Reference List'!$E$4,$S1630-4,0))</f>
        <v/>
      </c>
      <c r="G1630" s="293" t="str">
        <f ca="1">IF(C1630=$U$4,"Enter smelter details", IF(ISERROR($S1630),"",OFFSET('Smelter Reference List'!$F$4,$S1630-4,0)))</f>
        <v/>
      </c>
      <c r="H1630" s="294" t="str">
        <f ca="1">IF(ISERROR($S1630),"",OFFSET('Smelter Reference List'!$G$4,$S1630-4,0))</f>
        <v/>
      </c>
      <c r="I1630" s="295" t="str">
        <f ca="1">IF(ISERROR($S1630),"",OFFSET('Smelter Reference List'!$H$4,$S1630-4,0))</f>
        <v/>
      </c>
      <c r="J1630" s="295" t="str">
        <f ca="1">IF(ISERROR($S1630),"",OFFSET('Smelter Reference List'!$I$4,$S1630-4,0))</f>
        <v/>
      </c>
      <c r="K1630" s="296"/>
      <c r="L1630" s="296"/>
      <c r="M1630" s="296"/>
      <c r="N1630" s="296"/>
      <c r="O1630" s="296"/>
      <c r="P1630" s="296"/>
      <c r="Q1630" s="297"/>
      <c r="R1630" s="227"/>
      <c r="S1630" s="228" t="e">
        <f>IF(C1630="",NA(),MATCH($B1630&amp;$C1630,'Smelter Reference List'!$J:$J,0))</f>
        <v>#N/A</v>
      </c>
      <c r="T1630" s="229"/>
      <c r="U1630" s="229">
        <f t="shared" ca="1" si="52"/>
        <v>0</v>
      </c>
      <c r="V1630" s="229"/>
      <c r="W1630" s="229"/>
      <c r="Y1630" s="223" t="str">
        <f t="shared" si="53"/>
        <v/>
      </c>
    </row>
    <row r="1631" spans="1:25" s="223" customFormat="1" ht="20.25">
      <c r="A1631" s="292"/>
      <c r="B1631" s="293" t="str">
        <f>IF(LEN(A1631)=0,"",INDEX('Smelter Reference List'!$A:$A,MATCH($A1631,'Smelter Reference List'!$E:$E,0)))</f>
        <v/>
      </c>
      <c r="C1631" s="299" t="str">
        <f>IF(LEN(A1631)=0,"",INDEX('Smelter Reference List'!$C:$C,MATCH($A1631,'Smelter Reference List'!$E:$E,0)))</f>
        <v/>
      </c>
      <c r="D1631" s="293" t="str">
        <f ca="1">IF(ISERROR($S1631),"",OFFSET('Smelter Reference List'!$C$4,$S1631-4,0)&amp;"")</f>
        <v/>
      </c>
      <c r="E1631" s="293" t="str">
        <f ca="1">IF(ISERROR($S1631),"",OFFSET('Smelter Reference List'!$D$4,$S1631-4,0)&amp;"")</f>
        <v/>
      </c>
      <c r="F1631" s="293" t="str">
        <f ca="1">IF(ISERROR($S1631),"",OFFSET('Smelter Reference List'!$E$4,$S1631-4,0))</f>
        <v/>
      </c>
      <c r="G1631" s="293" t="str">
        <f ca="1">IF(C1631=$U$4,"Enter smelter details", IF(ISERROR($S1631),"",OFFSET('Smelter Reference List'!$F$4,$S1631-4,0)))</f>
        <v/>
      </c>
      <c r="H1631" s="294" t="str">
        <f ca="1">IF(ISERROR($S1631),"",OFFSET('Smelter Reference List'!$G$4,$S1631-4,0))</f>
        <v/>
      </c>
      <c r="I1631" s="295" t="str">
        <f ca="1">IF(ISERROR($S1631),"",OFFSET('Smelter Reference List'!$H$4,$S1631-4,0))</f>
        <v/>
      </c>
      <c r="J1631" s="295" t="str">
        <f ca="1">IF(ISERROR($S1631),"",OFFSET('Smelter Reference List'!$I$4,$S1631-4,0))</f>
        <v/>
      </c>
      <c r="K1631" s="296"/>
      <c r="L1631" s="296"/>
      <c r="M1631" s="296"/>
      <c r="N1631" s="296"/>
      <c r="O1631" s="296"/>
      <c r="P1631" s="296"/>
      <c r="Q1631" s="297"/>
      <c r="R1631" s="227"/>
      <c r="S1631" s="228" t="e">
        <f>IF(C1631="",NA(),MATCH($B1631&amp;$C1631,'Smelter Reference List'!$J:$J,0))</f>
        <v>#N/A</v>
      </c>
      <c r="T1631" s="229"/>
      <c r="U1631" s="229">
        <f t="shared" ca="1" si="52"/>
        <v>0</v>
      </c>
      <c r="V1631" s="229"/>
      <c r="W1631" s="229"/>
      <c r="Y1631" s="223" t="str">
        <f t="shared" si="53"/>
        <v/>
      </c>
    </row>
    <row r="1632" spans="1:25" s="223" customFormat="1" ht="20.25">
      <c r="A1632" s="292"/>
      <c r="B1632" s="293" t="str">
        <f>IF(LEN(A1632)=0,"",INDEX('Smelter Reference List'!$A:$A,MATCH($A1632,'Smelter Reference List'!$E:$E,0)))</f>
        <v/>
      </c>
      <c r="C1632" s="299" t="str">
        <f>IF(LEN(A1632)=0,"",INDEX('Smelter Reference List'!$C:$C,MATCH($A1632,'Smelter Reference List'!$E:$E,0)))</f>
        <v/>
      </c>
      <c r="D1632" s="293" t="str">
        <f ca="1">IF(ISERROR($S1632),"",OFFSET('Smelter Reference List'!$C$4,$S1632-4,0)&amp;"")</f>
        <v/>
      </c>
      <c r="E1632" s="293" t="str">
        <f ca="1">IF(ISERROR($S1632),"",OFFSET('Smelter Reference List'!$D$4,$S1632-4,0)&amp;"")</f>
        <v/>
      </c>
      <c r="F1632" s="293" t="str">
        <f ca="1">IF(ISERROR($S1632),"",OFFSET('Smelter Reference List'!$E$4,$S1632-4,0))</f>
        <v/>
      </c>
      <c r="G1632" s="293" t="str">
        <f ca="1">IF(C1632=$U$4,"Enter smelter details", IF(ISERROR($S1632),"",OFFSET('Smelter Reference List'!$F$4,$S1632-4,0)))</f>
        <v/>
      </c>
      <c r="H1632" s="294" t="str">
        <f ca="1">IF(ISERROR($S1632),"",OFFSET('Smelter Reference List'!$G$4,$S1632-4,0))</f>
        <v/>
      </c>
      <c r="I1632" s="295" t="str">
        <f ca="1">IF(ISERROR($S1632),"",OFFSET('Smelter Reference List'!$H$4,$S1632-4,0))</f>
        <v/>
      </c>
      <c r="J1632" s="295" t="str">
        <f ca="1">IF(ISERROR($S1632),"",OFFSET('Smelter Reference List'!$I$4,$S1632-4,0))</f>
        <v/>
      </c>
      <c r="K1632" s="296"/>
      <c r="L1632" s="296"/>
      <c r="M1632" s="296"/>
      <c r="N1632" s="296"/>
      <c r="O1632" s="296"/>
      <c r="P1632" s="296"/>
      <c r="Q1632" s="297"/>
      <c r="R1632" s="227"/>
      <c r="S1632" s="228" t="e">
        <f>IF(C1632="",NA(),MATCH($B1632&amp;$C1632,'Smelter Reference List'!$J:$J,0))</f>
        <v>#N/A</v>
      </c>
      <c r="T1632" s="229"/>
      <c r="U1632" s="229">
        <f t="shared" ca="1" si="52"/>
        <v>0</v>
      </c>
      <c r="V1632" s="229"/>
      <c r="W1632" s="229"/>
      <c r="Y1632" s="223" t="str">
        <f t="shared" si="53"/>
        <v/>
      </c>
    </row>
    <row r="1633" spans="1:25" s="223" customFormat="1" ht="20.25">
      <c r="A1633" s="292"/>
      <c r="B1633" s="293" t="str">
        <f>IF(LEN(A1633)=0,"",INDEX('Smelter Reference List'!$A:$A,MATCH($A1633,'Smelter Reference List'!$E:$E,0)))</f>
        <v/>
      </c>
      <c r="C1633" s="299" t="str">
        <f>IF(LEN(A1633)=0,"",INDEX('Smelter Reference List'!$C:$C,MATCH($A1633,'Smelter Reference List'!$E:$E,0)))</f>
        <v/>
      </c>
      <c r="D1633" s="293" t="str">
        <f ca="1">IF(ISERROR($S1633),"",OFFSET('Smelter Reference List'!$C$4,$S1633-4,0)&amp;"")</f>
        <v/>
      </c>
      <c r="E1633" s="293" t="str">
        <f ca="1">IF(ISERROR($S1633),"",OFFSET('Smelter Reference List'!$D$4,$S1633-4,0)&amp;"")</f>
        <v/>
      </c>
      <c r="F1633" s="293" t="str">
        <f ca="1">IF(ISERROR($S1633),"",OFFSET('Smelter Reference List'!$E$4,$S1633-4,0))</f>
        <v/>
      </c>
      <c r="G1633" s="293" t="str">
        <f ca="1">IF(C1633=$U$4,"Enter smelter details", IF(ISERROR($S1633),"",OFFSET('Smelter Reference List'!$F$4,$S1633-4,0)))</f>
        <v/>
      </c>
      <c r="H1633" s="294" t="str">
        <f ca="1">IF(ISERROR($S1633),"",OFFSET('Smelter Reference List'!$G$4,$S1633-4,0))</f>
        <v/>
      </c>
      <c r="I1633" s="295" t="str">
        <f ca="1">IF(ISERROR($S1633),"",OFFSET('Smelter Reference List'!$H$4,$S1633-4,0))</f>
        <v/>
      </c>
      <c r="J1633" s="295" t="str">
        <f ca="1">IF(ISERROR($S1633),"",OFFSET('Smelter Reference List'!$I$4,$S1633-4,0))</f>
        <v/>
      </c>
      <c r="K1633" s="296"/>
      <c r="L1633" s="296"/>
      <c r="M1633" s="296"/>
      <c r="N1633" s="296"/>
      <c r="O1633" s="296"/>
      <c r="P1633" s="296"/>
      <c r="Q1633" s="297"/>
      <c r="R1633" s="227"/>
      <c r="S1633" s="228" t="e">
        <f>IF(C1633="",NA(),MATCH($B1633&amp;$C1633,'Smelter Reference List'!$J:$J,0))</f>
        <v>#N/A</v>
      </c>
      <c r="T1633" s="229"/>
      <c r="U1633" s="229">
        <f t="shared" ca="1" si="52"/>
        <v>0</v>
      </c>
      <c r="V1633" s="229"/>
      <c r="W1633" s="229"/>
      <c r="Y1633" s="223" t="str">
        <f t="shared" si="53"/>
        <v/>
      </c>
    </row>
    <row r="1634" spans="1:25" s="223" customFormat="1" ht="20.25">
      <c r="A1634" s="292"/>
      <c r="B1634" s="293" t="str">
        <f>IF(LEN(A1634)=0,"",INDEX('Smelter Reference List'!$A:$A,MATCH($A1634,'Smelter Reference List'!$E:$E,0)))</f>
        <v/>
      </c>
      <c r="C1634" s="299" t="str">
        <f>IF(LEN(A1634)=0,"",INDEX('Smelter Reference List'!$C:$C,MATCH($A1634,'Smelter Reference List'!$E:$E,0)))</f>
        <v/>
      </c>
      <c r="D1634" s="293" t="str">
        <f ca="1">IF(ISERROR($S1634),"",OFFSET('Smelter Reference List'!$C$4,$S1634-4,0)&amp;"")</f>
        <v/>
      </c>
      <c r="E1634" s="293" t="str">
        <f ca="1">IF(ISERROR($S1634),"",OFFSET('Smelter Reference List'!$D$4,$S1634-4,0)&amp;"")</f>
        <v/>
      </c>
      <c r="F1634" s="293" t="str">
        <f ca="1">IF(ISERROR($S1634),"",OFFSET('Smelter Reference List'!$E$4,$S1634-4,0))</f>
        <v/>
      </c>
      <c r="G1634" s="293" t="str">
        <f ca="1">IF(C1634=$U$4,"Enter smelter details", IF(ISERROR($S1634),"",OFFSET('Smelter Reference List'!$F$4,$S1634-4,0)))</f>
        <v/>
      </c>
      <c r="H1634" s="294" t="str">
        <f ca="1">IF(ISERROR($S1634),"",OFFSET('Smelter Reference List'!$G$4,$S1634-4,0))</f>
        <v/>
      </c>
      <c r="I1634" s="295" t="str">
        <f ca="1">IF(ISERROR($S1634),"",OFFSET('Smelter Reference List'!$H$4,$S1634-4,0))</f>
        <v/>
      </c>
      <c r="J1634" s="295" t="str">
        <f ca="1">IF(ISERROR($S1634),"",OFFSET('Smelter Reference List'!$I$4,$S1634-4,0))</f>
        <v/>
      </c>
      <c r="K1634" s="296"/>
      <c r="L1634" s="296"/>
      <c r="M1634" s="296"/>
      <c r="N1634" s="296"/>
      <c r="O1634" s="296"/>
      <c r="P1634" s="296"/>
      <c r="Q1634" s="297"/>
      <c r="R1634" s="227"/>
      <c r="S1634" s="228" t="e">
        <f>IF(C1634="",NA(),MATCH($B1634&amp;$C1634,'Smelter Reference List'!$J:$J,0))</f>
        <v>#N/A</v>
      </c>
      <c r="T1634" s="229"/>
      <c r="U1634" s="229">
        <f t="shared" ca="1" si="52"/>
        <v>0</v>
      </c>
      <c r="V1634" s="229"/>
      <c r="W1634" s="229"/>
      <c r="Y1634" s="223" t="str">
        <f t="shared" si="53"/>
        <v/>
      </c>
    </row>
    <row r="1635" spans="1:25" s="223" customFormat="1" ht="20.25">
      <c r="A1635" s="292"/>
      <c r="B1635" s="293" t="str">
        <f>IF(LEN(A1635)=0,"",INDEX('Smelter Reference List'!$A:$A,MATCH($A1635,'Smelter Reference List'!$E:$E,0)))</f>
        <v/>
      </c>
      <c r="C1635" s="299" t="str">
        <f>IF(LEN(A1635)=0,"",INDEX('Smelter Reference List'!$C:$C,MATCH($A1635,'Smelter Reference List'!$E:$E,0)))</f>
        <v/>
      </c>
      <c r="D1635" s="293" t="str">
        <f ca="1">IF(ISERROR($S1635),"",OFFSET('Smelter Reference List'!$C$4,$S1635-4,0)&amp;"")</f>
        <v/>
      </c>
      <c r="E1635" s="293" t="str">
        <f ca="1">IF(ISERROR($S1635),"",OFFSET('Smelter Reference List'!$D$4,$S1635-4,0)&amp;"")</f>
        <v/>
      </c>
      <c r="F1635" s="293" t="str">
        <f ca="1">IF(ISERROR($S1635),"",OFFSET('Smelter Reference List'!$E$4,$S1635-4,0))</f>
        <v/>
      </c>
      <c r="G1635" s="293" t="str">
        <f ca="1">IF(C1635=$U$4,"Enter smelter details", IF(ISERROR($S1635),"",OFFSET('Smelter Reference List'!$F$4,$S1635-4,0)))</f>
        <v/>
      </c>
      <c r="H1635" s="294" t="str">
        <f ca="1">IF(ISERROR($S1635),"",OFFSET('Smelter Reference List'!$G$4,$S1635-4,0))</f>
        <v/>
      </c>
      <c r="I1635" s="295" t="str">
        <f ca="1">IF(ISERROR($S1635),"",OFFSET('Smelter Reference List'!$H$4,$S1635-4,0))</f>
        <v/>
      </c>
      <c r="J1635" s="295" t="str">
        <f ca="1">IF(ISERROR($S1635),"",OFFSET('Smelter Reference List'!$I$4,$S1635-4,0))</f>
        <v/>
      </c>
      <c r="K1635" s="296"/>
      <c r="L1635" s="296"/>
      <c r="M1635" s="296"/>
      <c r="N1635" s="296"/>
      <c r="O1635" s="296"/>
      <c r="P1635" s="296"/>
      <c r="Q1635" s="297"/>
      <c r="R1635" s="227"/>
      <c r="S1635" s="228" t="e">
        <f>IF(C1635="",NA(),MATCH($B1635&amp;$C1635,'Smelter Reference List'!$J:$J,0))</f>
        <v>#N/A</v>
      </c>
      <c r="T1635" s="229"/>
      <c r="U1635" s="229">
        <f t="shared" ca="1" si="52"/>
        <v>0</v>
      </c>
      <c r="V1635" s="229"/>
      <c r="W1635" s="229"/>
      <c r="Y1635" s="223" t="str">
        <f t="shared" si="53"/>
        <v/>
      </c>
    </row>
    <row r="1636" spans="1:25" s="223" customFormat="1" ht="20.25">
      <c r="A1636" s="292"/>
      <c r="B1636" s="293" t="str">
        <f>IF(LEN(A1636)=0,"",INDEX('Smelter Reference List'!$A:$A,MATCH($A1636,'Smelter Reference List'!$E:$E,0)))</f>
        <v/>
      </c>
      <c r="C1636" s="299" t="str">
        <f>IF(LEN(A1636)=0,"",INDEX('Smelter Reference List'!$C:$C,MATCH($A1636,'Smelter Reference List'!$E:$E,0)))</f>
        <v/>
      </c>
      <c r="D1636" s="293" t="str">
        <f ca="1">IF(ISERROR($S1636),"",OFFSET('Smelter Reference List'!$C$4,$S1636-4,0)&amp;"")</f>
        <v/>
      </c>
      <c r="E1636" s="293" t="str">
        <f ca="1">IF(ISERROR($S1636),"",OFFSET('Smelter Reference List'!$D$4,$S1636-4,0)&amp;"")</f>
        <v/>
      </c>
      <c r="F1636" s="293" t="str">
        <f ca="1">IF(ISERROR($S1636),"",OFFSET('Smelter Reference List'!$E$4,$S1636-4,0))</f>
        <v/>
      </c>
      <c r="G1636" s="293" t="str">
        <f ca="1">IF(C1636=$U$4,"Enter smelter details", IF(ISERROR($S1636),"",OFFSET('Smelter Reference List'!$F$4,$S1636-4,0)))</f>
        <v/>
      </c>
      <c r="H1636" s="294" t="str">
        <f ca="1">IF(ISERROR($S1636),"",OFFSET('Smelter Reference List'!$G$4,$S1636-4,0))</f>
        <v/>
      </c>
      <c r="I1636" s="295" t="str">
        <f ca="1">IF(ISERROR($S1636),"",OFFSET('Smelter Reference List'!$H$4,$S1636-4,0))</f>
        <v/>
      </c>
      <c r="J1636" s="295" t="str">
        <f ca="1">IF(ISERROR($S1636),"",OFFSET('Smelter Reference List'!$I$4,$S1636-4,0))</f>
        <v/>
      </c>
      <c r="K1636" s="296"/>
      <c r="L1636" s="296"/>
      <c r="M1636" s="296"/>
      <c r="N1636" s="296"/>
      <c r="O1636" s="296"/>
      <c r="P1636" s="296"/>
      <c r="Q1636" s="297"/>
      <c r="R1636" s="227"/>
      <c r="S1636" s="228" t="e">
        <f>IF(C1636="",NA(),MATCH($B1636&amp;$C1636,'Smelter Reference List'!$J:$J,0))</f>
        <v>#N/A</v>
      </c>
      <c r="T1636" s="229"/>
      <c r="U1636" s="229">
        <f t="shared" ca="1" si="52"/>
        <v>0</v>
      </c>
      <c r="V1636" s="229"/>
      <c r="W1636" s="229"/>
      <c r="Y1636" s="223" t="str">
        <f t="shared" si="53"/>
        <v/>
      </c>
    </row>
    <row r="1637" spans="1:25" s="223" customFormat="1" ht="20.25">
      <c r="A1637" s="292"/>
      <c r="B1637" s="293" t="str">
        <f>IF(LEN(A1637)=0,"",INDEX('Smelter Reference List'!$A:$A,MATCH($A1637,'Smelter Reference List'!$E:$E,0)))</f>
        <v/>
      </c>
      <c r="C1637" s="299" t="str">
        <f>IF(LEN(A1637)=0,"",INDEX('Smelter Reference List'!$C:$C,MATCH($A1637,'Smelter Reference List'!$E:$E,0)))</f>
        <v/>
      </c>
      <c r="D1637" s="293" t="str">
        <f ca="1">IF(ISERROR($S1637),"",OFFSET('Smelter Reference List'!$C$4,$S1637-4,0)&amp;"")</f>
        <v/>
      </c>
      <c r="E1637" s="293" t="str">
        <f ca="1">IF(ISERROR($S1637),"",OFFSET('Smelter Reference List'!$D$4,$S1637-4,0)&amp;"")</f>
        <v/>
      </c>
      <c r="F1637" s="293" t="str">
        <f ca="1">IF(ISERROR($S1637),"",OFFSET('Smelter Reference List'!$E$4,$S1637-4,0))</f>
        <v/>
      </c>
      <c r="G1637" s="293" t="str">
        <f ca="1">IF(C1637=$U$4,"Enter smelter details", IF(ISERROR($S1637),"",OFFSET('Smelter Reference List'!$F$4,$S1637-4,0)))</f>
        <v/>
      </c>
      <c r="H1637" s="294" t="str">
        <f ca="1">IF(ISERROR($S1637),"",OFFSET('Smelter Reference List'!$G$4,$S1637-4,0))</f>
        <v/>
      </c>
      <c r="I1637" s="295" t="str">
        <f ca="1">IF(ISERROR($S1637),"",OFFSET('Smelter Reference List'!$H$4,$S1637-4,0))</f>
        <v/>
      </c>
      <c r="J1637" s="295" t="str">
        <f ca="1">IF(ISERROR($S1637),"",OFFSET('Smelter Reference List'!$I$4,$S1637-4,0))</f>
        <v/>
      </c>
      <c r="K1637" s="296"/>
      <c r="L1637" s="296"/>
      <c r="M1637" s="296"/>
      <c r="N1637" s="296"/>
      <c r="O1637" s="296"/>
      <c r="P1637" s="296"/>
      <c r="Q1637" s="297"/>
      <c r="R1637" s="227"/>
      <c r="S1637" s="228" t="e">
        <f>IF(C1637="",NA(),MATCH($B1637&amp;$C1637,'Smelter Reference List'!$J:$J,0))</f>
        <v>#N/A</v>
      </c>
      <c r="T1637" s="229"/>
      <c r="U1637" s="229">
        <f t="shared" ca="1" si="52"/>
        <v>0</v>
      </c>
      <c r="V1637" s="229"/>
      <c r="W1637" s="229"/>
      <c r="Y1637" s="223" t="str">
        <f t="shared" si="53"/>
        <v/>
      </c>
    </row>
    <row r="1638" spans="1:25" s="223" customFormat="1" ht="20.25">
      <c r="A1638" s="292"/>
      <c r="B1638" s="293" t="str">
        <f>IF(LEN(A1638)=0,"",INDEX('Smelter Reference List'!$A:$A,MATCH($A1638,'Smelter Reference List'!$E:$E,0)))</f>
        <v/>
      </c>
      <c r="C1638" s="299" t="str">
        <f>IF(LEN(A1638)=0,"",INDEX('Smelter Reference List'!$C:$C,MATCH($A1638,'Smelter Reference List'!$E:$E,0)))</f>
        <v/>
      </c>
      <c r="D1638" s="293" t="str">
        <f ca="1">IF(ISERROR($S1638),"",OFFSET('Smelter Reference List'!$C$4,$S1638-4,0)&amp;"")</f>
        <v/>
      </c>
      <c r="E1638" s="293" t="str">
        <f ca="1">IF(ISERROR($S1638),"",OFFSET('Smelter Reference List'!$D$4,$S1638-4,0)&amp;"")</f>
        <v/>
      </c>
      <c r="F1638" s="293" t="str">
        <f ca="1">IF(ISERROR($S1638),"",OFFSET('Smelter Reference List'!$E$4,$S1638-4,0))</f>
        <v/>
      </c>
      <c r="G1638" s="293" t="str">
        <f ca="1">IF(C1638=$U$4,"Enter smelter details", IF(ISERROR($S1638),"",OFFSET('Smelter Reference List'!$F$4,$S1638-4,0)))</f>
        <v/>
      </c>
      <c r="H1638" s="294" t="str">
        <f ca="1">IF(ISERROR($S1638),"",OFFSET('Smelter Reference List'!$G$4,$S1638-4,0))</f>
        <v/>
      </c>
      <c r="I1638" s="295" t="str">
        <f ca="1">IF(ISERROR($S1638),"",OFFSET('Smelter Reference List'!$H$4,$S1638-4,0))</f>
        <v/>
      </c>
      <c r="J1638" s="295" t="str">
        <f ca="1">IF(ISERROR($S1638),"",OFFSET('Smelter Reference List'!$I$4,$S1638-4,0))</f>
        <v/>
      </c>
      <c r="K1638" s="296"/>
      <c r="L1638" s="296"/>
      <c r="M1638" s="296"/>
      <c r="N1638" s="296"/>
      <c r="O1638" s="296"/>
      <c r="P1638" s="296"/>
      <c r="Q1638" s="297"/>
      <c r="R1638" s="227"/>
      <c r="S1638" s="228" t="e">
        <f>IF(C1638="",NA(),MATCH($B1638&amp;$C1638,'Smelter Reference List'!$J:$J,0))</f>
        <v>#N/A</v>
      </c>
      <c r="T1638" s="229"/>
      <c r="U1638" s="229">
        <f t="shared" ca="1" si="52"/>
        <v>0</v>
      </c>
      <c r="V1638" s="229"/>
      <c r="W1638" s="229"/>
      <c r="Y1638" s="223" t="str">
        <f t="shared" si="53"/>
        <v/>
      </c>
    </row>
    <row r="1639" spans="1:25" s="223" customFormat="1" ht="20.25">
      <c r="A1639" s="292"/>
      <c r="B1639" s="293" t="str">
        <f>IF(LEN(A1639)=0,"",INDEX('Smelter Reference List'!$A:$A,MATCH($A1639,'Smelter Reference List'!$E:$E,0)))</f>
        <v/>
      </c>
      <c r="C1639" s="299" t="str">
        <f>IF(LEN(A1639)=0,"",INDEX('Smelter Reference List'!$C:$C,MATCH($A1639,'Smelter Reference List'!$E:$E,0)))</f>
        <v/>
      </c>
      <c r="D1639" s="293" t="str">
        <f ca="1">IF(ISERROR($S1639),"",OFFSET('Smelter Reference List'!$C$4,$S1639-4,0)&amp;"")</f>
        <v/>
      </c>
      <c r="E1639" s="293" t="str">
        <f ca="1">IF(ISERROR($S1639),"",OFFSET('Smelter Reference List'!$D$4,$S1639-4,0)&amp;"")</f>
        <v/>
      </c>
      <c r="F1639" s="293" t="str">
        <f ca="1">IF(ISERROR($S1639),"",OFFSET('Smelter Reference List'!$E$4,$S1639-4,0))</f>
        <v/>
      </c>
      <c r="G1639" s="293" t="str">
        <f ca="1">IF(C1639=$U$4,"Enter smelter details", IF(ISERROR($S1639),"",OFFSET('Smelter Reference List'!$F$4,$S1639-4,0)))</f>
        <v/>
      </c>
      <c r="H1639" s="294" t="str">
        <f ca="1">IF(ISERROR($S1639),"",OFFSET('Smelter Reference List'!$G$4,$S1639-4,0))</f>
        <v/>
      </c>
      <c r="I1639" s="295" t="str">
        <f ca="1">IF(ISERROR($S1639),"",OFFSET('Smelter Reference List'!$H$4,$S1639-4,0))</f>
        <v/>
      </c>
      <c r="J1639" s="295" t="str">
        <f ca="1">IF(ISERROR($S1639),"",OFFSET('Smelter Reference List'!$I$4,$S1639-4,0))</f>
        <v/>
      </c>
      <c r="K1639" s="296"/>
      <c r="L1639" s="296"/>
      <c r="M1639" s="296"/>
      <c r="N1639" s="296"/>
      <c r="O1639" s="296"/>
      <c r="P1639" s="296"/>
      <c r="Q1639" s="297"/>
      <c r="R1639" s="227"/>
      <c r="S1639" s="228" t="e">
        <f>IF(C1639="",NA(),MATCH($B1639&amp;$C1639,'Smelter Reference List'!$J:$J,0))</f>
        <v>#N/A</v>
      </c>
      <c r="T1639" s="229"/>
      <c r="U1639" s="229">
        <f t="shared" ca="1" si="52"/>
        <v>0</v>
      </c>
      <c r="V1639" s="229"/>
      <c r="W1639" s="229"/>
      <c r="Y1639" s="223" t="str">
        <f t="shared" si="53"/>
        <v/>
      </c>
    </row>
    <row r="1640" spans="1:25" s="223" customFormat="1" ht="20.25">
      <c r="A1640" s="292"/>
      <c r="B1640" s="293" t="str">
        <f>IF(LEN(A1640)=0,"",INDEX('Smelter Reference List'!$A:$A,MATCH($A1640,'Smelter Reference List'!$E:$E,0)))</f>
        <v/>
      </c>
      <c r="C1640" s="299" t="str">
        <f>IF(LEN(A1640)=0,"",INDEX('Smelter Reference List'!$C:$C,MATCH($A1640,'Smelter Reference List'!$E:$E,0)))</f>
        <v/>
      </c>
      <c r="D1640" s="293" t="str">
        <f ca="1">IF(ISERROR($S1640),"",OFFSET('Smelter Reference List'!$C$4,$S1640-4,0)&amp;"")</f>
        <v/>
      </c>
      <c r="E1640" s="293" t="str">
        <f ca="1">IF(ISERROR($S1640),"",OFFSET('Smelter Reference List'!$D$4,$S1640-4,0)&amp;"")</f>
        <v/>
      </c>
      <c r="F1640" s="293" t="str">
        <f ca="1">IF(ISERROR($S1640),"",OFFSET('Smelter Reference List'!$E$4,$S1640-4,0))</f>
        <v/>
      </c>
      <c r="G1640" s="293" t="str">
        <f ca="1">IF(C1640=$U$4,"Enter smelter details", IF(ISERROR($S1640),"",OFFSET('Smelter Reference List'!$F$4,$S1640-4,0)))</f>
        <v/>
      </c>
      <c r="H1640" s="294" t="str">
        <f ca="1">IF(ISERROR($S1640),"",OFFSET('Smelter Reference List'!$G$4,$S1640-4,0))</f>
        <v/>
      </c>
      <c r="I1640" s="295" t="str">
        <f ca="1">IF(ISERROR($S1640),"",OFFSET('Smelter Reference List'!$H$4,$S1640-4,0))</f>
        <v/>
      </c>
      <c r="J1640" s="295" t="str">
        <f ca="1">IF(ISERROR($S1640),"",OFFSET('Smelter Reference List'!$I$4,$S1640-4,0))</f>
        <v/>
      </c>
      <c r="K1640" s="296"/>
      <c r="L1640" s="296"/>
      <c r="M1640" s="296"/>
      <c r="N1640" s="296"/>
      <c r="O1640" s="296"/>
      <c r="P1640" s="296"/>
      <c r="Q1640" s="297"/>
      <c r="R1640" s="227"/>
      <c r="S1640" s="228" t="e">
        <f>IF(C1640="",NA(),MATCH($B1640&amp;$C1640,'Smelter Reference List'!$J:$J,0))</f>
        <v>#N/A</v>
      </c>
      <c r="T1640" s="229"/>
      <c r="U1640" s="229">
        <f t="shared" ca="1" si="52"/>
        <v>0</v>
      </c>
      <c r="V1640" s="229"/>
      <c r="W1640" s="229"/>
      <c r="Y1640" s="223" t="str">
        <f t="shared" si="53"/>
        <v/>
      </c>
    </row>
    <row r="1641" spans="1:25" s="223" customFormat="1" ht="20.25">
      <c r="A1641" s="292"/>
      <c r="B1641" s="293" t="str">
        <f>IF(LEN(A1641)=0,"",INDEX('Smelter Reference List'!$A:$A,MATCH($A1641,'Smelter Reference List'!$E:$E,0)))</f>
        <v/>
      </c>
      <c r="C1641" s="299" t="str">
        <f>IF(LEN(A1641)=0,"",INDEX('Smelter Reference List'!$C:$C,MATCH($A1641,'Smelter Reference List'!$E:$E,0)))</f>
        <v/>
      </c>
      <c r="D1641" s="293" t="str">
        <f ca="1">IF(ISERROR($S1641),"",OFFSET('Smelter Reference List'!$C$4,$S1641-4,0)&amp;"")</f>
        <v/>
      </c>
      <c r="E1641" s="293" t="str">
        <f ca="1">IF(ISERROR($S1641),"",OFFSET('Smelter Reference List'!$D$4,$S1641-4,0)&amp;"")</f>
        <v/>
      </c>
      <c r="F1641" s="293" t="str">
        <f ca="1">IF(ISERROR($S1641),"",OFFSET('Smelter Reference List'!$E$4,$S1641-4,0))</f>
        <v/>
      </c>
      <c r="G1641" s="293" t="str">
        <f ca="1">IF(C1641=$U$4,"Enter smelter details", IF(ISERROR($S1641),"",OFFSET('Smelter Reference List'!$F$4,$S1641-4,0)))</f>
        <v/>
      </c>
      <c r="H1641" s="294" t="str">
        <f ca="1">IF(ISERROR($S1641),"",OFFSET('Smelter Reference List'!$G$4,$S1641-4,0))</f>
        <v/>
      </c>
      <c r="I1641" s="295" t="str">
        <f ca="1">IF(ISERROR($S1641),"",OFFSET('Smelter Reference List'!$H$4,$S1641-4,0))</f>
        <v/>
      </c>
      <c r="J1641" s="295" t="str">
        <f ca="1">IF(ISERROR($S1641),"",OFFSET('Smelter Reference List'!$I$4,$S1641-4,0))</f>
        <v/>
      </c>
      <c r="K1641" s="296"/>
      <c r="L1641" s="296"/>
      <c r="M1641" s="296"/>
      <c r="N1641" s="296"/>
      <c r="O1641" s="296"/>
      <c r="P1641" s="296"/>
      <c r="Q1641" s="297"/>
      <c r="R1641" s="227"/>
      <c r="S1641" s="228" t="e">
        <f>IF(C1641="",NA(),MATCH($B1641&amp;$C1641,'Smelter Reference List'!$J:$J,0))</f>
        <v>#N/A</v>
      </c>
      <c r="T1641" s="229"/>
      <c r="U1641" s="229">
        <f t="shared" ca="1" si="52"/>
        <v>0</v>
      </c>
      <c r="V1641" s="229"/>
      <c r="W1641" s="229"/>
      <c r="Y1641" s="223" t="str">
        <f t="shared" si="53"/>
        <v/>
      </c>
    </row>
    <row r="1642" spans="1:25" s="223" customFormat="1" ht="20.25">
      <c r="A1642" s="292"/>
      <c r="B1642" s="293" t="str">
        <f>IF(LEN(A1642)=0,"",INDEX('Smelter Reference List'!$A:$A,MATCH($A1642,'Smelter Reference List'!$E:$E,0)))</f>
        <v/>
      </c>
      <c r="C1642" s="299" t="str">
        <f>IF(LEN(A1642)=0,"",INDEX('Smelter Reference List'!$C:$C,MATCH($A1642,'Smelter Reference List'!$E:$E,0)))</f>
        <v/>
      </c>
      <c r="D1642" s="293" t="str">
        <f ca="1">IF(ISERROR($S1642),"",OFFSET('Smelter Reference List'!$C$4,$S1642-4,0)&amp;"")</f>
        <v/>
      </c>
      <c r="E1642" s="293" t="str">
        <f ca="1">IF(ISERROR($S1642),"",OFFSET('Smelter Reference List'!$D$4,$S1642-4,0)&amp;"")</f>
        <v/>
      </c>
      <c r="F1642" s="293" t="str">
        <f ca="1">IF(ISERROR($S1642),"",OFFSET('Smelter Reference List'!$E$4,$S1642-4,0))</f>
        <v/>
      </c>
      <c r="G1642" s="293" t="str">
        <f ca="1">IF(C1642=$U$4,"Enter smelter details", IF(ISERROR($S1642),"",OFFSET('Smelter Reference List'!$F$4,$S1642-4,0)))</f>
        <v/>
      </c>
      <c r="H1642" s="294" t="str">
        <f ca="1">IF(ISERROR($S1642),"",OFFSET('Smelter Reference List'!$G$4,$S1642-4,0))</f>
        <v/>
      </c>
      <c r="I1642" s="295" t="str">
        <f ca="1">IF(ISERROR($S1642),"",OFFSET('Smelter Reference List'!$H$4,$S1642-4,0))</f>
        <v/>
      </c>
      <c r="J1642" s="295" t="str">
        <f ca="1">IF(ISERROR($S1642),"",OFFSET('Smelter Reference List'!$I$4,$S1642-4,0))</f>
        <v/>
      </c>
      <c r="K1642" s="296"/>
      <c r="L1642" s="296"/>
      <c r="M1642" s="296"/>
      <c r="N1642" s="296"/>
      <c r="O1642" s="296"/>
      <c r="P1642" s="296"/>
      <c r="Q1642" s="297"/>
      <c r="R1642" s="227"/>
      <c r="S1642" s="228" t="e">
        <f>IF(C1642="",NA(),MATCH($B1642&amp;$C1642,'Smelter Reference List'!$J:$J,0))</f>
        <v>#N/A</v>
      </c>
      <c r="T1642" s="229"/>
      <c r="U1642" s="229">
        <f t="shared" ca="1" si="52"/>
        <v>0</v>
      </c>
      <c r="V1642" s="229"/>
      <c r="W1642" s="229"/>
      <c r="Y1642" s="223" t="str">
        <f t="shared" si="53"/>
        <v/>
      </c>
    </row>
    <row r="1643" spans="1:25" s="223" customFormat="1" ht="20.25">
      <c r="A1643" s="292"/>
      <c r="B1643" s="293" t="str">
        <f>IF(LEN(A1643)=0,"",INDEX('Smelter Reference List'!$A:$A,MATCH($A1643,'Smelter Reference List'!$E:$E,0)))</f>
        <v/>
      </c>
      <c r="C1643" s="299" t="str">
        <f>IF(LEN(A1643)=0,"",INDEX('Smelter Reference List'!$C:$C,MATCH($A1643,'Smelter Reference List'!$E:$E,0)))</f>
        <v/>
      </c>
      <c r="D1643" s="293" t="str">
        <f ca="1">IF(ISERROR($S1643),"",OFFSET('Smelter Reference List'!$C$4,$S1643-4,0)&amp;"")</f>
        <v/>
      </c>
      <c r="E1643" s="293" t="str">
        <f ca="1">IF(ISERROR($S1643),"",OFFSET('Smelter Reference List'!$D$4,$S1643-4,0)&amp;"")</f>
        <v/>
      </c>
      <c r="F1643" s="293" t="str">
        <f ca="1">IF(ISERROR($S1643),"",OFFSET('Smelter Reference List'!$E$4,$S1643-4,0))</f>
        <v/>
      </c>
      <c r="G1643" s="293" t="str">
        <f ca="1">IF(C1643=$U$4,"Enter smelter details", IF(ISERROR($S1643),"",OFFSET('Smelter Reference List'!$F$4,$S1643-4,0)))</f>
        <v/>
      </c>
      <c r="H1643" s="294" t="str">
        <f ca="1">IF(ISERROR($S1643),"",OFFSET('Smelter Reference List'!$G$4,$S1643-4,0))</f>
        <v/>
      </c>
      <c r="I1643" s="295" t="str">
        <f ca="1">IF(ISERROR($S1643),"",OFFSET('Smelter Reference List'!$H$4,$S1643-4,0))</f>
        <v/>
      </c>
      <c r="J1643" s="295" t="str">
        <f ca="1">IF(ISERROR($S1643),"",OFFSET('Smelter Reference List'!$I$4,$S1643-4,0))</f>
        <v/>
      </c>
      <c r="K1643" s="296"/>
      <c r="L1643" s="296"/>
      <c r="M1643" s="296"/>
      <c r="N1643" s="296"/>
      <c r="O1643" s="296"/>
      <c r="P1643" s="296"/>
      <c r="Q1643" s="297"/>
      <c r="R1643" s="227"/>
      <c r="S1643" s="228" t="e">
        <f>IF(C1643="",NA(),MATCH($B1643&amp;$C1643,'Smelter Reference List'!$J:$J,0))</f>
        <v>#N/A</v>
      </c>
      <c r="T1643" s="229"/>
      <c r="U1643" s="229">
        <f t="shared" ca="1" si="52"/>
        <v>0</v>
      </c>
      <c r="V1643" s="229"/>
      <c r="W1643" s="229"/>
      <c r="Y1643" s="223" t="str">
        <f t="shared" si="53"/>
        <v/>
      </c>
    </row>
    <row r="1644" spans="1:25" s="223" customFormat="1" ht="20.25">
      <c r="A1644" s="292"/>
      <c r="B1644" s="293" t="str">
        <f>IF(LEN(A1644)=0,"",INDEX('Smelter Reference List'!$A:$A,MATCH($A1644,'Smelter Reference List'!$E:$E,0)))</f>
        <v/>
      </c>
      <c r="C1644" s="299" t="str">
        <f>IF(LEN(A1644)=0,"",INDEX('Smelter Reference List'!$C:$C,MATCH($A1644,'Smelter Reference List'!$E:$E,0)))</f>
        <v/>
      </c>
      <c r="D1644" s="293" t="str">
        <f ca="1">IF(ISERROR($S1644),"",OFFSET('Smelter Reference List'!$C$4,$S1644-4,0)&amp;"")</f>
        <v/>
      </c>
      <c r="E1644" s="293" t="str">
        <f ca="1">IF(ISERROR($S1644),"",OFFSET('Smelter Reference List'!$D$4,$S1644-4,0)&amp;"")</f>
        <v/>
      </c>
      <c r="F1644" s="293" t="str">
        <f ca="1">IF(ISERROR($S1644),"",OFFSET('Smelter Reference List'!$E$4,$S1644-4,0))</f>
        <v/>
      </c>
      <c r="G1644" s="293" t="str">
        <f ca="1">IF(C1644=$U$4,"Enter smelter details", IF(ISERROR($S1644),"",OFFSET('Smelter Reference List'!$F$4,$S1644-4,0)))</f>
        <v/>
      </c>
      <c r="H1644" s="294" t="str">
        <f ca="1">IF(ISERROR($S1644),"",OFFSET('Smelter Reference List'!$G$4,$S1644-4,0))</f>
        <v/>
      </c>
      <c r="I1644" s="295" t="str">
        <f ca="1">IF(ISERROR($S1644),"",OFFSET('Smelter Reference List'!$H$4,$S1644-4,0))</f>
        <v/>
      </c>
      <c r="J1644" s="295" t="str">
        <f ca="1">IF(ISERROR($S1644),"",OFFSET('Smelter Reference List'!$I$4,$S1644-4,0))</f>
        <v/>
      </c>
      <c r="K1644" s="296"/>
      <c r="L1644" s="296"/>
      <c r="M1644" s="296"/>
      <c r="N1644" s="296"/>
      <c r="O1644" s="296"/>
      <c r="P1644" s="296"/>
      <c r="Q1644" s="297"/>
      <c r="R1644" s="227"/>
      <c r="S1644" s="228" t="e">
        <f>IF(C1644="",NA(),MATCH($B1644&amp;$C1644,'Smelter Reference List'!$J:$J,0))</f>
        <v>#N/A</v>
      </c>
      <c r="T1644" s="229"/>
      <c r="U1644" s="229">
        <f t="shared" ca="1" si="52"/>
        <v>0</v>
      </c>
      <c r="V1644" s="229"/>
      <c r="W1644" s="229"/>
      <c r="Y1644" s="223" t="str">
        <f t="shared" si="53"/>
        <v/>
      </c>
    </row>
    <row r="1645" spans="1:25" s="223" customFormat="1" ht="20.25">
      <c r="A1645" s="292"/>
      <c r="B1645" s="293" t="str">
        <f>IF(LEN(A1645)=0,"",INDEX('Smelter Reference List'!$A:$A,MATCH($A1645,'Smelter Reference List'!$E:$E,0)))</f>
        <v/>
      </c>
      <c r="C1645" s="299" t="str">
        <f>IF(LEN(A1645)=0,"",INDEX('Smelter Reference List'!$C:$C,MATCH($A1645,'Smelter Reference List'!$E:$E,0)))</f>
        <v/>
      </c>
      <c r="D1645" s="293" t="str">
        <f ca="1">IF(ISERROR($S1645),"",OFFSET('Smelter Reference List'!$C$4,$S1645-4,0)&amp;"")</f>
        <v/>
      </c>
      <c r="E1645" s="293" t="str">
        <f ca="1">IF(ISERROR($S1645),"",OFFSET('Smelter Reference List'!$D$4,$S1645-4,0)&amp;"")</f>
        <v/>
      </c>
      <c r="F1645" s="293" t="str">
        <f ca="1">IF(ISERROR($S1645),"",OFFSET('Smelter Reference List'!$E$4,$S1645-4,0))</f>
        <v/>
      </c>
      <c r="G1645" s="293" t="str">
        <f ca="1">IF(C1645=$U$4,"Enter smelter details", IF(ISERROR($S1645),"",OFFSET('Smelter Reference List'!$F$4,$S1645-4,0)))</f>
        <v/>
      </c>
      <c r="H1645" s="294" t="str">
        <f ca="1">IF(ISERROR($S1645),"",OFFSET('Smelter Reference List'!$G$4,$S1645-4,0))</f>
        <v/>
      </c>
      <c r="I1645" s="295" t="str">
        <f ca="1">IF(ISERROR($S1645),"",OFFSET('Smelter Reference List'!$H$4,$S1645-4,0))</f>
        <v/>
      </c>
      <c r="J1645" s="295" t="str">
        <f ca="1">IF(ISERROR($S1645),"",OFFSET('Smelter Reference List'!$I$4,$S1645-4,0))</f>
        <v/>
      </c>
      <c r="K1645" s="296"/>
      <c r="L1645" s="296"/>
      <c r="M1645" s="296"/>
      <c r="N1645" s="296"/>
      <c r="O1645" s="296"/>
      <c r="P1645" s="296"/>
      <c r="Q1645" s="297"/>
      <c r="R1645" s="227"/>
      <c r="S1645" s="228" t="e">
        <f>IF(C1645="",NA(),MATCH($B1645&amp;$C1645,'Smelter Reference List'!$J:$J,0))</f>
        <v>#N/A</v>
      </c>
      <c r="T1645" s="229"/>
      <c r="U1645" s="229">
        <f t="shared" ca="1" si="52"/>
        <v>0</v>
      </c>
      <c r="V1645" s="229"/>
      <c r="W1645" s="229"/>
      <c r="Y1645" s="223" t="str">
        <f t="shared" si="53"/>
        <v/>
      </c>
    </row>
    <row r="1646" spans="1:25" s="223" customFormat="1" ht="20.25">
      <c r="A1646" s="292"/>
      <c r="B1646" s="293" t="str">
        <f>IF(LEN(A1646)=0,"",INDEX('Smelter Reference List'!$A:$A,MATCH($A1646,'Smelter Reference List'!$E:$E,0)))</f>
        <v/>
      </c>
      <c r="C1646" s="299" t="str">
        <f>IF(LEN(A1646)=0,"",INDEX('Smelter Reference List'!$C:$C,MATCH($A1646,'Smelter Reference List'!$E:$E,0)))</f>
        <v/>
      </c>
      <c r="D1646" s="293" t="str">
        <f ca="1">IF(ISERROR($S1646),"",OFFSET('Smelter Reference List'!$C$4,$S1646-4,0)&amp;"")</f>
        <v/>
      </c>
      <c r="E1646" s="293" t="str">
        <f ca="1">IF(ISERROR($S1646),"",OFFSET('Smelter Reference List'!$D$4,$S1646-4,0)&amp;"")</f>
        <v/>
      </c>
      <c r="F1646" s="293" t="str">
        <f ca="1">IF(ISERROR($S1646),"",OFFSET('Smelter Reference List'!$E$4,$S1646-4,0))</f>
        <v/>
      </c>
      <c r="G1646" s="293" t="str">
        <f ca="1">IF(C1646=$U$4,"Enter smelter details", IF(ISERROR($S1646),"",OFFSET('Smelter Reference List'!$F$4,$S1646-4,0)))</f>
        <v/>
      </c>
      <c r="H1646" s="294" t="str">
        <f ca="1">IF(ISERROR($S1646),"",OFFSET('Smelter Reference List'!$G$4,$S1646-4,0))</f>
        <v/>
      </c>
      <c r="I1646" s="295" t="str">
        <f ca="1">IF(ISERROR($S1646),"",OFFSET('Smelter Reference List'!$H$4,$S1646-4,0))</f>
        <v/>
      </c>
      <c r="J1646" s="295" t="str">
        <f ca="1">IF(ISERROR($S1646),"",OFFSET('Smelter Reference List'!$I$4,$S1646-4,0))</f>
        <v/>
      </c>
      <c r="K1646" s="296"/>
      <c r="L1646" s="296"/>
      <c r="M1646" s="296"/>
      <c r="N1646" s="296"/>
      <c r="O1646" s="296"/>
      <c r="P1646" s="296"/>
      <c r="Q1646" s="297"/>
      <c r="R1646" s="227"/>
      <c r="S1646" s="228" t="e">
        <f>IF(C1646="",NA(),MATCH($B1646&amp;$C1646,'Smelter Reference List'!$J:$J,0))</f>
        <v>#N/A</v>
      </c>
      <c r="T1646" s="229"/>
      <c r="U1646" s="229">
        <f t="shared" ca="1" si="52"/>
        <v>0</v>
      </c>
      <c r="V1646" s="229"/>
      <c r="W1646" s="229"/>
      <c r="Y1646" s="223" t="str">
        <f t="shared" si="53"/>
        <v/>
      </c>
    </row>
    <row r="1647" spans="1:25" s="223" customFormat="1" ht="20.25">
      <c r="A1647" s="292"/>
      <c r="B1647" s="293" t="str">
        <f>IF(LEN(A1647)=0,"",INDEX('Smelter Reference List'!$A:$A,MATCH($A1647,'Smelter Reference List'!$E:$E,0)))</f>
        <v/>
      </c>
      <c r="C1647" s="299" t="str">
        <f>IF(LEN(A1647)=0,"",INDEX('Smelter Reference List'!$C:$C,MATCH($A1647,'Smelter Reference List'!$E:$E,0)))</f>
        <v/>
      </c>
      <c r="D1647" s="293" t="str">
        <f ca="1">IF(ISERROR($S1647),"",OFFSET('Smelter Reference List'!$C$4,$S1647-4,0)&amp;"")</f>
        <v/>
      </c>
      <c r="E1647" s="293" t="str">
        <f ca="1">IF(ISERROR($S1647),"",OFFSET('Smelter Reference List'!$D$4,$S1647-4,0)&amp;"")</f>
        <v/>
      </c>
      <c r="F1647" s="293" t="str">
        <f ca="1">IF(ISERROR($S1647),"",OFFSET('Smelter Reference List'!$E$4,$S1647-4,0))</f>
        <v/>
      </c>
      <c r="G1647" s="293" t="str">
        <f ca="1">IF(C1647=$U$4,"Enter smelter details", IF(ISERROR($S1647),"",OFFSET('Smelter Reference List'!$F$4,$S1647-4,0)))</f>
        <v/>
      </c>
      <c r="H1647" s="294" t="str">
        <f ca="1">IF(ISERROR($S1647),"",OFFSET('Smelter Reference List'!$G$4,$S1647-4,0))</f>
        <v/>
      </c>
      <c r="I1647" s="295" t="str">
        <f ca="1">IF(ISERROR($S1647),"",OFFSET('Smelter Reference List'!$H$4,$S1647-4,0))</f>
        <v/>
      </c>
      <c r="J1647" s="295" t="str">
        <f ca="1">IF(ISERROR($S1647),"",OFFSET('Smelter Reference List'!$I$4,$S1647-4,0))</f>
        <v/>
      </c>
      <c r="K1647" s="296"/>
      <c r="L1647" s="296"/>
      <c r="M1647" s="296"/>
      <c r="N1647" s="296"/>
      <c r="O1647" s="296"/>
      <c r="P1647" s="296"/>
      <c r="Q1647" s="297"/>
      <c r="R1647" s="227"/>
      <c r="S1647" s="228" t="e">
        <f>IF(C1647="",NA(),MATCH($B1647&amp;$C1647,'Smelter Reference List'!$J:$J,0))</f>
        <v>#N/A</v>
      </c>
      <c r="T1647" s="229"/>
      <c r="U1647" s="229">
        <f t="shared" ca="1" si="52"/>
        <v>0</v>
      </c>
      <c r="V1647" s="229"/>
      <c r="W1647" s="229"/>
      <c r="Y1647" s="223" t="str">
        <f t="shared" si="53"/>
        <v/>
      </c>
    </row>
    <row r="1648" spans="1:25" s="223" customFormat="1" ht="20.25">
      <c r="A1648" s="292"/>
      <c r="B1648" s="293" t="str">
        <f>IF(LEN(A1648)=0,"",INDEX('Smelter Reference List'!$A:$A,MATCH($A1648,'Smelter Reference List'!$E:$E,0)))</f>
        <v/>
      </c>
      <c r="C1648" s="299" t="str">
        <f>IF(LEN(A1648)=0,"",INDEX('Smelter Reference List'!$C:$C,MATCH($A1648,'Smelter Reference List'!$E:$E,0)))</f>
        <v/>
      </c>
      <c r="D1648" s="293" t="str">
        <f ca="1">IF(ISERROR($S1648),"",OFFSET('Smelter Reference List'!$C$4,$S1648-4,0)&amp;"")</f>
        <v/>
      </c>
      <c r="E1648" s="293" t="str">
        <f ca="1">IF(ISERROR($S1648),"",OFFSET('Smelter Reference List'!$D$4,$S1648-4,0)&amp;"")</f>
        <v/>
      </c>
      <c r="F1648" s="293" t="str">
        <f ca="1">IF(ISERROR($S1648),"",OFFSET('Smelter Reference List'!$E$4,$S1648-4,0))</f>
        <v/>
      </c>
      <c r="G1648" s="293" t="str">
        <f ca="1">IF(C1648=$U$4,"Enter smelter details", IF(ISERROR($S1648),"",OFFSET('Smelter Reference List'!$F$4,$S1648-4,0)))</f>
        <v/>
      </c>
      <c r="H1648" s="294" t="str">
        <f ca="1">IF(ISERROR($S1648),"",OFFSET('Smelter Reference List'!$G$4,$S1648-4,0))</f>
        <v/>
      </c>
      <c r="I1648" s="295" t="str">
        <f ca="1">IF(ISERROR($S1648),"",OFFSET('Smelter Reference List'!$H$4,$S1648-4,0))</f>
        <v/>
      </c>
      <c r="J1648" s="295" t="str">
        <f ca="1">IF(ISERROR($S1648),"",OFFSET('Smelter Reference List'!$I$4,$S1648-4,0))</f>
        <v/>
      </c>
      <c r="K1648" s="296"/>
      <c r="L1648" s="296"/>
      <c r="M1648" s="296"/>
      <c r="N1648" s="296"/>
      <c r="O1648" s="296"/>
      <c r="P1648" s="296"/>
      <c r="Q1648" s="297"/>
      <c r="R1648" s="227"/>
      <c r="S1648" s="228" t="e">
        <f>IF(C1648="",NA(),MATCH($B1648&amp;$C1648,'Smelter Reference List'!$J:$J,0))</f>
        <v>#N/A</v>
      </c>
      <c r="T1648" s="229"/>
      <c r="U1648" s="229">
        <f t="shared" ca="1" si="52"/>
        <v>0</v>
      </c>
      <c r="V1648" s="229"/>
      <c r="W1648" s="229"/>
      <c r="Y1648" s="223" t="str">
        <f t="shared" si="53"/>
        <v/>
      </c>
    </row>
    <row r="1649" spans="1:25" s="223" customFormat="1" ht="20.25">
      <c r="A1649" s="292"/>
      <c r="B1649" s="293" t="str">
        <f>IF(LEN(A1649)=0,"",INDEX('Smelter Reference List'!$A:$A,MATCH($A1649,'Smelter Reference List'!$E:$E,0)))</f>
        <v/>
      </c>
      <c r="C1649" s="299" t="str">
        <f>IF(LEN(A1649)=0,"",INDEX('Smelter Reference List'!$C:$C,MATCH($A1649,'Smelter Reference List'!$E:$E,0)))</f>
        <v/>
      </c>
      <c r="D1649" s="293" t="str">
        <f ca="1">IF(ISERROR($S1649),"",OFFSET('Smelter Reference List'!$C$4,$S1649-4,0)&amp;"")</f>
        <v/>
      </c>
      <c r="E1649" s="293" t="str">
        <f ca="1">IF(ISERROR($S1649),"",OFFSET('Smelter Reference List'!$D$4,$S1649-4,0)&amp;"")</f>
        <v/>
      </c>
      <c r="F1649" s="293" t="str">
        <f ca="1">IF(ISERROR($S1649),"",OFFSET('Smelter Reference List'!$E$4,$S1649-4,0))</f>
        <v/>
      </c>
      <c r="G1649" s="293" t="str">
        <f ca="1">IF(C1649=$U$4,"Enter smelter details", IF(ISERROR($S1649),"",OFFSET('Smelter Reference List'!$F$4,$S1649-4,0)))</f>
        <v/>
      </c>
      <c r="H1649" s="294" t="str">
        <f ca="1">IF(ISERROR($S1649),"",OFFSET('Smelter Reference List'!$G$4,$S1649-4,0))</f>
        <v/>
      </c>
      <c r="I1649" s="295" t="str">
        <f ca="1">IF(ISERROR($S1649),"",OFFSET('Smelter Reference List'!$H$4,$S1649-4,0))</f>
        <v/>
      </c>
      <c r="J1649" s="295" t="str">
        <f ca="1">IF(ISERROR($S1649),"",OFFSET('Smelter Reference List'!$I$4,$S1649-4,0))</f>
        <v/>
      </c>
      <c r="K1649" s="296"/>
      <c r="L1649" s="296"/>
      <c r="M1649" s="296"/>
      <c r="N1649" s="296"/>
      <c r="O1649" s="296"/>
      <c r="P1649" s="296"/>
      <c r="Q1649" s="297"/>
      <c r="R1649" s="227"/>
      <c r="S1649" s="228" t="e">
        <f>IF(C1649="",NA(),MATCH($B1649&amp;$C1649,'Smelter Reference List'!$J:$J,0))</f>
        <v>#N/A</v>
      </c>
      <c r="T1649" s="229"/>
      <c r="U1649" s="229">
        <f t="shared" ca="1" si="52"/>
        <v>0</v>
      </c>
      <c r="V1649" s="229"/>
      <c r="W1649" s="229"/>
      <c r="Y1649" s="223" t="str">
        <f t="shared" si="53"/>
        <v/>
      </c>
    </row>
    <row r="1650" spans="1:25" s="223" customFormat="1" ht="20.25">
      <c r="A1650" s="292"/>
      <c r="B1650" s="293" t="str">
        <f>IF(LEN(A1650)=0,"",INDEX('Smelter Reference List'!$A:$A,MATCH($A1650,'Smelter Reference List'!$E:$E,0)))</f>
        <v/>
      </c>
      <c r="C1650" s="299" t="str">
        <f>IF(LEN(A1650)=0,"",INDEX('Smelter Reference List'!$C:$C,MATCH($A1650,'Smelter Reference List'!$E:$E,0)))</f>
        <v/>
      </c>
      <c r="D1650" s="293" t="str">
        <f ca="1">IF(ISERROR($S1650),"",OFFSET('Smelter Reference List'!$C$4,$S1650-4,0)&amp;"")</f>
        <v/>
      </c>
      <c r="E1650" s="293" t="str">
        <f ca="1">IF(ISERROR($S1650),"",OFFSET('Smelter Reference List'!$D$4,$S1650-4,0)&amp;"")</f>
        <v/>
      </c>
      <c r="F1650" s="293" t="str">
        <f ca="1">IF(ISERROR($S1650),"",OFFSET('Smelter Reference List'!$E$4,$S1650-4,0))</f>
        <v/>
      </c>
      <c r="G1650" s="293" t="str">
        <f ca="1">IF(C1650=$U$4,"Enter smelter details", IF(ISERROR($S1650),"",OFFSET('Smelter Reference List'!$F$4,$S1650-4,0)))</f>
        <v/>
      </c>
      <c r="H1650" s="294" t="str">
        <f ca="1">IF(ISERROR($S1650),"",OFFSET('Smelter Reference List'!$G$4,$S1650-4,0))</f>
        <v/>
      </c>
      <c r="I1650" s="295" t="str">
        <f ca="1">IF(ISERROR($S1650),"",OFFSET('Smelter Reference List'!$H$4,$S1650-4,0))</f>
        <v/>
      </c>
      <c r="J1650" s="295" t="str">
        <f ca="1">IF(ISERROR($S1650),"",OFFSET('Smelter Reference List'!$I$4,$S1650-4,0))</f>
        <v/>
      </c>
      <c r="K1650" s="296"/>
      <c r="L1650" s="296"/>
      <c r="M1650" s="296"/>
      <c r="N1650" s="296"/>
      <c r="O1650" s="296"/>
      <c r="P1650" s="296"/>
      <c r="Q1650" s="297"/>
      <c r="R1650" s="227"/>
      <c r="S1650" s="228" t="e">
        <f>IF(C1650="",NA(),MATCH($B1650&amp;$C1650,'Smelter Reference List'!$J:$J,0))</f>
        <v>#N/A</v>
      </c>
      <c r="T1650" s="229"/>
      <c r="U1650" s="229">
        <f t="shared" ca="1" si="52"/>
        <v>0</v>
      </c>
      <c r="V1650" s="229"/>
      <c r="W1650" s="229"/>
      <c r="Y1650" s="223" t="str">
        <f t="shared" si="53"/>
        <v/>
      </c>
    </row>
    <row r="1651" spans="1:25" s="223" customFormat="1" ht="20.25">
      <c r="A1651" s="292"/>
      <c r="B1651" s="293" t="str">
        <f>IF(LEN(A1651)=0,"",INDEX('Smelter Reference List'!$A:$A,MATCH($A1651,'Smelter Reference List'!$E:$E,0)))</f>
        <v/>
      </c>
      <c r="C1651" s="299" t="str">
        <f>IF(LEN(A1651)=0,"",INDEX('Smelter Reference List'!$C:$C,MATCH($A1651,'Smelter Reference List'!$E:$E,0)))</f>
        <v/>
      </c>
      <c r="D1651" s="293" t="str">
        <f ca="1">IF(ISERROR($S1651),"",OFFSET('Smelter Reference List'!$C$4,$S1651-4,0)&amp;"")</f>
        <v/>
      </c>
      <c r="E1651" s="293" t="str">
        <f ca="1">IF(ISERROR($S1651),"",OFFSET('Smelter Reference List'!$D$4,$S1651-4,0)&amp;"")</f>
        <v/>
      </c>
      <c r="F1651" s="293" t="str">
        <f ca="1">IF(ISERROR($S1651),"",OFFSET('Smelter Reference List'!$E$4,$S1651-4,0))</f>
        <v/>
      </c>
      <c r="G1651" s="293" t="str">
        <f ca="1">IF(C1651=$U$4,"Enter smelter details", IF(ISERROR($S1651),"",OFFSET('Smelter Reference List'!$F$4,$S1651-4,0)))</f>
        <v/>
      </c>
      <c r="H1651" s="294" t="str">
        <f ca="1">IF(ISERROR($S1651),"",OFFSET('Smelter Reference List'!$G$4,$S1651-4,0))</f>
        <v/>
      </c>
      <c r="I1651" s="295" t="str">
        <f ca="1">IF(ISERROR($S1651),"",OFFSET('Smelter Reference List'!$H$4,$S1651-4,0))</f>
        <v/>
      </c>
      <c r="J1651" s="295" t="str">
        <f ca="1">IF(ISERROR($S1651),"",OFFSET('Smelter Reference List'!$I$4,$S1651-4,0))</f>
        <v/>
      </c>
      <c r="K1651" s="296"/>
      <c r="L1651" s="296"/>
      <c r="M1651" s="296"/>
      <c r="N1651" s="296"/>
      <c r="O1651" s="296"/>
      <c r="P1651" s="296"/>
      <c r="Q1651" s="297"/>
      <c r="R1651" s="227"/>
      <c r="S1651" s="228" t="e">
        <f>IF(C1651="",NA(),MATCH($B1651&amp;$C1651,'Smelter Reference List'!$J:$J,0))</f>
        <v>#N/A</v>
      </c>
      <c r="T1651" s="229"/>
      <c r="U1651" s="229">
        <f t="shared" ca="1" si="52"/>
        <v>0</v>
      </c>
      <c r="V1651" s="229"/>
      <c r="W1651" s="229"/>
      <c r="Y1651" s="223" t="str">
        <f t="shared" si="53"/>
        <v/>
      </c>
    </row>
    <row r="1652" spans="1:25" s="223" customFormat="1" ht="20.25">
      <c r="A1652" s="292"/>
      <c r="B1652" s="293" t="str">
        <f>IF(LEN(A1652)=0,"",INDEX('Smelter Reference List'!$A:$A,MATCH($A1652,'Smelter Reference List'!$E:$E,0)))</f>
        <v/>
      </c>
      <c r="C1652" s="299" t="str">
        <f>IF(LEN(A1652)=0,"",INDEX('Smelter Reference List'!$C:$C,MATCH($A1652,'Smelter Reference List'!$E:$E,0)))</f>
        <v/>
      </c>
      <c r="D1652" s="293" t="str">
        <f ca="1">IF(ISERROR($S1652),"",OFFSET('Smelter Reference List'!$C$4,$S1652-4,0)&amp;"")</f>
        <v/>
      </c>
      <c r="E1652" s="293" t="str">
        <f ca="1">IF(ISERROR($S1652),"",OFFSET('Smelter Reference List'!$D$4,$S1652-4,0)&amp;"")</f>
        <v/>
      </c>
      <c r="F1652" s="293" t="str">
        <f ca="1">IF(ISERROR($S1652),"",OFFSET('Smelter Reference List'!$E$4,$S1652-4,0))</f>
        <v/>
      </c>
      <c r="G1652" s="293" t="str">
        <f ca="1">IF(C1652=$U$4,"Enter smelter details", IF(ISERROR($S1652),"",OFFSET('Smelter Reference List'!$F$4,$S1652-4,0)))</f>
        <v/>
      </c>
      <c r="H1652" s="294" t="str">
        <f ca="1">IF(ISERROR($S1652),"",OFFSET('Smelter Reference List'!$G$4,$S1652-4,0))</f>
        <v/>
      </c>
      <c r="I1652" s="295" t="str">
        <f ca="1">IF(ISERROR($S1652),"",OFFSET('Smelter Reference List'!$H$4,$S1652-4,0))</f>
        <v/>
      </c>
      <c r="J1652" s="295" t="str">
        <f ca="1">IF(ISERROR($S1652),"",OFFSET('Smelter Reference List'!$I$4,$S1652-4,0))</f>
        <v/>
      </c>
      <c r="K1652" s="296"/>
      <c r="L1652" s="296"/>
      <c r="M1652" s="296"/>
      <c r="N1652" s="296"/>
      <c r="O1652" s="296"/>
      <c r="P1652" s="296"/>
      <c r="Q1652" s="297"/>
      <c r="R1652" s="227"/>
      <c r="S1652" s="228" t="e">
        <f>IF(C1652="",NA(),MATCH($B1652&amp;$C1652,'Smelter Reference List'!$J:$J,0))</f>
        <v>#N/A</v>
      </c>
      <c r="T1652" s="229"/>
      <c r="U1652" s="229">
        <f t="shared" ca="1" si="52"/>
        <v>0</v>
      </c>
      <c r="V1652" s="229"/>
      <c r="W1652" s="229"/>
      <c r="Y1652" s="223" t="str">
        <f t="shared" si="53"/>
        <v/>
      </c>
    </row>
    <row r="1653" spans="1:25" s="223" customFormat="1" ht="20.25">
      <c r="A1653" s="292"/>
      <c r="B1653" s="293" t="str">
        <f>IF(LEN(A1653)=0,"",INDEX('Smelter Reference List'!$A:$A,MATCH($A1653,'Smelter Reference List'!$E:$E,0)))</f>
        <v/>
      </c>
      <c r="C1653" s="299" t="str">
        <f>IF(LEN(A1653)=0,"",INDEX('Smelter Reference List'!$C:$C,MATCH($A1653,'Smelter Reference List'!$E:$E,0)))</f>
        <v/>
      </c>
      <c r="D1653" s="293" t="str">
        <f ca="1">IF(ISERROR($S1653),"",OFFSET('Smelter Reference List'!$C$4,$S1653-4,0)&amp;"")</f>
        <v/>
      </c>
      <c r="E1653" s="293" t="str">
        <f ca="1">IF(ISERROR($S1653),"",OFFSET('Smelter Reference List'!$D$4,$S1653-4,0)&amp;"")</f>
        <v/>
      </c>
      <c r="F1653" s="293" t="str">
        <f ca="1">IF(ISERROR($S1653),"",OFFSET('Smelter Reference List'!$E$4,$S1653-4,0))</f>
        <v/>
      </c>
      <c r="G1653" s="293" t="str">
        <f ca="1">IF(C1653=$U$4,"Enter smelter details", IF(ISERROR($S1653),"",OFFSET('Smelter Reference List'!$F$4,$S1653-4,0)))</f>
        <v/>
      </c>
      <c r="H1653" s="294" t="str">
        <f ca="1">IF(ISERROR($S1653),"",OFFSET('Smelter Reference List'!$G$4,$S1653-4,0))</f>
        <v/>
      </c>
      <c r="I1653" s="295" t="str">
        <f ca="1">IF(ISERROR($S1653),"",OFFSET('Smelter Reference List'!$H$4,$S1653-4,0))</f>
        <v/>
      </c>
      <c r="J1653" s="295" t="str">
        <f ca="1">IF(ISERROR($S1653),"",OFFSET('Smelter Reference List'!$I$4,$S1653-4,0))</f>
        <v/>
      </c>
      <c r="K1653" s="296"/>
      <c r="L1653" s="296"/>
      <c r="M1653" s="296"/>
      <c r="N1653" s="296"/>
      <c r="O1653" s="296"/>
      <c r="P1653" s="296"/>
      <c r="Q1653" s="297"/>
      <c r="R1653" s="227"/>
      <c r="S1653" s="228" t="e">
        <f>IF(C1653="",NA(),MATCH($B1653&amp;$C1653,'Smelter Reference List'!$J:$J,0))</f>
        <v>#N/A</v>
      </c>
      <c r="T1653" s="229"/>
      <c r="U1653" s="229">
        <f t="shared" ca="1" si="52"/>
        <v>0</v>
      </c>
      <c r="V1653" s="229"/>
      <c r="W1653" s="229"/>
      <c r="Y1653" s="223" t="str">
        <f t="shared" si="53"/>
        <v/>
      </c>
    </row>
    <row r="1654" spans="1:25" s="223" customFormat="1" ht="20.25">
      <c r="A1654" s="292"/>
      <c r="B1654" s="293" t="str">
        <f>IF(LEN(A1654)=0,"",INDEX('Smelter Reference List'!$A:$A,MATCH($A1654,'Smelter Reference List'!$E:$E,0)))</f>
        <v/>
      </c>
      <c r="C1654" s="299" t="str">
        <f>IF(LEN(A1654)=0,"",INDEX('Smelter Reference List'!$C:$C,MATCH($A1654,'Smelter Reference List'!$E:$E,0)))</f>
        <v/>
      </c>
      <c r="D1654" s="293" t="str">
        <f ca="1">IF(ISERROR($S1654),"",OFFSET('Smelter Reference List'!$C$4,$S1654-4,0)&amp;"")</f>
        <v/>
      </c>
      <c r="E1654" s="293" t="str">
        <f ca="1">IF(ISERROR($S1654),"",OFFSET('Smelter Reference List'!$D$4,$S1654-4,0)&amp;"")</f>
        <v/>
      </c>
      <c r="F1654" s="293" t="str">
        <f ca="1">IF(ISERROR($S1654),"",OFFSET('Smelter Reference List'!$E$4,$S1654-4,0))</f>
        <v/>
      </c>
      <c r="G1654" s="293" t="str">
        <f ca="1">IF(C1654=$U$4,"Enter smelter details", IF(ISERROR($S1654),"",OFFSET('Smelter Reference List'!$F$4,$S1654-4,0)))</f>
        <v/>
      </c>
      <c r="H1654" s="294" t="str">
        <f ca="1">IF(ISERROR($S1654),"",OFFSET('Smelter Reference List'!$G$4,$S1654-4,0))</f>
        <v/>
      </c>
      <c r="I1654" s="295" t="str">
        <f ca="1">IF(ISERROR($S1654),"",OFFSET('Smelter Reference List'!$H$4,$S1654-4,0))</f>
        <v/>
      </c>
      <c r="J1654" s="295" t="str">
        <f ca="1">IF(ISERROR($S1654),"",OFFSET('Smelter Reference List'!$I$4,$S1654-4,0))</f>
        <v/>
      </c>
      <c r="K1654" s="296"/>
      <c r="L1654" s="296"/>
      <c r="M1654" s="296"/>
      <c r="N1654" s="296"/>
      <c r="O1654" s="296"/>
      <c r="P1654" s="296"/>
      <c r="Q1654" s="297"/>
      <c r="R1654" s="227"/>
      <c r="S1654" s="228" t="e">
        <f>IF(C1654="",NA(),MATCH($B1654&amp;$C1654,'Smelter Reference List'!$J:$J,0))</f>
        <v>#N/A</v>
      </c>
      <c r="T1654" s="229"/>
      <c r="U1654" s="229">
        <f t="shared" ca="1" si="52"/>
        <v>0</v>
      </c>
      <c r="V1654" s="229"/>
      <c r="W1654" s="229"/>
      <c r="Y1654" s="223" t="str">
        <f t="shared" si="53"/>
        <v/>
      </c>
    </row>
    <row r="1655" spans="1:25" s="223" customFormat="1" ht="20.25">
      <c r="A1655" s="292"/>
      <c r="B1655" s="293" t="str">
        <f>IF(LEN(A1655)=0,"",INDEX('Smelter Reference List'!$A:$A,MATCH($A1655,'Smelter Reference List'!$E:$E,0)))</f>
        <v/>
      </c>
      <c r="C1655" s="299" t="str">
        <f>IF(LEN(A1655)=0,"",INDEX('Smelter Reference List'!$C:$C,MATCH($A1655,'Smelter Reference List'!$E:$E,0)))</f>
        <v/>
      </c>
      <c r="D1655" s="293" t="str">
        <f ca="1">IF(ISERROR($S1655),"",OFFSET('Smelter Reference List'!$C$4,$S1655-4,0)&amp;"")</f>
        <v/>
      </c>
      <c r="E1655" s="293" t="str">
        <f ca="1">IF(ISERROR($S1655),"",OFFSET('Smelter Reference List'!$D$4,$S1655-4,0)&amp;"")</f>
        <v/>
      </c>
      <c r="F1655" s="293" t="str">
        <f ca="1">IF(ISERROR($S1655),"",OFFSET('Smelter Reference List'!$E$4,$S1655-4,0))</f>
        <v/>
      </c>
      <c r="G1655" s="293" t="str">
        <f ca="1">IF(C1655=$U$4,"Enter smelter details", IF(ISERROR($S1655),"",OFFSET('Smelter Reference List'!$F$4,$S1655-4,0)))</f>
        <v/>
      </c>
      <c r="H1655" s="294" t="str">
        <f ca="1">IF(ISERROR($S1655),"",OFFSET('Smelter Reference List'!$G$4,$S1655-4,0))</f>
        <v/>
      </c>
      <c r="I1655" s="295" t="str">
        <f ca="1">IF(ISERROR($S1655),"",OFFSET('Smelter Reference List'!$H$4,$S1655-4,0))</f>
        <v/>
      </c>
      <c r="J1655" s="295" t="str">
        <f ca="1">IF(ISERROR($S1655),"",OFFSET('Smelter Reference List'!$I$4,$S1655-4,0))</f>
        <v/>
      </c>
      <c r="K1655" s="296"/>
      <c r="L1655" s="296"/>
      <c r="M1655" s="296"/>
      <c r="N1655" s="296"/>
      <c r="O1655" s="296"/>
      <c r="P1655" s="296"/>
      <c r="Q1655" s="297"/>
      <c r="R1655" s="227"/>
      <c r="S1655" s="228" t="e">
        <f>IF(C1655="",NA(),MATCH($B1655&amp;$C1655,'Smelter Reference List'!$J:$J,0))</f>
        <v>#N/A</v>
      </c>
      <c r="T1655" s="229"/>
      <c r="U1655" s="229">
        <f t="shared" ca="1" si="52"/>
        <v>0</v>
      </c>
      <c r="V1655" s="229"/>
      <c r="W1655" s="229"/>
      <c r="Y1655" s="223" t="str">
        <f t="shared" si="53"/>
        <v/>
      </c>
    </row>
    <row r="1656" spans="1:25" s="223" customFormat="1" ht="20.25">
      <c r="A1656" s="292"/>
      <c r="B1656" s="293" t="str">
        <f>IF(LEN(A1656)=0,"",INDEX('Smelter Reference List'!$A:$A,MATCH($A1656,'Smelter Reference List'!$E:$E,0)))</f>
        <v/>
      </c>
      <c r="C1656" s="299" t="str">
        <f>IF(LEN(A1656)=0,"",INDEX('Smelter Reference List'!$C:$C,MATCH($A1656,'Smelter Reference List'!$E:$E,0)))</f>
        <v/>
      </c>
      <c r="D1656" s="293" t="str">
        <f ca="1">IF(ISERROR($S1656),"",OFFSET('Smelter Reference List'!$C$4,$S1656-4,0)&amp;"")</f>
        <v/>
      </c>
      <c r="E1656" s="293" t="str">
        <f ca="1">IF(ISERROR($S1656),"",OFFSET('Smelter Reference List'!$D$4,$S1656-4,0)&amp;"")</f>
        <v/>
      </c>
      <c r="F1656" s="293" t="str">
        <f ca="1">IF(ISERROR($S1656),"",OFFSET('Smelter Reference List'!$E$4,$S1656-4,0))</f>
        <v/>
      </c>
      <c r="G1656" s="293" t="str">
        <f ca="1">IF(C1656=$U$4,"Enter smelter details", IF(ISERROR($S1656),"",OFFSET('Smelter Reference List'!$F$4,$S1656-4,0)))</f>
        <v/>
      </c>
      <c r="H1656" s="294" t="str">
        <f ca="1">IF(ISERROR($S1656),"",OFFSET('Smelter Reference List'!$G$4,$S1656-4,0))</f>
        <v/>
      </c>
      <c r="I1656" s="295" t="str">
        <f ca="1">IF(ISERROR($S1656),"",OFFSET('Smelter Reference List'!$H$4,$S1656-4,0))</f>
        <v/>
      </c>
      <c r="J1656" s="295" t="str">
        <f ca="1">IF(ISERROR($S1656),"",OFFSET('Smelter Reference List'!$I$4,$S1656-4,0))</f>
        <v/>
      </c>
      <c r="K1656" s="296"/>
      <c r="L1656" s="296"/>
      <c r="M1656" s="296"/>
      <c r="N1656" s="296"/>
      <c r="O1656" s="296"/>
      <c r="P1656" s="296"/>
      <c r="Q1656" s="297"/>
      <c r="R1656" s="227"/>
      <c r="S1656" s="228" t="e">
        <f>IF(C1656="",NA(),MATCH($B1656&amp;$C1656,'Smelter Reference List'!$J:$J,0))</f>
        <v>#N/A</v>
      </c>
      <c r="T1656" s="229"/>
      <c r="U1656" s="229">
        <f t="shared" ca="1" si="52"/>
        <v>0</v>
      </c>
      <c r="V1656" s="229"/>
      <c r="W1656" s="229"/>
      <c r="Y1656" s="223" t="str">
        <f t="shared" si="53"/>
        <v/>
      </c>
    </row>
    <row r="1657" spans="1:25" s="223" customFormat="1" ht="20.25">
      <c r="A1657" s="292"/>
      <c r="B1657" s="293" t="str">
        <f>IF(LEN(A1657)=0,"",INDEX('Smelter Reference List'!$A:$A,MATCH($A1657,'Smelter Reference List'!$E:$E,0)))</f>
        <v/>
      </c>
      <c r="C1657" s="299" t="str">
        <f>IF(LEN(A1657)=0,"",INDEX('Smelter Reference List'!$C:$C,MATCH($A1657,'Smelter Reference List'!$E:$E,0)))</f>
        <v/>
      </c>
      <c r="D1657" s="293" t="str">
        <f ca="1">IF(ISERROR($S1657),"",OFFSET('Smelter Reference List'!$C$4,$S1657-4,0)&amp;"")</f>
        <v/>
      </c>
      <c r="E1657" s="293" t="str">
        <f ca="1">IF(ISERROR($S1657),"",OFFSET('Smelter Reference List'!$D$4,$S1657-4,0)&amp;"")</f>
        <v/>
      </c>
      <c r="F1657" s="293" t="str">
        <f ca="1">IF(ISERROR($S1657),"",OFFSET('Smelter Reference List'!$E$4,$S1657-4,0))</f>
        <v/>
      </c>
      <c r="G1657" s="293" t="str">
        <f ca="1">IF(C1657=$U$4,"Enter smelter details", IF(ISERROR($S1657),"",OFFSET('Smelter Reference List'!$F$4,$S1657-4,0)))</f>
        <v/>
      </c>
      <c r="H1657" s="294" t="str">
        <f ca="1">IF(ISERROR($S1657),"",OFFSET('Smelter Reference List'!$G$4,$S1657-4,0))</f>
        <v/>
      </c>
      <c r="I1657" s="295" t="str">
        <f ca="1">IF(ISERROR($S1657),"",OFFSET('Smelter Reference List'!$H$4,$S1657-4,0))</f>
        <v/>
      </c>
      <c r="J1657" s="295" t="str">
        <f ca="1">IF(ISERROR($S1657),"",OFFSET('Smelter Reference List'!$I$4,$S1657-4,0))</f>
        <v/>
      </c>
      <c r="K1657" s="296"/>
      <c r="L1657" s="296"/>
      <c r="M1657" s="296"/>
      <c r="N1657" s="296"/>
      <c r="O1657" s="296"/>
      <c r="P1657" s="296"/>
      <c r="Q1657" s="297"/>
      <c r="R1657" s="227"/>
      <c r="S1657" s="228" t="e">
        <f>IF(C1657="",NA(),MATCH($B1657&amp;$C1657,'Smelter Reference List'!$J:$J,0))</f>
        <v>#N/A</v>
      </c>
      <c r="T1657" s="229"/>
      <c r="U1657" s="229">
        <f t="shared" ref="U1657:U1720" ca="1" si="54">IF(AND(C1657="Smelter not listed",OR(LEN(D1657)=0,LEN(E1657)=0)),1,0)</f>
        <v>0</v>
      </c>
      <c r="V1657" s="229"/>
      <c r="W1657" s="229"/>
      <c r="Y1657" s="223" t="str">
        <f t="shared" ref="Y1657:Y1720" si="55">B1657&amp;C1657</f>
        <v/>
      </c>
    </row>
    <row r="1658" spans="1:25" s="223" customFormat="1" ht="20.25">
      <c r="A1658" s="292"/>
      <c r="B1658" s="293" t="str">
        <f>IF(LEN(A1658)=0,"",INDEX('Smelter Reference List'!$A:$A,MATCH($A1658,'Smelter Reference List'!$E:$E,0)))</f>
        <v/>
      </c>
      <c r="C1658" s="299" t="str">
        <f>IF(LEN(A1658)=0,"",INDEX('Smelter Reference List'!$C:$C,MATCH($A1658,'Smelter Reference List'!$E:$E,0)))</f>
        <v/>
      </c>
      <c r="D1658" s="293" t="str">
        <f ca="1">IF(ISERROR($S1658),"",OFFSET('Smelter Reference List'!$C$4,$S1658-4,0)&amp;"")</f>
        <v/>
      </c>
      <c r="E1658" s="293" t="str">
        <f ca="1">IF(ISERROR($S1658),"",OFFSET('Smelter Reference List'!$D$4,$S1658-4,0)&amp;"")</f>
        <v/>
      </c>
      <c r="F1658" s="293" t="str">
        <f ca="1">IF(ISERROR($S1658),"",OFFSET('Smelter Reference List'!$E$4,$S1658-4,0))</f>
        <v/>
      </c>
      <c r="G1658" s="293" t="str">
        <f ca="1">IF(C1658=$U$4,"Enter smelter details", IF(ISERROR($S1658),"",OFFSET('Smelter Reference List'!$F$4,$S1658-4,0)))</f>
        <v/>
      </c>
      <c r="H1658" s="294" t="str">
        <f ca="1">IF(ISERROR($S1658),"",OFFSET('Smelter Reference List'!$G$4,$S1658-4,0))</f>
        <v/>
      </c>
      <c r="I1658" s="295" t="str">
        <f ca="1">IF(ISERROR($S1658),"",OFFSET('Smelter Reference List'!$H$4,$S1658-4,0))</f>
        <v/>
      </c>
      <c r="J1658" s="295" t="str">
        <f ca="1">IF(ISERROR($S1658),"",OFFSET('Smelter Reference List'!$I$4,$S1658-4,0))</f>
        <v/>
      </c>
      <c r="K1658" s="296"/>
      <c r="L1658" s="296"/>
      <c r="M1658" s="296"/>
      <c r="N1658" s="296"/>
      <c r="O1658" s="296"/>
      <c r="P1658" s="296"/>
      <c r="Q1658" s="297"/>
      <c r="R1658" s="227"/>
      <c r="S1658" s="228" t="e">
        <f>IF(C1658="",NA(),MATCH($B1658&amp;$C1658,'Smelter Reference List'!$J:$J,0))</f>
        <v>#N/A</v>
      </c>
      <c r="T1658" s="229"/>
      <c r="U1658" s="229">
        <f t="shared" ca="1" si="54"/>
        <v>0</v>
      </c>
      <c r="V1658" s="229"/>
      <c r="W1658" s="229"/>
      <c r="Y1658" s="223" t="str">
        <f t="shared" si="55"/>
        <v/>
      </c>
    </row>
    <row r="1659" spans="1:25" s="223" customFormat="1" ht="20.25">
      <c r="A1659" s="292"/>
      <c r="B1659" s="293" t="str">
        <f>IF(LEN(A1659)=0,"",INDEX('Smelter Reference List'!$A:$A,MATCH($A1659,'Smelter Reference List'!$E:$E,0)))</f>
        <v/>
      </c>
      <c r="C1659" s="299" t="str">
        <f>IF(LEN(A1659)=0,"",INDEX('Smelter Reference List'!$C:$C,MATCH($A1659,'Smelter Reference List'!$E:$E,0)))</f>
        <v/>
      </c>
      <c r="D1659" s="293" t="str">
        <f ca="1">IF(ISERROR($S1659),"",OFFSET('Smelter Reference List'!$C$4,$S1659-4,0)&amp;"")</f>
        <v/>
      </c>
      <c r="E1659" s="293" t="str">
        <f ca="1">IF(ISERROR($S1659),"",OFFSET('Smelter Reference List'!$D$4,$S1659-4,0)&amp;"")</f>
        <v/>
      </c>
      <c r="F1659" s="293" t="str">
        <f ca="1">IF(ISERROR($S1659),"",OFFSET('Smelter Reference List'!$E$4,$S1659-4,0))</f>
        <v/>
      </c>
      <c r="G1659" s="293" t="str">
        <f ca="1">IF(C1659=$U$4,"Enter smelter details", IF(ISERROR($S1659),"",OFFSET('Smelter Reference List'!$F$4,$S1659-4,0)))</f>
        <v/>
      </c>
      <c r="H1659" s="294" t="str">
        <f ca="1">IF(ISERROR($S1659),"",OFFSET('Smelter Reference List'!$G$4,$S1659-4,0))</f>
        <v/>
      </c>
      <c r="I1659" s="295" t="str">
        <f ca="1">IF(ISERROR($S1659),"",OFFSET('Smelter Reference List'!$H$4,$S1659-4,0))</f>
        <v/>
      </c>
      <c r="J1659" s="295" t="str">
        <f ca="1">IF(ISERROR($S1659),"",OFFSET('Smelter Reference List'!$I$4,$S1659-4,0))</f>
        <v/>
      </c>
      <c r="K1659" s="296"/>
      <c r="L1659" s="296"/>
      <c r="M1659" s="296"/>
      <c r="N1659" s="296"/>
      <c r="O1659" s="296"/>
      <c r="P1659" s="296"/>
      <c r="Q1659" s="297"/>
      <c r="R1659" s="227"/>
      <c r="S1659" s="228" t="e">
        <f>IF(C1659="",NA(),MATCH($B1659&amp;$C1659,'Smelter Reference List'!$J:$J,0))</f>
        <v>#N/A</v>
      </c>
      <c r="T1659" s="229"/>
      <c r="U1659" s="229">
        <f t="shared" ca="1" si="54"/>
        <v>0</v>
      </c>
      <c r="V1659" s="229"/>
      <c r="W1659" s="229"/>
      <c r="Y1659" s="223" t="str">
        <f t="shared" si="55"/>
        <v/>
      </c>
    </row>
    <row r="1660" spans="1:25" s="223" customFormat="1" ht="20.25">
      <c r="A1660" s="292"/>
      <c r="B1660" s="293" t="str">
        <f>IF(LEN(A1660)=0,"",INDEX('Smelter Reference List'!$A:$A,MATCH($A1660,'Smelter Reference List'!$E:$E,0)))</f>
        <v/>
      </c>
      <c r="C1660" s="299" t="str">
        <f>IF(LEN(A1660)=0,"",INDEX('Smelter Reference List'!$C:$C,MATCH($A1660,'Smelter Reference List'!$E:$E,0)))</f>
        <v/>
      </c>
      <c r="D1660" s="293" t="str">
        <f ca="1">IF(ISERROR($S1660),"",OFFSET('Smelter Reference List'!$C$4,$S1660-4,0)&amp;"")</f>
        <v/>
      </c>
      <c r="E1660" s="293" t="str">
        <f ca="1">IF(ISERROR($S1660),"",OFFSET('Smelter Reference List'!$D$4,$S1660-4,0)&amp;"")</f>
        <v/>
      </c>
      <c r="F1660" s="293" t="str">
        <f ca="1">IF(ISERROR($S1660),"",OFFSET('Smelter Reference List'!$E$4,$S1660-4,0))</f>
        <v/>
      </c>
      <c r="G1660" s="293" t="str">
        <f ca="1">IF(C1660=$U$4,"Enter smelter details", IF(ISERROR($S1660),"",OFFSET('Smelter Reference List'!$F$4,$S1660-4,0)))</f>
        <v/>
      </c>
      <c r="H1660" s="294" t="str">
        <f ca="1">IF(ISERROR($S1660),"",OFFSET('Smelter Reference List'!$G$4,$S1660-4,0))</f>
        <v/>
      </c>
      <c r="I1660" s="295" t="str">
        <f ca="1">IF(ISERROR($S1660),"",OFFSET('Smelter Reference List'!$H$4,$S1660-4,0))</f>
        <v/>
      </c>
      <c r="J1660" s="295" t="str">
        <f ca="1">IF(ISERROR($S1660),"",OFFSET('Smelter Reference List'!$I$4,$S1660-4,0))</f>
        <v/>
      </c>
      <c r="K1660" s="296"/>
      <c r="L1660" s="296"/>
      <c r="M1660" s="296"/>
      <c r="N1660" s="296"/>
      <c r="O1660" s="296"/>
      <c r="P1660" s="296"/>
      <c r="Q1660" s="297"/>
      <c r="R1660" s="227"/>
      <c r="S1660" s="228" t="e">
        <f>IF(C1660="",NA(),MATCH($B1660&amp;$C1660,'Smelter Reference List'!$J:$J,0))</f>
        <v>#N/A</v>
      </c>
      <c r="T1660" s="229"/>
      <c r="U1660" s="229">
        <f t="shared" ca="1" si="54"/>
        <v>0</v>
      </c>
      <c r="V1660" s="229"/>
      <c r="W1660" s="229"/>
      <c r="Y1660" s="223" t="str">
        <f t="shared" si="55"/>
        <v/>
      </c>
    </row>
    <row r="1661" spans="1:25" s="223" customFormat="1" ht="20.25">
      <c r="A1661" s="292"/>
      <c r="B1661" s="293" t="str">
        <f>IF(LEN(A1661)=0,"",INDEX('Smelter Reference List'!$A:$A,MATCH($A1661,'Smelter Reference List'!$E:$E,0)))</f>
        <v/>
      </c>
      <c r="C1661" s="299" t="str">
        <f>IF(LEN(A1661)=0,"",INDEX('Smelter Reference List'!$C:$C,MATCH($A1661,'Smelter Reference List'!$E:$E,0)))</f>
        <v/>
      </c>
      <c r="D1661" s="293" t="str">
        <f ca="1">IF(ISERROR($S1661),"",OFFSET('Smelter Reference List'!$C$4,$S1661-4,0)&amp;"")</f>
        <v/>
      </c>
      <c r="E1661" s="293" t="str">
        <f ca="1">IF(ISERROR($S1661),"",OFFSET('Smelter Reference List'!$D$4,$S1661-4,0)&amp;"")</f>
        <v/>
      </c>
      <c r="F1661" s="293" t="str">
        <f ca="1">IF(ISERROR($S1661),"",OFFSET('Smelter Reference List'!$E$4,$S1661-4,0))</f>
        <v/>
      </c>
      <c r="G1661" s="293" t="str">
        <f ca="1">IF(C1661=$U$4,"Enter smelter details", IF(ISERROR($S1661),"",OFFSET('Smelter Reference List'!$F$4,$S1661-4,0)))</f>
        <v/>
      </c>
      <c r="H1661" s="294" t="str">
        <f ca="1">IF(ISERROR($S1661),"",OFFSET('Smelter Reference List'!$G$4,$S1661-4,0))</f>
        <v/>
      </c>
      <c r="I1661" s="295" t="str">
        <f ca="1">IF(ISERROR($S1661),"",OFFSET('Smelter Reference List'!$H$4,$S1661-4,0))</f>
        <v/>
      </c>
      <c r="J1661" s="295" t="str">
        <f ca="1">IF(ISERROR($S1661),"",OFFSET('Smelter Reference List'!$I$4,$S1661-4,0))</f>
        <v/>
      </c>
      <c r="K1661" s="296"/>
      <c r="L1661" s="296"/>
      <c r="M1661" s="296"/>
      <c r="N1661" s="296"/>
      <c r="O1661" s="296"/>
      <c r="P1661" s="296"/>
      <c r="Q1661" s="297"/>
      <c r="R1661" s="227"/>
      <c r="S1661" s="228" t="e">
        <f>IF(C1661="",NA(),MATCH($B1661&amp;$C1661,'Smelter Reference List'!$J:$J,0))</f>
        <v>#N/A</v>
      </c>
      <c r="T1661" s="229"/>
      <c r="U1661" s="229">
        <f t="shared" ca="1" si="54"/>
        <v>0</v>
      </c>
      <c r="V1661" s="229"/>
      <c r="W1661" s="229"/>
      <c r="Y1661" s="223" t="str">
        <f t="shared" si="55"/>
        <v/>
      </c>
    </row>
    <row r="1662" spans="1:25" s="223" customFormat="1" ht="20.25">
      <c r="A1662" s="292"/>
      <c r="B1662" s="293" t="str">
        <f>IF(LEN(A1662)=0,"",INDEX('Smelter Reference List'!$A:$A,MATCH($A1662,'Smelter Reference List'!$E:$E,0)))</f>
        <v/>
      </c>
      <c r="C1662" s="299" t="str">
        <f>IF(LEN(A1662)=0,"",INDEX('Smelter Reference List'!$C:$C,MATCH($A1662,'Smelter Reference List'!$E:$E,0)))</f>
        <v/>
      </c>
      <c r="D1662" s="293" t="str">
        <f ca="1">IF(ISERROR($S1662),"",OFFSET('Smelter Reference List'!$C$4,$S1662-4,0)&amp;"")</f>
        <v/>
      </c>
      <c r="E1662" s="293" t="str">
        <f ca="1">IF(ISERROR($S1662),"",OFFSET('Smelter Reference List'!$D$4,$S1662-4,0)&amp;"")</f>
        <v/>
      </c>
      <c r="F1662" s="293" t="str">
        <f ca="1">IF(ISERROR($S1662),"",OFFSET('Smelter Reference List'!$E$4,$S1662-4,0))</f>
        <v/>
      </c>
      <c r="G1662" s="293" t="str">
        <f ca="1">IF(C1662=$U$4,"Enter smelter details", IF(ISERROR($S1662),"",OFFSET('Smelter Reference List'!$F$4,$S1662-4,0)))</f>
        <v/>
      </c>
      <c r="H1662" s="294" t="str">
        <f ca="1">IF(ISERROR($S1662),"",OFFSET('Smelter Reference List'!$G$4,$S1662-4,0))</f>
        <v/>
      </c>
      <c r="I1662" s="295" t="str">
        <f ca="1">IF(ISERROR($S1662),"",OFFSET('Smelter Reference List'!$H$4,$S1662-4,0))</f>
        <v/>
      </c>
      <c r="J1662" s="295" t="str">
        <f ca="1">IF(ISERROR($S1662),"",OFFSET('Smelter Reference List'!$I$4,$S1662-4,0))</f>
        <v/>
      </c>
      <c r="K1662" s="296"/>
      <c r="L1662" s="296"/>
      <c r="M1662" s="296"/>
      <c r="N1662" s="296"/>
      <c r="O1662" s="296"/>
      <c r="P1662" s="296"/>
      <c r="Q1662" s="297"/>
      <c r="R1662" s="227"/>
      <c r="S1662" s="228" t="e">
        <f>IF(C1662="",NA(),MATCH($B1662&amp;$C1662,'Smelter Reference List'!$J:$J,0))</f>
        <v>#N/A</v>
      </c>
      <c r="T1662" s="229"/>
      <c r="U1662" s="229">
        <f t="shared" ca="1" si="54"/>
        <v>0</v>
      </c>
      <c r="V1662" s="229"/>
      <c r="W1662" s="229"/>
      <c r="Y1662" s="223" t="str">
        <f t="shared" si="55"/>
        <v/>
      </c>
    </row>
    <row r="1663" spans="1:25" s="223" customFormat="1" ht="20.25">
      <c r="A1663" s="292"/>
      <c r="B1663" s="293" t="str">
        <f>IF(LEN(A1663)=0,"",INDEX('Smelter Reference List'!$A:$A,MATCH($A1663,'Smelter Reference List'!$E:$E,0)))</f>
        <v/>
      </c>
      <c r="C1663" s="299" t="str">
        <f>IF(LEN(A1663)=0,"",INDEX('Smelter Reference List'!$C:$C,MATCH($A1663,'Smelter Reference List'!$E:$E,0)))</f>
        <v/>
      </c>
      <c r="D1663" s="293" t="str">
        <f ca="1">IF(ISERROR($S1663),"",OFFSET('Smelter Reference List'!$C$4,$S1663-4,0)&amp;"")</f>
        <v/>
      </c>
      <c r="E1663" s="293" t="str">
        <f ca="1">IF(ISERROR($S1663),"",OFFSET('Smelter Reference List'!$D$4,$S1663-4,0)&amp;"")</f>
        <v/>
      </c>
      <c r="F1663" s="293" t="str">
        <f ca="1">IF(ISERROR($S1663),"",OFFSET('Smelter Reference List'!$E$4,$S1663-4,0))</f>
        <v/>
      </c>
      <c r="G1663" s="293" t="str">
        <f ca="1">IF(C1663=$U$4,"Enter smelter details", IF(ISERROR($S1663),"",OFFSET('Smelter Reference List'!$F$4,$S1663-4,0)))</f>
        <v/>
      </c>
      <c r="H1663" s="294" t="str">
        <f ca="1">IF(ISERROR($S1663),"",OFFSET('Smelter Reference List'!$G$4,$S1663-4,0))</f>
        <v/>
      </c>
      <c r="I1663" s="295" t="str">
        <f ca="1">IF(ISERROR($S1663),"",OFFSET('Smelter Reference List'!$H$4,$S1663-4,0))</f>
        <v/>
      </c>
      <c r="J1663" s="295" t="str">
        <f ca="1">IF(ISERROR($S1663),"",OFFSET('Smelter Reference List'!$I$4,$S1663-4,0))</f>
        <v/>
      </c>
      <c r="K1663" s="296"/>
      <c r="L1663" s="296"/>
      <c r="M1663" s="296"/>
      <c r="N1663" s="296"/>
      <c r="O1663" s="296"/>
      <c r="P1663" s="296"/>
      <c r="Q1663" s="297"/>
      <c r="R1663" s="227"/>
      <c r="S1663" s="228" t="e">
        <f>IF(C1663="",NA(),MATCH($B1663&amp;$C1663,'Smelter Reference List'!$J:$J,0))</f>
        <v>#N/A</v>
      </c>
      <c r="T1663" s="229"/>
      <c r="U1663" s="229">
        <f t="shared" ca="1" si="54"/>
        <v>0</v>
      </c>
      <c r="V1663" s="229"/>
      <c r="W1663" s="229"/>
      <c r="Y1663" s="223" t="str">
        <f t="shared" si="55"/>
        <v/>
      </c>
    </row>
    <row r="1664" spans="1:25" s="223" customFormat="1" ht="20.25">
      <c r="A1664" s="292"/>
      <c r="B1664" s="293" t="str">
        <f>IF(LEN(A1664)=0,"",INDEX('Smelter Reference List'!$A:$A,MATCH($A1664,'Smelter Reference List'!$E:$E,0)))</f>
        <v/>
      </c>
      <c r="C1664" s="299" t="str">
        <f>IF(LEN(A1664)=0,"",INDEX('Smelter Reference List'!$C:$C,MATCH($A1664,'Smelter Reference List'!$E:$E,0)))</f>
        <v/>
      </c>
      <c r="D1664" s="293" t="str">
        <f ca="1">IF(ISERROR($S1664),"",OFFSET('Smelter Reference List'!$C$4,$S1664-4,0)&amp;"")</f>
        <v/>
      </c>
      <c r="E1664" s="293" t="str">
        <f ca="1">IF(ISERROR($S1664),"",OFFSET('Smelter Reference List'!$D$4,$S1664-4,0)&amp;"")</f>
        <v/>
      </c>
      <c r="F1664" s="293" t="str">
        <f ca="1">IF(ISERROR($S1664),"",OFFSET('Smelter Reference List'!$E$4,$S1664-4,0))</f>
        <v/>
      </c>
      <c r="G1664" s="293" t="str">
        <f ca="1">IF(C1664=$U$4,"Enter smelter details", IF(ISERROR($S1664),"",OFFSET('Smelter Reference List'!$F$4,$S1664-4,0)))</f>
        <v/>
      </c>
      <c r="H1664" s="294" t="str">
        <f ca="1">IF(ISERROR($S1664),"",OFFSET('Smelter Reference List'!$G$4,$S1664-4,0))</f>
        <v/>
      </c>
      <c r="I1664" s="295" t="str">
        <f ca="1">IF(ISERROR($S1664),"",OFFSET('Smelter Reference List'!$H$4,$S1664-4,0))</f>
        <v/>
      </c>
      <c r="J1664" s="295" t="str">
        <f ca="1">IF(ISERROR($S1664),"",OFFSET('Smelter Reference List'!$I$4,$S1664-4,0))</f>
        <v/>
      </c>
      <c r="K1664" s="296"/>
      <c r="L1664" s="296"/>
      <c r="M1664" s="296"/>
      <c r="N1664" s="296"/>
      <c r="O1664" s="296"/>
      <c r="P1664" s="296"/>
      <c r="Q1664" s="297"/>
      <c r="R1664" s="227"/>
      <c r="S1664" s="228" t="e">
        <f>IF(C1664="",NA(),MATCH($B1664&amp;$C1664,'Smelter Reference List'!$J:$J,0))</f>
        <v>#N/A</v>
      </c>
      <c r="T1664" s="229"/>
      <c r="U1664" s="229">
        <f t="shared" ca="1" si="54"/>
        <v>0</v>
      </c>
      <c r="V1664" s="229"/>
      <c r="W1664" s="229"/>
      <c r="Y1664" s="223" t="str">
        <f t="shared" si="55"/>
        <v/>
      </c>
    </row>
    <row r="1665" spans="1:25" s="223" customFormat="1" ht="20.25">
      <c r="A1665" s="292"/>
      <c r="B1665" s="293" t="str">
        <f>IF(LEN(A1665)=0,"",INDEX('Smelter Reference List'!$A:$A,MATCH($A1665,'Smelter Reference List'!$E:$E,0)))</f>
        <v/>
      </c>
      <c r="C1665" s="299" t="str">
        <f>IF(LEN(A1665)=0,"",INDEX('Smelter Reference List'!$C:$C,MATCH($A1665,'Smelter Reference List'!$E:$E,0)))</f>
        <v/>
      </c>
      <c r="D1665" s="293" t="str">
        <f ca="1">IF(ISERROR($S1665),"",OFFSET('Smelter Reference List'!$C$4,$S1665-4,0)&amp;"")</f>
        <v/>
      </c>
      <c r="E1665" s="293" t="str">
        <f ca="1">IF(ISERROR($S1665),"",OFFSET('Smelter Reference List'!$D$4,$S1665-4,0)&amp;"")</f>
        <v/>
      </c>
      <c r="F1665" s="293" t="str">
        <f ca="1">IF(ISERROR($S1665),"",OFFSET('Smelter Reference List'!$E$4,$S1665-4,0))</f>
        <v/>
      </c>
      <c r="G1665" s="293" t="str">
        <f ca="1">IF(C1665=$U$4,"Enter smelter details", IF(ISERROR($S1665),"",OFFSET('Smelter Reference List'!$F$4,$S1665-4,0)))</f>
        <v/>
      </c>
      <c r="H1665" s="294" t="str">
        <f ca="1">IF(ISERROR($S1665),"",OFFSET('Smelter Reference List'!$G$4,$S1665-4,0))</f>
        <v/>
      </c>
      <c r="I1665" s="295" t="str">
        <f ca="1">IF(ISERROR($S1665),"",OFFSET('Smelter Reference List'!$H$4,$S1665-4,0))</f>
        <v/>
      </c>
      <c r="J1665" s="295" t="str">
        <f ca="1">IF(ISERROR($S1665),"",OFFSET('Smelter Reference List'!$I$4,$S1665-4,0))</f>
        <v/>
      </c>
      <c r="K1665" s="296"/>
      <c r="L1665" s="296"/>
      <c r="M1665" s="296"/>
      <c r="N1665" s="296"/>
      <c r="O1665" s="296"/>
      <c r="P1665" s="296"/>
      <c r="Q1665" s="297"/>
      <c r="R1665" s="227"/>
      <c r="S1665" s="228" t="e">
        <f>IF(C1665="",NA(),MATCH($B1665&amp;$C1665,'Smelter Reference List'!$J:$J,0))</f>
        <v>#N/A</v>
      </c>
      <c r="T1665" s="229"/>
      <c r="U1665" s="229">
        <f t="shared" ca="1" si="54"/>
        <v>0</v>
      </c>
      <c r="V1665" s="229"/>
      <c r="W1665" s="229"/>
      <c r="Y1665" s="223" t="str">
        <f t="shared" si="55"/>
        <v/>
      </c>
    </row>
    <row r="1666" spans="1:25" s="223" customFormat="1" ht="20.25">
      <c r="A1666" s="292"/>
      <c r="B1666" s="293" t="str">
        <f>IF(LEN(A1666)=0,"",INDEX('Smelter Reference List'!$A:$A,MATCH($A1666,'Smelter Reference List'!$E:$E,0)))</f>
        <v/>
      </c>
      <c r="C1666" s="299" t="str">
        <f>IF(LEN(A1666)=0,"",INDEX('Smelter Reference List'!$C:$C,MATCH($A1666,'Smelter Reference List'!$E:$E,0)))</f>
        <v/>
      </c>
      <c r="D1666" s="293" t="str">
        <f ca="1">IF(ISERROR($S1666),"",OFFSET('Smelter Reference List'!$C$4,$S1666-4,0)&amp;"")</f>
        <v/>
      </c>
      <c r="E1666" s="293" t="str">
        <f ca="1">IF(ISERROR($S1666),"",OFFSET('Smelter Reference List'!$D$4,$S1666-4,0)&amp;"")</f>
        <v/>
      </c>
      <c r="F1666" s="293" t="str">
        <f ca="1">IF(ISERROR($S1666),"",OFFSET('Smelter Reference List'!$E$4,$S1666-4,0))</f>
        <v/>
      </c>
      <c r="G1666" s="293" t="str">
        <f ca="1">IF(C1666=$U$4,"Enter smelter details", IF(ISERROR($S1666),"",OFFSET('Smelter Reference List'!$F$4,$S1666-4,0)))</f>
        <v/>
      </c>
      <c r="H1666" s="294" t="str">
        <f ca="1">IF(ISERROR($S1666),"",OFFSET('Smelter Reference List'!$G$4,$S1666-4,0))</f>
        <v/>
      </c>
      <c r="I1666" s="295" t="str">
        <f ca="1">IF(ISERROR($S1666),"",OFFSET('Smelter Reference List'!$H$4,$S1666-4,0))</f>
        <v/>
      </c>
      <c r="J1666" s="295" t="str">
        <f ca="1">IF(ISERROR($S1666),"",OFFSET('Smelter Reference List'!$I$4,$S1666-4,0))</f>
        <v/>
      </c>
      <c r="K1666" s="296"/>
      <c r="L1666" s="296"/>
      <c r="M1666" s="296"/>
      <c r="N1666" s="296"/>
      <c r="O1666" s="296"/>
      <c r="P1666" s="296"/>
      <c r="Q1666" s="297"/>
      <c r="R1666" s="227"/>
      <c r="S1666" s="228" t="e">
        <f>IF(C1666="",NA(),MATCH($B1666&amp;$C1666,'Smelter Reference List'!$J:$J,0))</f>
        <v>#N/A</v>
      </c>
      <c r="T1666" s="229"/>
      <c r="U1666" s="229">
        <f t="shared" ca="1" si="54"/>
        <v>0</v>
      </c>
      <c r="V1666" s="229"/>
      <c r="W1666" s="229"/>
      <c r="Y1666" s="223" t="str">
        <f t="shared" si="55"/>
        <v/>
      </c>
    </row>
    <row r="1667" spans="1:25" s="223" customFormat="1" ht="20.25">
      <c r="A1667" s="292"/>
      <c r="B1667" s="293" t="str">
        <f>IF(LEN(A1667)=0,"",INDEX('Smelter Reference List'!$A:$A,MATCH($A1667,'Smelter Reference List'!$E:$E,0)))</f>
        <v/>
      </c>
      <c r="C1667" s="299" t="str">
        <f>IF(LEN(A1667)=0,"",INDEX('Smelter Reference List'!$C:$C,MATCH($A1667,'Smelter Reference List'!$E:$E,0)))</f>
        <v/>
      </c>
      <c r="D1667" s="293" t="str">
        <f ca="1">IF(ISERROR($S1667),"",OFFSET('Smelter Reference List'!$C$4,$S1667-4,0)&amp;"")</f>
        <v/>
      </c>
      <c r="E1667" s="293" t="str">
        <f ca="1">IF(ISERROR($S1667),"",OFFSET('Smelter Reference List'!$D$4,$S1667-4,0)&amp;"")</f>
        <v/>
      </c>
      <c r="F1667" s="293" t="str">
        <f ca="1">IF(ISERROR($S1667),"",OFFSET('Smelter Reference List'!$E$4,$S1667-4,0))</f>
        <v/>
      </c>
      <c r="G1667" s="293" t="str">
        <f ca="1">IF(C1667=$U$4,"Enter smelter details", IF(ISERROR($S1667),"",OFFSET('Smelter Reference List'!$F$4,$S1667-4,0)))</f>
        <v/>
      </c>
      <c r="H1667" s="294" t="str">
        <f ca="1">IF(ISERROR($S1667),"",OFFSET('Smelter Reference List'!$G$4,$S1667-4,0))</f>
        <v/>
      </c>
      <c r="I1667" s="295" t="str">
        <f ca="1">IF(ISERROR($S1667),"",OFFSET('Smelter Reference List'!$H$4,$S1667-4,0))</f>
        <v/>
      </c>
      <c r="J1667" s="295" t="str">
        <f ca="1">IF(ISERROR($S1667),"",OFFSET('Smelter Reference List'!$I$4,$S1667-4,0))</f>
        <v/>
      </c>
      <c r="K1667" s="296"/>
      <c r="L1667" s="296"/>
      <c r="M1667" s="296"/>
      <c r="N1667" s="296"/>
      <c r="O1667" s="296"/>
      <c r="P1667" s="296"/>
      <c r="Q1667" s="297"/>
      <c r="R1667" s="227"/>
      <c r="S1667" s="228" t="e">
        <f>IF(C1667="",NA(),MATCH($B1667&amp;$C1667,'Smelter Reference List'!$J:$J,0))</f>
        <v>#N/A</v>
      </c>
      <c r="T1667" s="229"/>
      <c r="U1667" s="229">
        <f t="shared" ca="1" si="54"/>
        <v>0</v>
      </c>
      <c r="V1667" s="229"/>
      <c r="W1667" s="229"/>
      <c r="Y1667" s="223" t="str">
        <f t="shared" si="55"/>
        <v/>
      </c>
    </row>
    <row r="1668" spans="1:25" s="223" customFormat="1" ht="20.25">
      <c r="A1668" s="292"/>
      <c r="B1668" s="293" t="str">
        <f>IF(LEN(A1668)=0,"",INDEX('Smelter Reference List'!$A:$A,MATCH($A1668,'Smelter Reference List'!$E:$E,0)))</f>
        <v/>
      </c>
      <c r="C1668" s="299" t="str">
        <f>IF(LEN(A1668)=0,"",INDEX('Smelter Reference List'!$C:$C,MATCH($A1668,'Smelter Reference List'!$E:$E,0)))</f>
        <v/>
      </c>
      <c r="D1668" s="293" t="str">
        <f ca="1">IF(ISERROR($S1668),"",OFFSET('Smelter Reference List'!$C$4,$S1668-4,0)&amp;"")</f>
        <v/>
      </c>
      <c r="E1668" s="293" t="str">
        <f ca="1">IF(ISERROR($S1668),"",OFFSET('Smelter Reference List'!$D$4,$S1668-4,0)&amp;"")</f>
        <v/>
      </c>
      <c r="F1668" s="293" t="str">
        <f ca="1">IF(ISERROR($S1668),"",OFFSET('Smelter Reference List'!$E$4,$S1668-4,0))</f>
        <v/>
      </c>
      <c r="G1668" s="293" t="str">
        <f ca="1">IF(C1668=$U$4,"Enter smelter details", IF(ISERROR($S1668),"",OFFSET('Smelter Reference List'!$F$4,$S1668-4,0)))</f>
        <v/>
      </c>
      <c r="H1668" s="294" t="str">
        <f ca="1">IF(ISERROR($S1668),"",OFFSET('Smelter Reference List'!$G$4,$S1668-4,0))</f>
        <v/>
      </c>
      <c r="I1668" s="295" t="str">
        <f ca="1">IF(ISERROR($S1668),"",OFFSET('Smelter Reference List'!$H$4,$S1668-4,0))</f>
        <v/>
      </c>
      <c r="J1668" s="295" t="str">
        <f ca="1">IF(ISERROR($S1668),"",OFFSET('Smelter Reference List'!$I$4,$S1668-4,0))</f>
        <v/>
      </c>
      <c r="K1668" s="296"/>
      <c r="L1668" s="296"/>
      <c r="M1668" s="296"/>
      <c r="N1668" s="296"/>
      <c r="O1668" s="296"/>
      <c r="P1668" s="296"/>
      <c r="Q1668" s="297"/>
      <c r="R1668" s="227"/>
      <c r="S1668" s="228" t="e">
        <f>IF(C1668="",NA(),MATCH($B1668&amp;$C1668,'Smelter Reference List'!$J:$J,0))</f>
        <v>#N/A</v>
      </c>
      <c r="T1668" s="229"/>
      <c r="U1668" s="229">
        <f t="shared" ca="1" si="54"/>
        <v>0</v>
      </c>
      <c r="V1668" s="229"/>
      <c r="W1668" s="229"/>
      <c r="Y1668" s="223" t="str">
        <f t="shared" si="55"/>
        <v/>
      </c>
    </row>
    <row r="1669" spans="1:25" s="223" customFormat="1" ht="20.25">
      <c r="A1669" s="292"/>
      <c r="B1669" s="293" t="str">
        <f>IF(LEN(A1669)=0,"",INDEX('Smelter Reference List'!$A:$A,MATCH($A1669,'Smelter Reference List'!$E:$E,0)))</f>
        <v/>
      </c>
      <c r="C1669" s="299" t="str">
        <f>IF(LEN(A1669)=0,"",INDEX('Smelter Reference List'!$C:$C,MATCH($A1669,'Smelter Reference List'!$E:$E,0)))</f>
        <v/>
      </c>
      <c r="D1669" s="293" t="str">
        <f ca="1">IF(ISERROR($S1669),"",OFFSET('Smelter Reference List'!$C$4,$S1669-4,0)&amp;"")</f>
        <v/>
      </c>
      <c r="E1669" s="293" t="str">
        <f ca="1">IF(ISERROR($S1669),"",OFFSET('Smelter Reference List'!$D$4,$S1669-4,0)&amp;"")</f>
        <v/>
      </c>
      <c r="F1669" s="293" t="str">
        <f ca="1">IF(ISERROR($S1669),"",OFFSET('Smelter Reference List'!$E$4,$S1669-4,0))</f>
        <v/>
      </c>
      <c r="G1669" s="293" t="str">
        <f ca="1">IF(C1669=$U$4,"Enter smelter details", IF(ISERROR($S1669),"",OFFSET('Smelter Reference List'!$F$4,$S1669-4,0)))</f>
        <v/>
      </c>
      <c r="H1669" s="294" t="str">
        <f ca="1">IF(ISERROR($S1669),"",OFFSET('Smelter Reference List'!$G$4,$S1669-4,0))</f>
        <v/>
      </c>
      <c r="I1669" s="295" t="str">
        <f ca="1">IF(ISERROR($S1669),"",OFFSET('Smelter Reference List'!$H$4,$S1669-4,0))</f>
        <v/>
      </c>
      <c r="J1669" s="295" t="str">
        <f ca="1">IF(ISERROR($S1669),"",OFFSET('Smelter Reference List'!$I$4,$S1669-4,0))</f>
        <v/>
      </c>
      <c r="K1669" s="296"/>
      <c r="L1669" s="296"/>
      <c r="M1669" s="296"/>
      <c r="N1669" s="296"/>
      <c r="O1669" s="296"/>
      <c r="P1669" s="296"/>
      <c r="Q1669" s="297"/>
      <c r="R1669" s="227"/>
      <c r="S1669" s="228" t="e">
        <f>IF(C1669="",NA(),MATCH($B1669&amp;$C1669,'Smelter Reference List'!$J:$J,0))</f>
        <v>#N/A</v>
      </c>
      <c r="T1669" s="229"/>
      <c r="U1669" s="229">
        <f t="shared" ca="1" si="54"/>
        <v>0</v>
      </c>
      <c r="V1669" s="229"/>
      <c r="W1669" s="229"/>
      <c r="Y1669" s="223" t="str">
        <f t="shared" si="55"/>
        <v/>
      </c>
    </row>
    <row r="1670" spans="1:25" s="223" customFormat="1" ht="20.25">
      <c r="A1670" s="292"/>
      <c r="B1670" s="293" t="str">
        <f>IF(LEN(A1670)=0,"",INDEX('Smelter Reference List'!$A:$A,MATCH($A1670,'Smelter Reference List'!$E:$E,0)))</f>
        <v/>
      </c>
      <c r="C1670" s="299" t="str">
        <f>IF(LEN(A1670)=0,"",INDEX('Smelter Reference List'!$C:$C,MATCH($A1670,'Smelter Reference List'!$E:$E,0)))</f>
        <v/>
      </c>
      <c r="D1670" s="293" t="str">
        <f ca="1">IF(ISERROR($S1670),"",OFFSET('Smelter Reference List'!$C$4,$S1670-4,0)&amp;"")</f>
        <v/>
      </c>
      <c r="E1670" s="293" t="str">
        <f ca="1">IF(ISERROR($S1670),"",OFFSET('Smelter Reference List'!$D$4,$S1670-4,0)&amp;"")</f>
        <v/>
      </c>
      <c r="F1670" s="293" t="str">
        <f ca="1">IF(ISERROR($S1670),"",OFFSET('Smelter Reference List'!$E$4,$S1670-4,0))</f>
        <v/>
      </c>
      <c r="G1670" s="293" t="str">
        <f ca="1">IF(C1670=$U$4,"Enter smelter details", IF(ISERROR($S1670),"",OFFSET('Smelter Reference List'!$F$4,$S1670-4,0)))</f>
        <v/>
      </c>
      <c r="H1670" s="294" t="str">
        <f ca="1">IF(ISERROR($S1670),"",OFFSET('Smelter Reference List'!$G$4,$S1670-4,0))</f>
        <v/>
      </c>
      <c r="I1670" s="295" t="str">
        <f ca="1">IF(ISERROR($S1670),"",OFFSET('Smelter Reference List'!$H$4,$S1670-4,0))</f>
        <v/>
      </c>
      <c r="J1670" s="295" t="str">
        <f ca="1">IF(ISERROR($S1670),"",OFFSET('Smelter Reference List'!$I$4,$S1670-4,0))</f>
        <v/>
      </c>
      <c r="K1670" s="296"/>
      <c r="L1670" s="296"/>
      <c r="M1670" s="296"/>
      <c r="N1670" s="296"/>
      <c r="O1670" s="296"/>
      <c r="P1670" s="296"/>
      <c r="Q1670" s="297"/>
      <c r="R1670" s="227"/>
      <c r="S1670" s="228" t="e">
        <f>IF(C1670="",NA(),MATCH($B1670&amp;$C1670,'Smelter Reference List'!$J:$J,0))</f>
        <v>#N/A</v>
      </c>
      <c r="T1670" s="229"/>
      <c r="U1670" s="229">
        <f t="shared" ca="1" si="54"/>
        <v>0</v>
      </c>
      <c r="V1670" s="229"/>
      <c r="W1670" s="229"/>
      <c r="Y1670" s="223" t="str">
        <f t="shared" si="55"/>
        <v/>
      </c>
    </row>
    <row r="1671" spans="1:25" s="223" customFormat="1" ht="20.25">
      <c r="A1671" s="292"/>
      <c r="B1671" s="293" t="str">
        <f>IF(LEN(A1671)=0,"",INDEX('Smelter Reference List'!$A:$A,MATCH($A1671,'Smelter Reference List'!$E:$E,0)))</f>
        <v/>
      </c>
      <c r="C1671" s="299" t="str">
        <f>IF(LEN(A1671)=0,"",INDEX('Smelter Reference List'!$C:$C,MATCH($A1671,'Smelter Reference List'!$E:$E,0)))</f>
        <v/>
      </c>
      <c r="D1671" s="293" t="str">
        <f ca="1">IF(ISERROR($S1671),"",OFFSET('Smelter Reference List'!$C$4,$S1671-4,0)&amp;"")</f>
        <v/>
      </c>
      <c r="E1671" s="293" t="str">
        <f ca="1">IF(ISERROR($S1671),"",OFFSET('Smelter Reference List'!$D$4,$S1671-4,0)&amp;"")</f>
        <v/>
      </c>
      <c r="F1671" s="293" t="str">
        <f ca="1">IF(ISERROR($S1671),"",OFFSET('Smelter Reference List'!$E$4,$S1671-4,0))</f>
        <v/>
      </c>
      <c r="G1671" s="293" t="str">
        <f ca="1">IF(C1671=$U$4,"Enter smelter details", IF(ISERROR($S1671),"",OFFSET('Smelter Reference List'!$F$4,$S1671-4,0)))</f>
        <v/>
      </c>
      <c r="H1671" s="294" t="str">
        <f ca="1">IF(ISERROR($S1671),"",OFFSET('Smelter Reference List'!$G$4,$S1671-4,0))</f>
        <v/>
      </c>
      <c r="I1671" s="295" t="str">
        <f ca="1">IF(ISERROR($S1671),"",OFFSET('Smelter Reference List'!$H$4,$S1671-4,0))</f>
        <v/>
      </c>
      <c r="J1671" s="295" t="str">
        <f ca="1">IF(ISERROR($S1671),"",OFFSET('Smelter Reference List'!$I$4,$S1671-4,0))</f>
        <v/>
      </c>
      <c r="K1671" s="296"/>
      <c r="L1671" s="296"/>
      <c r="M1671" s="296"/>
      <c r="N1671" s="296"/>
      <c r="O1671" s="296"/>
      <c r="P1671" s="296"/>
      <c r="Q1671" s="297"/>
      <c r="R1671" s="227"/>
      <c r="S1671" s="228" t="e">
        <f>IF(C1671="",NA(),MATCH($B1671&amp;$C1671,'Smelter Reference List'!$J:$J,0))</f>
        <v>#N/A</v>
      </c>
      <c r="T1671" s="229"/>
      <c r="U1671" s="229">
        <f t="shared" ca="1" si="54"/>
        <v>0</v>
      </c>
      <c r="V1671" s="229"/>
      <c r="W1671" s="229"/>
      <c r="Y1671" s="223" t="str">
        <f t="shared" si="55"/>
        <v/>
      </c>
    </row>
    <row r="1672" spans="1:25" s="223" customFormat="1" ht="20.25">
      <c r="A1672" s="292"/>
      <c r="B1672" s="293" t="str">
        <f>IF(LEN(A1672)=0,"",INDEX('Smelter Reference List'!$A:$A,MATCH($A1672,'Smelter Reference List'!$E:$E,0)))</f>
        <v/>
      </c>
      <c r="C1672" s="299" t="str">
        <f>IF(LEN(A1672)=0,"",INDEX('Smelter Reference List'!$C:$C,MATCH($A1672,'Smelter Reference List'!$E:$E,0)))</f>
        <v/>
      </c>
      <c r="D1672" s="293" t="str">
        <f ca="1">IF(ISERROR($S1672),"",OFFSET('Smelter Reference List'!$C$4,$S1672-4,0)&amp;"")</f>
        <v/>
      </c>
      <c r="E1672" s="293" t="str">
        <f ca="1">IF(ISERROR($S1672),"",OFFSET('Smelter Reference List'!$D$4,$S1672-4,0)&amp;"")</f>
        <v/>
      </c>
      <c r="F1672" s="293" t="str">
        <f ca="1">IF(ISERROR($S1672),"",OFFSET('Smelter Reference List'!$E$4,$S1672-4,0))</f>
        <v/>
      </c>
      <c r="G1672" s="293" t="str">
        <f ca="1">IF(C1672=$U$4,"Enter smelter details", IF(ISERROR($S1672),"",OFFSET('Smelter Reference List'!$F$4,$S1672-4,0)))</f>
        <v/>
      </c>
      <c r="H1672" s="294" t="str">
        <f ca="1">IF(ISERROR($S1672),"",OFFSET('Smelter Reference List'!$G$4,$S1672-4,0))</f>
        <v/>
      </c>
      <c r="I1672" s="295" t="str">
        <f ca="1">IF(ISERROR($S1672),"",OFFSET('Smelter Reference List'!$H$4,$S1672-4,0))</f>
        <v/>
      </c>
      <c r="J1672" s="295" t="str">
        <f ca="1">IF(ISERROR($S1672),"",OFFSET('Smelter Reference List'!$I$4,$S1672-4,0))</f>
        <v/>
      </c>
      <c r="K1672" s="296"/>
      <c r="L1672" s="296"/>
      <c r="M1672" s="296"/>
      <c r="N1672" s="296"/>
      <c r="O1672" s="296"/>
      <c r="P1672" s="296"/>
      <c r="Q1672" s="297"/>
      <c r="R1672" s="227"/>
      <c r="S1672" s="228" t="e">
        <f>IF(C1672="",NA(),MATCH($B1672&amp;$C1672,'Smelter Reference List'!$J:$J,0))</f>
        <v>#N/A</v>
      </c>
      <c r="T1672" s="229"/>
      <c r="U1672" s="229">
        <f t="shared" ca="1" si="54"/>
        <v>0</v>
      </c>
      <c r="V1672" s="229"/>
      <c r="W1672" s="229"/>
      <c r="Y1672" s="223" t="str">
        <f t="shared" si="55"/>
        <v/>
      </c>
    </row>
    <row r="1673" spans="1:25" s="223" customFormat="1" ht="20.25">
      <c r="A1673" s="292"/>
      <c r="B1673" s="293" t="str">
        <f>IF(LEN(A1673)=0,"",INDEX('Smelter Reference List'!$A:$A,MATCH($A1673,'Smelter Reference List'!$E:$E,0)))</f>
        <v/>
      </c>
      <c r="C1673" s="299" t="str">
        <f>IF(LEN(A1673)=0,"",INDEX('Smelter Reference List'!$C:$C,MATCH($A1673,'Smelter Reference List'!$E:$E,0)))</f>
        <v/>
      </c>
      <c r="D1673" s="293" t="str">
        <f ca="1">IF(ISERROR($S1673),"",OFFSET('Smelter Reference List'!$C$4,$S1673-4,0)&amp;"")</f>
        <v/>
      </c>
      <c r="E1673" s="293" t="str">
        <f ca="1">IF(ISERROR($S1673),"",OFFSET('Smelter Reference List'!$D$4,$S1673-4,0)&amp;"")</f>
        <v/>
      </c>
      <c r="F1673" s="293" t="str">
        <f ca="1">IF(ISERROR($S1673),"",OFFSET('Smelter Reference List'!$E$4,$S1673-4,0))</f>
        <v/>
      </c>
      <c r="G1673" s="293" t="str">
        <f ca="1">IF(C1673=$U$4,"Enter smelter details", IF(ISERROR($S1673),"",OFFSET('Smelter Reference List'!$F$4,$S1673-4,0)))</f>
        <v/>
      </c>
      <c r="H1673" s="294" t="str">
        <f ca="1">IF(ISERROR($S1673),"",OFFSET('Smelter Reference List'!$G$4,$S1673-4,0))</f>
        <v/>
      </c>
      <c r="I1673" s="295" t="str">
        <f ca="1">IF(ISERROR($S1673),"",OFFSET('Smelter Reference List'!$H$4,$S1673-4,0))</f>
        <v/>
      </c>
      <c r="J1673" s="295" t="str">
        <f ca="1">IF(ISERROR($S1673),"",OFFSET('Smelter Reference List'!$I$4,$S1673-4,0))</f>
        <v/>
      </c>
      <c r="K1673" s="296"/>
      <c r="L1673" s="296"/>
      <c r="M1673" s="296"/>
      <c r="N1673" s="296"/>
      <c r="O1673" s="296"/>
      <c r="P1673" s="296"/>
      <c r="Q1673" s="297"/>
      <c r="R1673" s="227"/>
      <c r="S1673" s="228" t="e">
        <f>IF(C1673="",NA(),MATCH($B1673&amp;$C1673,'Smelter Reference List'!$J:$J,0))</f>
        <v>#N/A</v>
      </c>
      <c r="T1673" s="229"/>
      <c r="U1673" s="229">
        <f t="shared" ca="1" si="54"/>
        <v>0</v>
      </c>
      <c r="V1673" s="229"/>
      <c r="W1673" s="229"/>
      <c r="Y1673" s="223" t="str">
        <f t="shared" si="55"/>
        <v/>
      </c>
    </row>
    <row r="1674" spans="1:25" s="223" customFormat="1" ht="20.25">
      <c r="A1674" s="292"/>
      <c r="B1674" s="293" t="str">
        <f>IF(LEN(A1674)=0,"",INDEX('Smelter Reference List'!$A:$A,MATCH($A1674,'Smelter Reference List'!$E:$E,0)))</f>
        <v/>
      </c>
      <c r="C1674" s="299" t="str">
        <f>IF(LEN(A1674)=0,"",INDEX('Smelter Reference List'!$C:$C,MATCH($A1674,'Smelter Reference List'!$E:$E,0)))</f>
        <v/>
      </c>
      <c r="D1674" s="293" t="str">
        <f ca="1">IF(ISERROR($S1674),"",OFFSET('Smelter Reference List'!$C$4,$S1674-4,0)&amp;"")</f>
        <v/>
      </c>
      <c r="E1674" s="293" t="str">
        <f ca="1">IF(ISERROR($S1674),"",OFFSET('Smelter Reference List'!$D$4,$S1674-4,0)&amp;"")</f>
        <v/>
      </c>
      <c r="F1674" s="293" t="str">
        <f ca="1">IF(ISERROR($S1674),"",OFFSET('Smelter Reference List'!$E$4,$S1674-4,0))</f>
        <v/>
      </c>
      <c r="G1674" s="293" t="str">
        <f ca="1">IF(C1674=$U$4,"Enter smelter details", IF(ISERROR($S1674),"",OFFSET('Smelter Reference List'!$F$4,$S1674-4,0)))</f>
        <v/>
      </c>
      <c r="H1674" s="294" t="str">
        <f ca="1">IF(ISERROR($S1674),"",OFFSET('Smelter Reference List'!$G$4,$S1674-4,0))</f>
        <v/>
      </c>
      <c r="I1674" s="295" t="str">
        <f ca="1">IF(ISERROR($S1674),"",OFFSET('Smelter Reference List'!$H$4,$S1674-4,0))</f>
        <v/>
      </c>
      <c r="J1674" s="295" t="str">
        <f ca="1">IF(ISERROR($S1674),"",OFFSET('Smelter Reference List'!$I$4,$S1674-4,0))</f>
        <v/>
      </c>
      <c r="K1674" s="296"/>
      <c r="L1674" s="296"/>
      <c r="M1674" s="296"/>
      <c r="N1674" s="296"/>
      <c r="O1674" s="296"/>
      <c r="P1674" s="296"/>
      <c r="Q1674" s="297"/>
      <c r="R1674" s="227"/>
      <c r="S1674" s="228" t="e">
        <f>IF(C1674="",NA(),MATCH($B1674&amp;$C1674,'Smelter Reference List'!$J:$J,0))</f>
        <v>#N/A</v>
      </c>
      <c r="T1674" s="229"/>
      <c r="U1674" s="229">
        <f t="shared" ca="1" si="54"/>
        <v>0</v>
      </c>
      <c r="V1674" s="229"/>
      <c r="W1674" s="229"/>
      <c r="Y1674" s="223" t="str">
        <f t="shared" si="55"/>
        <v/>
      </c>
    </row>
    <row r="1675" spans="1:25" s="223" customFormat="1" ht="20.25">
      <c r="A1675" s="292"/>
      <c r="B1675" s="293" t="str">
        <f>IF(LEN(A1675)=0,"",INDEX('Smelter Reference List'!$A:$A,MATCH($A1675,'Smelter Reference List'!$E:$E,0)))</f>
        <v/>
      </c>
      <c r="C1675" s="299" t="str">
        <f>IF(LEN(A1675)=0,"",INDEX('Smelter Reference List'!$C:$C,MATCH($A1675,'Smelter Reference List'!$E:$E,0)))</f>
        <v/>
      </c>
      <c r="D1675" s="293" t="str">
        <f ca="1">IF(ISERROR($S1675),"",OFFSET('Smelter Reference List'!$C$4,$S1675-4,0)&amp;"")</f>
        <v/>
      </c>
      <c r="E1675" s="293" t="str">
        <f ca="1">IF(ISERROR($S1675),"",OFFSET('Smelter Reference List'!$D$4,$S1675-4,0)&amp;"")</f>
        <v/>
      </c>
      <c r="F1675" s="293" t="str">
        <f ca="1">IF(ISERROR($S1675),"",OFFSET('Smelter Reference List'!$E$4,$S1675-4,0))</f>
        <v/>
      </c>
      <c r="G1675" s="293" t="str">
        <f ca="1">IF(C1675=$U$4,"Enter smelter details", IF(ISERROR($S1675),"",OFFSET('Smelter Reference List'!$F$4,$S1675-4,0)))</f>
        <v/>
      </c>
      <c r="H1675" s="294" t="str">
        <f ca="1">IF(ISERROR($S1675),"",OFFSET('Smelter Reference List'!$G$4,$S1675-4,0))</f>
        <v/>
      </c>
      <c r="I1675" s="295" t="str">
        <f ca="1">IF(ISERROR($S1675),"",OFFSET('Smelter Reference List'!$H$4,$S1675-4,0))</f>
        <v/>
      </c>
      <c r="J1675" s="295" t="str">
        <f ca="1">IF(ISERROR($S1675),"",OFFSET('Smelter Reference List'!$I$4,$S1675-4,0))</f>
        <v/>
      </c>
      <c r="K1675" s="296"/>
      <c r="L1675" s="296"/>
      <c r="M1675" s="296"/>
      <c r="N1675" s="296"/>
      <c r="O1675" s="296"/>
      <c r="P1675" s="296"/>
      <c r="Q1675" s="297"/>
      <c r="R1675" s="227"/>
      <c r="S1675" s="228" t="e">
        <f>IF(C1675="",NA(),MATCH($B1675&amp;$C1675,'Smelter Reference List'!$J:$J,0))</f>
        <v>#N/A</v>
      </c>
      <c r="T1675" s="229"/>
      <c r="U1675" s="229">
        <f t="shared" ca="1" si="54"/>
        <v>0</v>
      </c>
      <c r="V1675" s="229"/>
      <c r="W1675" s="229"/>
      <c r="Y1675" s="223" t="str">
        <f t="shared" si="55"/>
        <v/>
      </c>
    </row>
    <row r="1676" spans="1:25" s="223" customFormat="1" ht="20.25">
      <c r="A1676" s="292"/>
      <c r="B1676" s="293" t="str">
        <f>IF(LEN(A1676)=0,"",INDEX('Smelter Reference List'!$A:$A,MATCH($A1676,'Smelter Reference List'!$E:$E,0)))</f>
        <v/>
      </c>
      <c r="C1676" s="299" t="str">
        <f>IF(LEN(A1676)=0,"",INDEX('Smelter Reference List'!$C:$C,MATCH($A1676,'Smelter Reference List'!$E:$E,0)))</f>
        <v/>
      </c>
      <c r="D1676" s="293" t="str">
        <f ca="1">IF(ISERROR($S1676),"",OFFSET('Smelter Reference List'!$C$4,$S1676-4,0)&amp;"")</f>
        <v/>
      </c>
      <c r="E1676" s="293" t="str">
        <f ca="1">IF(ISERROR($S1676),"",OFFSET('Smelter Reference List'!$D$4,$S1676-4,0)&amp;"")</f>
        <v/>
      </c>
      <c r="F1676" s="293" t="str">
        <f ca="1">IF(ISERROR($S1676),"",OFFSET('Smelter Reference List'!$E$4,$S1676-4,0))</f>
        <v/>
      </c>
      <c r="G1676" s="293" t="str">
        <f ca="1">IF(C1676=$U$4,"Enter smelter details", IF(ISERROR($S1676),"",OFFSET('Smelter Reference List'!$F$4,$S1676-4,0)))</f>
        <v/>
      </c>
      <c r="H1676" s="294" t="str">
        <f ca="1">IF(ISERROR($S1676),"",OFFSET('Smelter Reference List'!$G$4,$S1676-4,0))</f>
        <v/>
      </c>
      <c r="I1676" s="295" t="str">
        <f ca="1">IF(ISERROR($S1676),"",OFFSET('Smelter Reference List'!$H$4,$S1676-4,0))</f>
        <v/>
      </c>
      <c r="J1676" s="295" t="str">
        <f ca="1">IF(ISERROR($S1676),"",OFFSET('Smelter Reference List'!$I$4,$S1676-4,0))</f>
        <v/>
      </c>
      <c r="K1676" s="296"/>
      <c r="L1676" s="296"/>
      <c r="M1676" s="296"/>
      <c r="N1676" s="296"/>
      <c r="O1676" s="296"/>
      <c r="P1676" s="296"/>
      <c r="Q1676" s="297"/>
      <c r="R1676" s="227"/>
      <c r="S1676" s="228" t="e">
        <f>IF(C1676="",NA(),MATCH($B1676&amp;$C1676,'Smelter Reference List'!$J:$J,0))</f>
        <v>#N/A</v>
      </c>
      <c r="T1676" s="229"/>
      <c r="U1676" s="229">
        <f t="shared" ca="1" si="54"/>
        <v>0</v>
      </c>
      <c r="V1676" s="229"/>
      <c r="W1676" s="229"/>
      <c r="Y1676" s="223" t="str">
        <f t="shared" si="55"/>
        <v/>
      </c>
    </row>
    <row r="1677" spans="1:25" s="223" customFormat="1" ht="20.25">
      <c r="A1677" s="292"/>
      <c r="B1677" s="293" t="str">
        <f>IF(LEN(A1677)=0,"",INDEX('Smelter Reference List'!$A:$A,MATCH($A1677,'Smelter Reference List'!$E:$E,0)))</f>
        <v/>
      </c>
      <c r="C1677" s="299" t="str">
        <f>IF(LEN(A1677)=0,"",INDEX('Smelter Reference List'!$C:$C,MATCH($A1677,'Smelter Reference List'!$E:$E,0)))</f>
        <v/>
      </c>
      <c r="D1677" s="293" t="str">
        <f ca="1">IF(ISERROR($S1677),"",OFFSET('Smelter Reference List'!$C$4,$S1677-4,0)&amp;"")</f>
        <v/>
      </c>
      <c r="E1677" s="293" t="str">
        <f ca="1">IF(ISERROR($S1677),"",OFFSET('Smelter Reference List'!$D$4,$S1677-4,0)&amp;"")</f>
        <v/>
      </c>
      <c r="F1677" s="293" t="str">
        <f ca="1">IF(ISERROR($S1677),"",OFFSET('Smelter Reference List'!$E$4,$S1677-4,0))</f>
        <v/>
      </c>
      <c r="G1677" s="293" t="str">
        <f ca="1">IF(C1677=$U$4,"Enter smelter details", IF(ISERROR($S1677),"",OFFSET('Smelter Reference List'!$F$4,$S1677-4,0)))</f>
        <v/>
      </c>
      <c r="H1677" s="294" t="str">
        <f ca="1">IF(ISERROR($S1677),"",OFFSET('Smelter Reference List'!$G$4,$S1677-4,0))</f>
        <v/>
      </c>
      <c r="I1677" s="295" t="str">
        <f ca="1">IF(ISERROR($S1677),"",OFFSET('Smelter Reference List'!$H$4,$S1677-4,0))</f>
        <v/>
      </c>
      <c r="J1677" s="295" t="str">
        <f ca="1">IF(ISERROR($S1677),"",OFFSET('Smelter Reference List'!$I$4,$S1677-4,0))</f>
        <v/>
      </c>
      <c r="K1677" s="296"/>
      <c r="L1677" s="296"/>
      <c r="M1677" s="296"/>
      <c r="N1677" s="296"/>
      <c r="O1677" s="296"/>
      <c r="P1677" s="296"/>
      <c r="Q1677" s="297"/>
      <c r="R1677" s="227"/>
      <c r="S1677" s="228" t="e">
        <f>IF(C1677="",NA(),MATCH($B1677&amp;$C1677,'Smelter Reference List'!$J:$J,0))</f>
        <v>#N/A</v>
      </c>
      <c r="T1677" s="229"/>
      <c r="U1677" s="229">
        <f t="shared" ca="1" si="54"/>
        <v>0</v>
      </c>
      <c r="V1677" s="229"/>
      <c r="W1677" s="229"/>
      <c r="Y1677" s="223" t="str">
        <f t="shared" si="55"/>
        <v/>
      </c>
    </row>
    <row r="1678" spans="1:25" s="223" customFormat="1" ht="20.25">
      <c r="A1678" s="292"/>
      <c r="B1678" s="293" t="str">
        <f>IF(LEN(A1678)=0,"",INDEX('Smelter Reference List'!$A:$A,MATCH($A1678,'Smelter Reference List'!$E:$E,0)))</f>
        <v/>
      </c>
      <c r="C1678" s="299" t="str">
        <f>IF(LEN(A1678)=0,"",INDEX('Smelter Reference List'!$C:$C,MATCH($A1678,'Smelter Reference List'!$E:$E,0)))</f>
        <v/>
      </c>
      <c r="D1678" s="293" t="str">
        <f ca="1">IF(ISERROR($S1678),"",OFFSET('Smelter Reference List'!$C$4,$S1678-4,0)&amp;"")</f>
        <v/>
      </c>
      <c r="E1678" s="293" t="str">
        <f ca="1">IF(ISERROR($S1678),"",OFFSET('Smelter Reference List'!$D$4,$S1678-4,0)&amp;"")</f>
        <v/>
      </c>
      <c r="F1678" s="293" t="str">
        <f ca="1">IF(ISERROR($S1678),"",OFFSET('Smelter Reference List'!$E$4,$S1678-4,0))</f>
        <v/>
      </c>
      <c r="G1678" s="293" t="str">
        <f ca="1">IF(C1678=$U$4,"Enter smelter details", IF(ISERROR($S1678),"",OFFSET('Smelter Reference List'!$F$4,$S1678-4,0)))</f>
        <v/>
      </c>
      <c r="H1678" s="294" t="str">
        <f ca="1">IF(ISERROR($S1678),"",OFFSET('Smelter Reference List'!$G$4,$S1678-4,0))</f>
        <v/>
      </c>
      <c r="I1678" s="295" t="str">
        <f ca="1">IF(ISERROR($S1678),"",OFFSET('Smelter Reference List'!$H$4,$S1678-4,0))</f>
        <v/>
      </c>
      <c r="J1678" s="295" t="str">
        <f ca="1">IF(ISERROR($S1678),"",OFFSET('Smelter Reference List'!$I$4,$S1678-4,0))</f>
        <v/>
      </c>
      <c r="K1678" s="296"/>
      <c r="L1678" s="296"/>
      <c r="M1678" s="296"/>
      <c r="N1678" s="296"/>
      <c r="O1678" s="296"/>
      <c r="P1678" s="296"/>
      <c r="Q1678" s="297"/>
      <c r="R1678" s="227"/>
      <c r="S1678" s="228" t="e">
        <f>IF(C1678="",NA(),MATCH($B1678&amp;$C1678,'Smelter Reference List'!$J:$J,0))</f>
        <v>#N/A</v>
      </c>
      <c r="T1678" s="229"/>
      <c r="U1678" s="229">
        <f t="shared" ca="1" si="54"/>
        <v>0</v>
      </c>
      <c r="V1678" s="229"/>
      <c r="W1678" s="229"/>
      <c r="Y1678" s="223" t="str">
        <f t="shared" si="55"/>
        <v/>
      </c>
    </row>
    <row r="1679" spans="1:25" s="223" customFormat="1" ht="20.25">
      <c r="A1679" s="292"/>
      <c r="B1679" s="293" t="str">
        <f>IF(LEN(A1679)=0,"",INDEX('Smelter Reference List'!$A:$A,MATCH($A1679,'Smelter Reference List'!$E:$E,0)))</f>
        <v/>
      </c>
      <c r="C1679" s="299" t="str">
        <f>IF(LEN(A1679)=0,"",INDEX('Smelter Reference List'!$C:$C,MATCH($A1679,'Smelter Reference List'!$E:$E,0)))</f>
        <v/>
      </c>
      <c r="D1679" s="293" t="str">
        <f ca="1">IF(ISERROR($S1679),"",OFFSET('Smelter Reference List'!$C$4,$S1679-4,0)&amp;"")</f>
        <v/>
      </c>
      <c r="E1679" s="293" t="str">
        <f ca="1">IF(ISERROR($S1679),"",OFFSET('Smelter Reference List'!$D$4,$S1679-4,0)&amp;"")</f>
        <v/>
      </c>
      <c r="F1679" s="293" t="str">
        <f ca="1">IF(ISERROR($S1679),"",OFFSET('Smelter Reference List'!$E$4,$S1679-4,0))</f>
        <v/>
      </c>
      <c r="G1679" s="293" t="str">
        <f ca="1">IF(C1679=$U$4,"Enter smelter details", IF(ISERROR($S1679),"",OFFSET('Smelter Reference List'!$F$4,$S1679-4,0)))</f>
        <v/>
      </c>
      <c r="H1679" s="294" t="str">
        <f ca="1">IF(ISERROR($S1679),"",OFFSET('Smelter Reference List'!$G$4,$S1679-4,0))</f>
        <v/>
      </c>
      <c r="I1679" s="295" t="str">
        <f ca="1">IF(ISERROR($S1679),"",OFFSET('Smelter Reference List'!$H$4,$S1679-4,0))</f>
        <v/>
      </c>
      <c r="J1679" s="295" t="str">
        <f ca="1">IF(ISERROR($S1679),"",OFFSET('Smelter Reference List'!$I$4,$S1679-4,0))</f>
        <v/>
      </c>
      <c r="K1679" s="296"/>
      <c r="L1679" s="296"/>
      <c r="M1679" s="296"/>
      <c r="N1679" s="296"/>
      <c r="O1679" s="296"/>
      <c r="P1679" s="296"/>
      <c r="Q1679" s="297"/>
      <c r="R1679" s="227"/>
      <c r="S1679" s="228" t="e">
        <f>IF(C1679="",NA(),MATCH($B1679&amp;$C1679,'Smelter Reference List'!$J:$J,0))</f>
        <v>#N/A</v>
      </c>
      <c r="T1679" s="229"/>
      <c r="U1679" s="229">
        <f t="shared" ca="1" si="54"/>
        <v>0</v>
      </c>
      <c r="V1679" s="229"/>
      <c r="W1679" s="229"/>
      <c r="Y1679" s="223" t="str">
        <f t="shared" si="55"/>
        <v/>
      </c>
    </row>
    <row r="1680" spans="1:25" s="223" customFormat="1" ht="20.25">
      <c r="A1680" s="292"/>
      <c r="B1680" s="293" t="str">
        <f>IF(LEN(A1680)=0,"",INDEX('Smelter Reference List'!$A:$A,MATCH($A1680,'Smelter Reference List'!$E:$E,0)))</f>
        <v/>
      </c>
      <c r="C1680" s="299" t="str">
        <f>IF(LEN(A1680)=0,"",INDEX('Smelter Reference List'!$C:$C,MATCH($A1680,'Smelter Reference List'!$E:$E,0)))</f>
        <v/>
      </c>
      <c r="D1680" s="293" t="str">
        <f ca="1">IF(ISERROR($S1680),"",OFFSET('Smelter Reference List'!$C$4,$S1680-4,0)&amp;"")</f>
        <v/>
      </c>
      <c r="E1680" s="293" t="str">
        <f ca="1">IF(ISERROR($S1680),"",OFFSET('Smelter Reference List'!$D$4,$S1680-4,0)&amp;"")</f>
        <v/>
      </c>
      <c r="F1680" s="293" t="str">
        <f ca="1">IF(ISERROR($S1680),"",OFFSET('Smelter Reference List'!$E$4,$S1680-4,0))</f>
        <v/>
      </c>
      <c r="G1680" s="293" t="str">
        <f ca="1">IF(C1680=$U$4,"Enter smelter details", IF(ISERROR($S1680),"",OFFSET('Smelter Reference List'!$F$4,$S1680-4,0)))</f>
        <v/>
      </c>
      <c r="H1680" s="294" t="str">
        <f ca="1">IF(ISERROR($S1680),"",OFFSET('Smelter Reference List'!$G$4,$S1680-4,0))</f>
        <v/>
      </c>
      <c r="I1680" s="295" t="str">
        <f ca="1">IF(ISERROR($S1680),"",OFFSET('Smelter Reference List'!$H$4,$S1680-4,0))</f>
        <v/>
      </c>
      <c r="J1680" s="295" t="str">
        <f ca="1">IF(ISERROR($S1680),"",OFFSET('Smelter Reference List'!$I$4,$S1680-4,0))</f>
        <v/>
      </c>
      <c r="K1680" s="296"/>
      <c r="L1680" s="296"/>
      <c r="M1680" s="296"/>
      <c r="N1680" s="296"/>
      <c r="O1680" s="296"/>
      <c r="P1680" s="296"/>
      <c r="Q1680" s="297"/>
      <c r="R1680" s="227"/>
      <c r="S1680" s="228" t="e">
        <f>IF(C1680="",NA(),MATCH($B1680&amp;$C1680,'Smelter Reference List'!$J:$J,0))</f>
        <v>#N/A</v>
      </c>
      <c r="T1680" s="229"/>
      <c r="U1680" s="229">
        <f t="shared" ca="1" si="54"/>
        <v>0</v>
      </c>
      <c r="V1680" s="229"/>
      <c r="W1680" s="229"/>
      <c r="Y1680" s="223" t="str">
        <f t="shared" si="55"/>
        <v/>
      </c>
    </row>
    <row r="1681" spans="1:25" s="223" customFormat="1" ht="20.25">
      <c r="A1681" s="292"/>
      <c r="B1681" s="293" t="str">
        <f>IF(LEN(A1681)=0,"",INDEX('Smelter Reference List'!$A:$A,MATCH($A1681,'Smelter Reference List'!$E:$E,0)))</f>
        <v/>
      </c>
      <c r="C1681" s="299" t="str">
        <f>IF(LEN(A1681)=0,"",INDEX('Smelter Reference List'!$C:$C,MATCH($A1681,'Smelter Reference List'!$E:$E,0)))</f>
        <v/>
      </c>
      <c r="D1681" s="293" t="str">
        <f ca="1">IF(ISERROR($S1681),"",OFFSET('Smelter Reference List'!$C$4,$S1681-4,0)&amp;"")</f>
        <v/>
      </c>
      <c r="E1681" s="293" t="str">
        <f ca="1">IF(ISERROR($S1681),"",OFFSET('Smelter Reference List'!$D$4,$S1681-4,0)&amp;"")</f>
        <v/>
      </c>
      <c r="F1681" s="293" t="str">
        <f ca="1">IF(ISERROR($S1681),"",OFFSET('Smelter Reference List'!$E$4,$S1681-4,0))</f>
        <v/>
      </c>
      <c r="G1681" s="293" t="str">
        <f ca="1">IF(C1681=$U$4,"Enter smelter details", IF(ISERROR($S1681),"",OFFSET('Smelter Reference List'!$F$4,$S1681-4,0)))</f>
        <v/>
      </c>
      <c r="H1681" s="294" t="str">
        <f ca="1">IF(ISERROR($S1681),"",OFFSET('Smelter Reference List'!$G$4,$S1681-4,0))</f>
        <v/>
      </c>
      <c r="I1681" s="295" t="str">
        <f ca="1">IF(ISERROR($S1681),"",OFFSET('Smelter Reference List'!$H$4,$S1681-4,0))</f>
        <v/>
      </c>
      <c r="J1681" s="295" t="str">
        <f ca="1">IF(ISERROR($S1681),"",OFFSET('Smelter Reference List'!$I$4,$S1681-4,0))</f>
        <v/>
      </c>
      <c r="K1681" s="296"/>
      <c r="L1681" s="296"/>
      <c r="M1681" s="296"/>
      <c r="N1681" s="296"/>
      <c r="O1681" s="296"/>
      <c r="P1681" s="296"/>
      <c r="Q1681" s="297"/>
      <c r="R1681" s="227"/>
      <c r="S1681" s="228" t="e">
        <f>IF(C1681="",NA(),MATCH($B1681&amp;$C1681,'Smelter Reference List'!$J:$J,0))</f>
        <v>#N/A</v>
      </c>
      <c r="T1681" s="229"/>
      <c r="U1681" s="229">
        <f t="shared" ca="1" si="54"/>
        <v>0</v>
      </c>
      <c r="V1681" s="229"/>
      <c r="W1681" s="229"/>
      <c r="Y1681" s="223" t="str">
        <f t="shared" si="55"/>
        <v/>
      </c>
    </row>
    <row r="1682" spans="1:25" s="223" customFormat="1" ht="20.25">
      <c r="A1682" s="292"/>
      <c r="B1682" s="293" t="str">
        <f>IF(LEN(A1682)=0,"",INDEX('Smelter Reference List'!$A:$A,MATCH($A1682,'Smelter Reference List'!$E:$E,0)))</f>
        <v/>
      </c>
      <c r="C1682" s="299" t="str">
        <f>IF(LEN(A1682)=0,"",INDEX('Smelter Reference List'!$C:$C,MATCH($A1682,'Smelter Reference List'!$E:$E,0)))</f>
        <v/>
      </c>
      <c r="D1682" s="293" t="str">
        <f ca="1">IF(ISERROR($S1682),"",OFFSET('Smelter Reference List'!$C$4,$S1682-4,0)&amp;"")</f>
        <v/>
      </c>
      <c r="E1682" s="293" t="str">
        <f ca="1">IF(ISERROR($S1682),"",OFFSET('Smelter Reference List'!$D$4,$S1682-4,0)&amp;"")</f>
        <v/>
      </c>
      <c r="F1682" s="293" t="str">
        <f ca="1">IF(ISERROR($S1682),"",OFFSET('Smelter Reference List'!$E$4,$S1682-4,0))</f>
        <v/>
      </c>
      <c r="G1682" s="293" t="str">
        <f ca="1">IF(C1682=$U$4,"Enter smelter details", IF(ISERROR($S1682),"",OFFSET('Smelter Reference List'!$F$4,$S1682-4,0)))</f>
        <v/>
      </c>
      <c r="H1682" s="294" t="str">
        <f ca="1">IF(ISERROR($S1682),"",OFFSET('Smelter Reference List'!$G$4,$S1682-4,0))</f>
        <v/>
      </c>
      <c r="I1682" s="295" t="str">
        <f ca="1">IF(ISERROR($S1682),"",OFFSET('Smelter Reference List'!$H$4,$S1682-4,0))</f>
        <v/>
      </c>
      <c r="J1682" s="295" t="str">
        <f ca="1">IF(ISERROR($S1682),"",OFFSET('Smelter Reference List'!$I$4,$S1682-4,0))</f>
        <v/>
      </c>
      <c r="K1682" s="296"/>
      <c r="L1682" s="296"/>
      <c r="M1682" s="296"/>
      <c r="N1682" s="296"/>
      <c r="O1682" s="296"/>
      <c r="P1682" s="296"/>
      <c r="Q1682" s="297"/>
      <c r="R1682" s="227"/>
      <c r="S1682" s="228" t="e">
        <f>IF(C1682="",NA(),MATCH($B1682&amp;$C1682,'Smelter Reference List'!$J:$J,0))</f>
        <v>#N/A</v>
      </c>
      <c r="T1682" s="229"/>
      <c r="U1682" s="229">
        <f t="shared" ca="1" si="54"/>
        <v>0</v>
      </c>
      <c r="V1682" s="229"/>
      <c r="W1682" s="229"/>
      <c r="Y1682" s="223" t="str">
        <f t="shared" si="55"/>
        <v/>
      </c>
    </row>
    <row r="1683" spans="1:25" s="223" customFormat="1" ht="20.25">
      <c r="A1683" s="292"/>
      <c r="B1683" s="293" t="str">
        <f>IF(LEN(A1683)=0,"",INDEX('Smelter Reference List'!$A:$A,MATCH($A1683,'Smelter Reference List'!$E:$E,0)))</f>
        <v/>
      </c>
      <c r="C1683" s="299" t="str">
        <f>IF(LEN(A1683)=0,"",INDEX('Smelter Reference List'!$C:$C,MATCH($A1683,'Smelter Reference List'!$E:$E,0)))</f>
        <v/>
      </c>
      <c r="D1683" s="293" t="str">
        <f ca="1">IF(ISERROR($S1683),"",OFFSET('Smelter Reference List'!$C$4,$S1683-4,0)&amp;"")</f>
        <v/>
      </c>
      <c r="E1683" s="293" t="str">
        <f ca="1">IF(ISERROR($S1683),"",OFFSET('Smelter Reference List'!$D$4,$S1683-4,0)&amp;"")</f>
        <v/>
      </c>
      <c r="F1683" s="293" t="str">
        <f ca="1">IF(ISERROR($S1683),"",OFFSET('Smelter Reference List'!$E$4,$S1683-4,0))</f>
        <v/>
      </c>
      <c r="G1683" s="293" t="str">
        <f ca="1">IF(C1683=$U$4,"Enter smelter details", IF(ISERROR($S1683),"",OFFSET('Smelter Reference List'!$F$4,$S1683-4,0)))</f>
        <v/>
      </c>
      <c r="H1683" s="294" t="str">
        <f ca="1">IF(ISERROR($S1683),"",OFFSET('Smelter Reference List'!$G$4,$S1683-4,0))</f>
        <v/>
      </c>
      <c r="I1683" s="295" t="str">
        <f ca="1">IF(ISERROR($S1683),"",OFFSET('Smelter Reference List'!$H$4,$S1683-4,0))</f>
        <v/>
      </c>
      <c r="J1683" s="295" t="str">
        <f ca="1">IF(ISERROR($S1683),"",OFFSET('Smelter Reference List'!$I$4,$S1683-4,0))</f>
        <v/>
      </c>
      <c r="K1683" s="296"/>
      <c r="L1683" s="296"/>
      <c r="M1683" s="296"/>
      <c r="N1683" s="296"/>
      <c r="O1683" s="296"/>
      <c r="P1683" s="296"/>
      <c r="Q1683" s="297"/>
      <c r="R1683" s="227"/>
      <c r="S1683" s="228" t="e">
        <f>IF(C1683="",NA(),MATCH($B1683&amp;$C1683,'Smelter Reference List'!$J:$J,0))</f>
        <v>#N/A</v>
      </c>
      <c r="T1683" s="229"/>
      <c r="U1683" s="229">
        <f t="shared" ca="1" si="54"/>
        <v>0</v>
      </c>
      <c r="V1683" s="229"/>
      <c r="W1683" s="229"/>
      <c r="Y1683" s="223" t="str">
        <f t="shared" si="55"/>
        <v/>
      </c>
    </row>
    <row r="1684" spans="1:25" s="223" customFormat="1" ht="20.25">
      <c r="A1684" s="292"/>
      <c r="B1684" s="293" t="str">
        <f>IF(LEN(A1684)=0,"",INDEX('Smelter Reference List'!$A:$A,MATCH($A1684,'Smelter Reference List'!$E:$E,0)))</f>
        <v/>
      </c>
      <c r="C1684" s="299" t="str">
        <f>IF(LEN(A1684)=0,"",INDEX('Smelter Reference List'!$C:$C,MATCH($A1684,'Smelter Reference List'!$E:$E,0)))</f>
        <v/>
      </c>
      <c r="D1684" s="293" t="str">
        <f ca="1">IF(ISERROR($S1684),"",OFFSET('Smelter Reference List'!$C$4,$S1684-4,0)&amp;"")</f>
        <v/>
      </c>
      <c r="E1684" s="293" t="str">
        <f ca="1">IF(ISERROR($S1684),"",OFFSET('Smelter Reference List'!$D$4,$S1684-4,0)&amp;"")</f>
        <v/>
      </c>
      <c r="F1684" s="293" t="str">
        <f ca="1">IF(ISERROR($S1684),"",OFFSET('Smelter Reference List'!$E$4,$S1684-4,0))</f>
        <v/>
      </c>
      <c r="G1684" s="293" t="str">
        <f ca="1">IF(C1684=$U$4,"Enter smelter details", IF(ISERROR($S1684),"",OFFSET('Smelter Reference List'!$F$4,$S1684-4,0)))</f>
        <v/>
      </c>
      <c r="H1684" s="294" t="str">
        <f ca="1">IF(ISERROR($S1684),"",OFFSET('Smelter Reference List'!$G$4,$S1684-4,0))</f>
        <v/>
      </c>
      <c r="I1684" s="295" t="str">
        <f ca="1">IF(ISERROR($S1684),"",OFFSET('Smelter Reference List'!$H$4,$S1684-4,0))</f>
        <v/>
      </c>
      <c r="J1684" s="295" t="str">
        <f ca="1">IF(ISERROR($S1684),"",OFFSET('Smelter Reference List'!$I$4,$S1684-4,0))</f>
        <v/>
      </c>
      <c r="K1684" s="296"/>
      <c r="L1684" s="296"/>
      <c r="M1684" s="296"/>
      <c r="N1684" s="296"/>
      <c r="O1684" s="296"/>
      <c r="P1684" s="296"/>
      <c r="Q1684" s="297"/>
      <c r="R1684" s="227"/>
      <c r="S1684" s="228" t="e">
        <f>IF(C1684="",NA(),MATCH($B1684&amp;$C1684,'Smelter Reference List'!$J:$J,0))</f>
        <v>#N/A</v>
      </c>
      <c r="T1684" s="229"/>
      <c r="U1684" s="229">
        <f t="shared" ca="1" si="54"/>
        <v>0</v>
      </c>
      <c r="V1684" s="229"/>
      <c r="W1684" s="229"/>
      <c r="Y1684" s="223" t="str">
        <f t="shared" si="55"/>
        <v/>
      </c>
    </row>
    <row r="1685" spans="1:25" s="223" customFormat="1" ht="20.25">
      <c r="A1685" s="292"/>
      <c r="B1685" s="293" t="str">
        <f>IF(LEN(A1685)=0,"",INDEX('Smelter Reference List'!$A:$A,MATCH($A1685,'Smelter Reference List'!$E:$E,0)))</f>
        <v/>
      </c>
      <c r="C1685" s="299" t="str">
        <f>IF(LEN(A1685)=0,"",INDEX('Smelter Reference List'!$C:$C,MATCH($A1685,'Smelter Reference List'!$E:$E,0)))</f>
        <v/>
      </c>
      <c r="D1685" s="293" t="str">
        <f ca="1">IF(ISERROR($S1685),"",OFFSET('Smelter Reference List'!$C$4,$S1685-4,0)&amp;"")</f>
        <v/>
      </c>
      <c r="E1685" s="293" t="str">
        <f ca="1">IF(ISERROR($S1685),"",OFFSET('Smelter Reference List'!$D$4,$S1685-4,0)&amp;"")</f>
        <v/>
      </c>
      <c r="F1685" s="293" t="str">
        <f ca="1">IF(ISERROR($S1685),"",OFFSET('Smelter Reference List'!$E$4,$S1685-4,0))</f>
        <v/>
      </c>
      <c r="G1685" s="293" t="str">
        <f ca="1">IF(C1685=$U$4,"Enter smelter details", IF(ISERROR($S1685),"",OFFSET('Smelter Reference List'!$F$4,$S1685-4,0)))</f>
        <v/>
      </c>
      <c r="H1685" s="294" t="str">
        <f ca="1">IF(ISERROR($S1685),"",OFFSET('Smelter Reference List'!$G$4,$S1685-4,0))</f>
        <v/>
      </c>
      <c r="I1685" s="295" t="str">
        <f ca="1">IF(ISERROR($S1685),"",OFFSET('Smelter Reference List'!$H$4,$S1685-4,0))</f>
        <v/>
      </c>
      <c r="J1685" s="295" t="str">
        <f ca="1">IF(ISERROR($S1685),"",OFFSET('Smelter Reference List'!$I$4,$S1685-4,0))</f>
        <v/>
      </c>
      <c r="K1685" s="296"/>
      <c r="L1685" s="296"/>
      <c r="M1685" s="296"/>
      <c r="N1685" s="296"/>
      <c r="O1685" s="296"/>
      <c r="P1685" s="296"/>
      <c r="Q1685" s="297"/>
      <c r="R1685" s="227"/>
      <c r="S1685" s="228" t="e">
        <f>IF(C1685="",NA(),MATCH($B1685&amp;$C1685,'Smelter Reference List'!$J:$J,0))</f>
        <v>#N/A</v>
      </c>
      <c r="T1685" s="229"/>
      <c r="U1685" s="229">
        <f t="shared" ca="1" si="54"/>
        <v>0</v>
      </c>
      <c r="V1685" s="229"/>
      <c r="W1685" s="229"/>
      <c r="Y1685" s="223" t="str">
        <f t="shared" si="55"/>
        <v/>
      </c>
    </row>
    <row r="1686" spans="1:25" s="223" customFormat="1" ht="20.25">
      <c r="A1686" s="292"/>
      <c r="B1686" s="293" t="str">
        <f>IF(LEN(A1686)=0,"",INDEX('Smelter Reference List'!$A:$A,MATCH($A1686,'Smelter Reference List'!$E:$E,0)))</f>
        <v/>
      </c>
      <c r="C1686" s="299" t="str">
        <f>IF(LEN(A1686)=0,"",INDEX('Smelter Reference List'!$C:$C,MATCH($A1686,'Smelter Reference List'!$E:$E,0)))</f>
        <v/>
      </c>
      <c r="D1686" s="293" t="str">
        <f ca="1">IF(ISERROR($S1686),"",OFFSET('Smelter Reference List'!$C$4,$S1686-4,0)&amp;"")</f>
        <v/>
      </c>
      <c r="E1686" s="293" t="str">
        <f ca="1">IF(ISERROR($S1686),"",OFFSET('Smelter Reference List'!$D$4,$S1686-4,0)&amp;"")</f>
        <v/>
      </c>
      <c r="F1686" s="293" t="str">
        <f ca="1">IF(ISERROR($S1686),"",OFFSET('Smelter Reference List'!$E$4,$S1686-4,0))</f>
        <v/>
      </c>
      <c r="G1686" s="293" t="str">
        <f ca="1">IF(C1686=$U$4,"Enter smelter details", IF(ISERROR($S1686),"",OFFSET('Smelter Reference List'!$F$4,$S1686-4,0)))</f>
        <v/>
      </c>
      <c r="H1686" s="294" t="str">
        <f ca="1">IF(ISERROR($S1686),"",OFFSET('Smelter Reference List'!$G$4,$S1686-4,0))</f>
        <v/>
      </c>
      <c r="I1686" s="295" t="str">
        <f ca="1">IF(ISERROR($S1686),"",OFFSET('Smelter Reference List'!$H$4,$S1686-4,0))</f>
        <v/>
      </c>
      <c r="J1686" s="295" t="str">
        <f ca="1">IF(ISERROR($S1686),"",OFFSET('Smelter Reference List'!$I$4,$S1686-4,0))</f>
        <v/>
      </c>
      <c r="K1686" s="296"/>
      <c r="L1686" s="296"/>
      <c r="M1686" s="296"/>
      <c r="N1686" s="296"/>
      <c r="O1686" s="296"/>
      <c r="P1686" s="296"/>
      <c r="Q1686" s="297"/>
      <c r="R1686" s="227"/>
      <c r="S1686" s="228" t="e">
        <f>IF(C1686="",NA(),MATCH($B1686&amp;$C1686,'Smelter Reference List'!$J:$J,0))</f>
        <v>#N/A</v>
      </c>
      <c r="T1686" s="229"/>
      <c r="U1686" s="229">
        <f t="shared" ca="1" si="54"/>
        <v>0</v>
      </c>
      <c r="V1686" s="229"/>
      <c r="W1686" s="229"/>
      <c r="Y1686" s="223" t="str">
        <f t="shared" si="55"/>
        <v/>
      </c>
    </row>
    <row r="1687" spans="1:25" s="223" customFormat="1" ht="20.25">
      <c r="A1687" s="292"/>
      <c r="B1687" s="293" t="str">
        <f>IF(LEN(A1687)=0,"",INDEX('Smelter Reference List'!$A:$A,MATCH($A1687,'Smelter Reference List'!$E:$E,0)))</f>
        <v/>
      </c>
      <c r="C1687" s="299" t="str">
        <f>IF(LEN(A1687)=0,"",INDEX('Smelter Reference List'!$C:$C,MATCH($A1687,'Smelter Reference List'!$E:$E,0)))</f>
        <v/>
      </c>
      <c r="D1687" s="293" t="str">
        <f ca="1">IF(ISERROR($S1687),"",OFFSET('Smelter Reference List'!$C$4,$S1687-4,0)&amp;"")</f>
        <v/>
      </c>
      <c r="E1687" s="293" t="str">
        <f ca="1">IF(ISERROR($S1687),"",OFFSET('Smelter Reference List'!$D$4,$S1687-4,0)&amp;"")</f>
        <v/>
      </c>
      <c r="F1687" s="293" t="str">
        <f ca="1">IF(ISERROR($S1687),"",OFFSET('Smelter Reference List'!$E$4,$S1687-4,0))</f>
        <v/>
      </c>
      <c r="G1687" s="293" t="str">
        <f ca="1">IF(C1687=$U$4,"Enter smelter details", IF(ISERROR($S1687),"",OFFSET('Smelter Reference List'!$F$4,$S1687-4,0)))</f>
        <v/>
      </c>
      <c r="H1687" s="294" t="str">
        <f ca="1">IF(ISERROR($S1687),"",OFFSET('Smelter Reference List'!$G$4,$S1687-4,0))</f>
        <v/>
      </c>
      <c r="I1687" s="295" t="str">
        <f ca="1">IF(ISERROR($S1687),"",OFFSET('Smelter Reference List'!$H$4,$S1687-4,0))</f>
        <v/>
      </c>
      <c r="J1687" s="295" t="str">
        <f ca="1">IF(ISERROR($S1687),"",OFFSET('Smelter Reference List'!$I$4,$S1687-4,0))</f>
        <v/>
      </c>
      <c r="K1687" s="296"/>
      <c r="L1687" s="296"/>
      <c r="M1687" s="296"/>
      <c r="N1687" s="296"/>
      <c r="O1687" s="296"/>
      <c r="P1687" s="296"/>
      <c r="Q1687" s="297"/>
      <c r="R1687" s="227"/>
      <c r="S1687" s="228" t="e">
        <f>IF(C1687="",NA(),MATCH($B1687&amp;$C1687,'Smelter Reference List'!$J:$J,0))</f>
        <v>#N/A</v>
      </c>
      <c r="T1687" s="229"/>
      <c r="U1687" s="229">
        <f t="shared" ca="1" si="54"/>
        <v>0</v>
      </c>
      <c r="V1687" s="229"/>
      <c r="W1687" s="229"/>
      <c r="Y1687" s="223" t="str">
        <f t="shared" si="55"/>
        <v/>
      </c>
    </row>
    <row r="1688" spans="1:25" s="223" customFormat="1" ht="20.25">
      <c r="A1688" s="292"/>
      <c r="B1688" s="293" t="str">
        <f>IF(LEN(A1688)=0,"",INDEX('Smelter Reference List'!$A:$A,MATCH($A1688,'Smelter Reference List'!$E:$E,0)))</f>
        <v/>
      </c>
      <c r="C1688" s="299" t="str">
        <f>IF(LEN(A1688)=0,"",INDEX('Smelter Reference List'!$C:$C,MATCH($A1688,'Smelter Reference List'!$E:$E,0)))</f>
        <v/>
      </c>
      <c r="D1688" s="293" t="str">
        <f ca="1">IF(ISERROR($S1688),"",OFFSET('Smelter Reference List'!$C$4,$S1688-4,0)&amp;"")</f>
        <v/>
      </c>
      <c r="E1688" s="293" t="str">
        <f ca="1">IF(ISERROR($S1688),"",OFFSET('Smelter Reference List'!$D$4,$S1688-4,0)&amp;"")</f>
        <v/>
      </c>
      <c r="F1688" s="293" t="str">
        <f ca="1">IF(ISERROR($S1688),"",OFFSET('Smelter Reference List'!$E$4,$S1688-4,0))</f>
        <v/>
      </c>
      <c r="G1688" s="293" t="str">
        <f ca="1">IF(C1688=$U$4,"Enter smelter details", IF(ISERROR($S1688),"",OFFSET('Smelter Reference List'!$F$4,$S1688-4,0)))</f>
        <v/>
      </c>
      <c r="H1688" s="294" t="str">
        <f ca="1">IF(ISERROR($S1688),"",OFFSET('Smelter Reference List'!$G$4,$S1688-4,0))</f>
        <v/>
      </c>
      <c r="I1688" s="295" t="str">
        <f ca="1">IF(ISERROR($S1688),"",OFFSET('Smelter Reference List'!$H$4,$S1688-4,0))</f>
        <v/>
      </c>
      <c r="J1688" s="295" t="str">
        <f ca="1">IF(ISERROR($S1688),"",OFFSET('Smelter Reference List'!$I$4,$S1688-4,0))</f>
        <v/>
      </c>
      <c r="K1688" s="296"/>
      <c r="L1688" s="296"/>
      <c r="M1688" s="296"/>
      <c r="N1688" s="296"/>
      <c r="O1688" s="296"/>
      <c r="P1688" s="296"/>
      <c r="Q1688" s="297"/>
      <c r="R1688" s="227"/>
      <c r="S1688" s="228" t="e">
        <f>IF(C1688="",NA(),MATCH($B1688&amp;$C1688,'Smelter Reference List'!$J:$J,0))</f>
        <v>#N/A</v>
      </c>
      <c r="T1688" s="229"/>
      <c r="U1688" s="229">
        <f t="shared" ca="1" si="54"/>
        <v>0</v>
      </c>
      <c r="V1688" s="229"/>
      <c r="W1688" s="229"/>
      <c r="Y1688" s="223" t="str">
        <f t="shared" si="55"/>
        <v/>
      </c>
    </row>
    <row r="1689" spans="1:25" s="223" customFormat="1" ht="20.25">
      <c r="A1689" s="292"/>
      <c r="B1689" s="293" t="str">
        <f>IF(LEN(A1689)=0,"",INDEX('Smelter Reference List'!$A:$A,MATCH($A1689,'Smelter Reference List'!$E:$E,0)))</f>
        <v/>
      </c>
      <c r="C1689" s="299" t="str">
        <f>IF(LEN(A1689)=0,"",INDEX('Smelter Reference List'!$C:$C,MATCH($A1689,'Smelter Reference List'!$E:$E,0)))</f>
        <v/>
      </c>
      <c r="D1689" s="293" t="str">
        <f ca="1">IF(ISERROR($S1689),"",OFFSET('Smelter Reference List'!$C$4,$S1689-4,0)&amp;"")</f>
        <v/>
      </c>
      <c r="E1689" s="293" t="str">
        <f ca="1">IF(ISERROR($S1689),"",OFFSET('Smelter Reference List'!$D$4,$S1689-4,0)&amp;"")</f>
        <v/>
      </c>
      <c r="F1689" s="293" t="str">
        <f ca="1">IF(ISERROR($S1689),"",OFFSET('Smelter Reference List'!$E$4,$S1689-4,0))</f>
        <v/>
      </c>
      <c r="G1689" s="293" t="str">
        <f ca="1">IF(C1689=$U$4,"Enter smelter details", IF(ISERROR($S1689),"",OFFSET('Smelter Reference List'!$F$4,$S1689-4,0)))</f>
        <v/>
      </c>
      <c r="H1689" s="294" t="str">
        <f ca="1">IF(ISERROR($S1689),"",OFFSET('Smelter Reference List'!$G$4,$S1689-4,0))</f>
        <v/>
      </c>
      <c r="I1689" s="295" t="str">
        <f ca="1">IF(ISERROR($S1689),"",OFFSET('Smelter Reference List'!$H$4,$S1689-4,0))</f>
        <v/>
      </c>
      <c r="J1689" s="295" t="str">
        <f ca="1">IF(ISERROR($S1689),"",OFFSET('Smelter Reference List'!$I$4,$S1689-4,0))</f>
        <v/>
      </c>
      <c r="K1689" s="296"/>
      <c r="L1689" s="296"/>
      <c r="M1689" s="296"/>
      <c r="N1689" s="296"/>
      <c r="O1689" s="296"/>
      <c r="P1689" s="296"/>
      <c r="Q1689" s="297"/>
      <c r="R1689" s="227"/>
      <c r="S1689" s="228" t="e">
        <f>IF(C1689="",NA(),MATCH($B1689&amp;$C1689,'Smelter Reference List'!$J:$J,0))</f>
        <v>#N/A</v>
      </c>
      <c r="T1689" s="229"/>
      <c r="U1689" s="229">
        <f t="shared" ca="1" si="54"/>
        <v>0</v>
      </c>
      <c r="V1689" s="229"/>
      <c r="W1689" s="229"/>
      <c r="Y1689" s="223" t="str">
        <f t="shared" si="55"/>
        <v/>
      </c>
    </row>
    <row r="1690" spans="1:25" s="223" customFormat="1" ht="20.25">
      <c r="A1690" s="292"/>
      <c r="B1690" s="293" t="str">
        <f>IF(LEN(A1690)=0,"",INDEX('Smelter Reference List'!$A:$A,MATCH($A1690,'Smelter Reference List'!$E:$E,0)))</f>
        <v/>
      </c>
      <c r="C1690" s="299" t="str">
        <f>IF(LEN(A1690)=0,"",INDEX('Smelter Reference List'!$C:$C,MATCH($A1690,'Smelter Reference List'!$E:$E,0)))</f>
        <v/>
      </c>
      <c r="D1690" s="293" t="str">
        <f ca="1">IF(ISERROR($S1690),"",OFFSET('Smelter Reference List'!$C$4,$S1690-4,0)&amp;"")</f>
        <v/>
      </c>
      <c r="E1690" s="293" t="str">
        <f ca="1">IF(ISERROR($S1690),"",OFFSET('Smelter Reference List'!$D$4,$S1690-4,0)&amp;"")</f>
        <v/>
      </c>
      <c r="F1690" s="293" t="str">
        <f ca="1">IF(ISERROR($S1690),"",OFFSET('Smelter Reference List'!$E$4,$S1690-4,0))</f>
        <v/>
      </c>
      <c r="G1690" s="293" t="str">
        <f ca="1">IF(C1690=$U$4,"Enter smelter details", IF(ISERROR($S1690),"",OFFSET('Smelter Reference List'!$F$4,$S1690-4,0)))</f>
        <v/>
      </c>
      <c r="H1690" s="294" t="str">
        <f ca="1">IF(ISERROR($S1690),"",OFFSET('Smelter Reference List'!$G$4,$S1690-4,0))</f>
        <v/>
      </c>
      <c r="I1690" s="295" t="str">
        <f ca="1">IF(ISERROR($S1690),"",OFFSET('Smelter Reference List'!$H$4,$S1690-4,0))</f>
        <v/>
      </c>
      <c r="J1690" s="295" t="str">
        <f ca="1">IF(ISERROR($S1690),"",OFFSET('Smelter Reference List'!$I$4,$S1690-4,0))</f>
        <v/>
      </c>
      <c r="K1690" s="296"/>
      <c r="L1690" s="296"/>
      <c r="M1690" s="296"/>
      <c r="N1690" s="296"/>
      <c r="O1690" s="296"/>
      <c r="P1690" s="296"/>
      <c r="Q1690" s="297"/>
      <c r="R1690" s="227"/>
      <c r="S1690" s="228" t="e">
        <f>IF(C1690="",NA(),MATCH($B1690&amp;$C1690,'Smelter Reference List'!$J:$J,0))</f>
        <v>#N/A</v>
      </c>
      <c r="T1690" s="229"/>
      <c r="U1690" s="229">
        <f t="shared" ca="1" si="54"/>
        <v>0</v>
      </c>
      <c r="V1690" s="229"/>
      <c r="W1690" s="229"/>
      <c r="Y1690" s="223" t="str">
        <f t="shared" si="55"/>
        <v/>
      </c>
    </row>
    <row r="1691" spans="1:25" s="223" customFormat="1" ht="20.25">
      <c r="A1691" s="292"/>
      <c r="B1691" s="293" t="str">
        <f>IF(LEN(A1691)=0,"",INDEX('Smelter Reference List'!$A:$A,MATCH($A1691,'Smelter Reference List'!$E:$E,0)))</f>
        <v/>
      </c>
      <c r="C1691" s="299" t="str">
        <f>IF(LEN(A1691)=0,"",INDEX('Smelter Reference List'!$C:$C,MATCH($A1691,'Smelter Reference List'!$E:$E,0)))</f>
        <v/>
      </c>
      <c r="D1691" s="293" t="str">
        <f ca="1">IF(ISERROR($S1691),"",OFFSET('Smelter Reference List'!$C$4,$S1691-4,0)&amp;"")</f>
        <v/>
      </c>
      <c r="E1691" s="293" t="str">
        <f ca="1">IF(ISERROR($S1691),"",OFFSET('Smelter Reference List'!$D$4,$S1691-4,0)&amp;"")</f>
        <v/>
      </c>
      <c r="F1691" s="293" t="str">
        <f ca="1">IF(ISERROR($S1691),"",OFFSET('Smelter Reference List'!$E$4,$S1691-4,0))</f>
        <v/>
      </c>
      <c r="G1691" s="293" t="str">
        <f ca="1">IF(C1691=$U$4,"Enter smelter details", IF(ISERROR($S1691),"",OFFSET('Smelter Reference List'!$F$4,$S1691-4,0)))</f>
        <v/>
      </c>
      <c r="H1691" s="294" t="str">
        <f ca="1">IF(ISERROR($S1691),"",OFFSET('Smelter Reference List'!$G$4,$S1691-4,0))</f>
        <v/>
      </c>
      <c r="I1691" s="295" t="str">
        <f ca="1">IF(ISERROR($S1691),"",OFFSET('Smelter Reference List'!$H$4,$S1691-4,0))</f>
        <v/>
      </c>
      <c r="J1691" s="295" t="str">
        <f ca="1">IF(ISERROR($S1691),"",OFFSET('Smelter Reference List'!$I$4,$S1691-4,0))</f>
        <v/>
      </c>
      <c r="K1691" s="296"/>
      <c r="L1691" s="296"/>
      <c r="M1691" s="296"/>
      <c r="N1691" s="296"/>
      <c r="O1691" s="296"/>
      <c r="P1691" s="296"/>
      <c r="Q1691" s="297"/>
      <c r="R1691" s="227"/>
      <c r="S1691" s="228" t="e">
        <f>IF(C1691="",NA(),MATCH($B1691&amp;$C1691,'Smelter Reference List'!$J:$J,0))</f>
        <v>#N/A</v>
      </c>
      <c r="T1691" s="229"/>
      <c r="U1691" s="229">
        <f t="shared" ca="1" si="54"/>
        <v>0</v>
      </c>
      <c r="V1691" s="229"/>
      <c r="W1691" s="229"/>
      <c r="Y1691" s="223" t="str">
        <f t="shared" si="55"/>
        <v/>
      </c>
    </row>
    <row r="1692" spans="1:25" s="223" customFormat="1" ht="20.25">
      <c r="A1692" s="292"/>
      <c r="B1692" s="293" t="str">
        <f>IF(LEN(A1692)=0,"",INDEX('Smelter Reference List'!$A:$A,MATCH($A1692,'Smelter Reference List'!$E:$E,0)))</f>
        <v/>
      </c>
      <c r="C1692" s="299" t="str">
        <f>IF(LEN(A1692)=0,"",INDEX('Smelter Reference List'!$C:$C,MATCH($A1692,'Smelter Reference List'!$E:$E,0)))</f>
        <v/>
      </c>
      <c r="D1692" s="293" t="str">
        <f ca="1">IF(ISERROR($S1692),"",OFFSET('Smelter Reference List'!$C$4,$S1692-4,0)&amp;"")</f>
        <v/>
      </c>
      <c r="E1692" s="293" t="str">
        <f ca="1">IF(ISERROR($S1692),"",OFFSET('Smelter Reference List'!$D$4,$S1692-4,0)&amp;"")</f>
        <v/>
      </c>
      <c r="F1692" s="293" t="str">
        <f ca="1">IF(ISERROR($S1692),"",OFFSET('Smelter Reference List'!$E$4,$S1692-4,0))</f>
        <v/>
      </c>
      <c r="G1692" s="293" t="str">
        <f ca="1">IF(C1692=$U$4,"Enter smelter details", IF(ISERROR($S1692),"",OFFSET('Smelter Reference List'!$F$4,$S1692-4,0)))</f>
        <v/>
      </c>
      <c r="H1692" s="294" t="str">
        <f ca="1">IF(ISERROR($S1692),"",OFFSET('Smelter Reference List'!$G$4,$S1692-4,0))</f>
        <v/>
      </c>
      <c r="I1692" s="295" t="str">
        <f ca="1">IF(ISERROR($S1692),"",OFFSET('Smelter Reference List'!$H$4,$S1692-4,0))</f>
        <v/>
      </c>
      <c r="J1692" s="295" t="str">
        <f ca="1">IF(ISERROR($S1692),"",OFFSET('Smelter Reference List'!$I$4,$S1692-4,0))</f>
        <v/>
      </c>
      <c r="K1692" s="296"/>
      <c r="L1692" s="296"/>
      <c r="M1692" s="296"/>
      <c r="N1692" s="296"/>
      <c r="O1692" s="296"/>
      <c r="P1692" s="296"/>
      <c r="Q1692" s="297"/>
      <c r="R1692" s="227"/>
      <c r="S1692" s="228" t="e">
        <f>IF(C1692="",NA(),MATCH($B1692&amp;$C1692,'Smelter Reference List'!$J:$J,0))</f>
        <v>#N/A</v>
      </c>
      <c r="T1692" s="229"/>
      <c r="U1692" s="229">
        <f t="shared" ca="1" si="54"/>
        <v>0</v>
      </c>
      <c r="V1692" s="229"/>
      <c r="W1692" s="229"/>
      <c r="Y1692" s="223" t="str">
        <f t="shared" si="55"/>
        <v/>
      </c>
    </row>
    <row r="1693" spans="1:25" s="223" customFormat="1" ht="20.25">
      <c r="A1693" s="292"/>
      <c r="B1693" s="293" t="str">
        <f>IF(LEN(A1693)=0,"",INDEX('Smelter Reference List'!$A:$A,MATCH($A1693,'Smelter Reference List'!$E:$E,0)))</f>
        <v/>
      </c>
      <c r="C1693" s="299" t="str">
        <f>IF(LEN(A1693)=0,"",INDEX('Smelter Reference List'!$C:$C,MATCH($A1693,'Smelter Reference List'!$E:$E,0)))</f>
        <v/>
      </c>
      <c r="D1693" s="293" t="str">
        <f ca="1">IF(ISERROR($S1693),"",OFFSET('Smelter Reference List'!$C$4,$S1693-4,0)&amp;"")</f>
        <v/>
      </c>
      <c r="E1693" s="293" t="str">
        <f ca="1">IF(ISERROR($S1693),"",OFFSET('Smelter Reference List'!$D$4,$S1693-4,0)&amp;"")</f>
        <v/>
      </c>
      <c r="F1693" s="293" t="str">
        <f ca="1">IF(ISERROR($S1693),"",OFFSET('Smelter Reference List'!$E$4,$S1693-4,0))</f>
        <v/>
      </c>
      <c r="G1693" s="293" t="str">
        <f ca="1">IF(C1693=$U$4,"Enter smelter details", IF(ISERROR($S1693),"",OFFSET('Smelter Reference List'!$F$4,$S1693-4,0)))</f>
        <v/>
      </c>
      <c r="H1693" s="294" t="str">
        <f ca="1">IF(ISERROR($S1693),"",OFFSET('Smelter Reference List'!$G$4,$S1693-4,0))</f>
        <v/>
      </c>
      <c r="I1693" s="295" t="str">
        <f ca="1">IF(ISERROR($S1693),"",OFFSET('Smelter Reference List'!$H$4,$S1693-4,0))</f>
        <v/>
      </c>
      <c r="J1693" s="295" t="str">
        <f ca="1">IF(ISERROR($S1693),"",OFFSET('Smelter Reference List'!$I$4,$S1693-4,0))</f>
        <v/>
      </c>
      <c r="K1693" s="296"/>
      <c r="L1693" s="296"/>
      <c r="M1693" s="296"/>
      <c r="N1693" s="296"/>
      <c r="O1693" s="296"/>
      <c r="P1693" s="296"/>
      <c r="Q1693" s="297"/>
      <c r="R1693" s="227"/>
      <c r="S1693" s="228" t="e">
        <f>IF(C1693="",NA(),MATCH($B1693&amp;$C1693,'Smelter Reference List'!$J:$J,0))</f>
        <v>#N/A</v>
      </c>
      <c r="T1693" s="229"/>
      <c r="U1693" s="229">
        <f t="shared" ca="1" si="54"/>
        <v>0</v>
      </c>
      <c r="V1693" s="229"/>
      <c r="W1693" s="229"/>
      <c r="Y1693" s="223" t="str">
        <f t="shared" si="55"/>
        <v/>
      </c>
    </row>
    <row r="1694" spans="1:25" s="223" customFormat="1" ht="20.25">
      <c r="A1694" s="292"/>
      <c r="B1694" s="293" t="str">
        <f>IF(LEN(A1694)=0,"",INDEX('Smelter Reference List'!$A:$A,MATCH($A1694,'Smelter Reference List'!$E:$E,0)))</f>
        <v/>
      </c>
      <c r="C1694" s="299" t="str">
        <f>IF(LEN(A1694)=0,"",INDEX('Smelter Reference List'!$C:$C,MATCH($A1694,'Smelter Reference List'!$E:$E,0)))</f>
        <v/>
      </c>
      <c r="D1694" s="293" t="str">
        <f ca="1">IF(ISERROR($S1694),"",OFFSET('Smelter Reference List'!$C$4,$S1694-4,0)&amp;"")</f>
        <v/>
      </c>
      <c r="E1694" s="293" t="str">
        <f ca="1">IF(ISERROR($S1694),"",OFFSET('Smelter Reference List'!$D$4,$S1694-4,0)&amp;"")</f>
        <v/>
      </c>
      <c r="F1694" s="293" t="str">
        <f ca="1">IF(ISERROR($S1694),"",OFFSET('Smelter Reference List'!$E$4,$S1694-4,0))</f>
        <v/>
      </c>
      <c r="G1694" s="293" t="str">
        <f ca="1">IF(C1694=$U$4,"Enter smelter details", IF(ISERROR($S1694),"",OFFSET('Smelter Reference List'!$F$4,$S1694-4,0)))</f>
        <v/>
      </c>
      <c r="H1694" s="294" t="str">
        <f ca="1">IF(ISERROR($S1694),"",OFFSET('Smelter Reference List'!$G$4,$S1694-4,0))</f>
        <v/>
      </c>
      <c r="I1694" s="295" t="str">
        <f ca="1">IF(ISERROR($S1694),"",OFFSET('Smelter Reference List'!$H$4,$S1694-4,0))</f>
        <v/>
      </c>
      <c r="J1694" s="295" t="str">
        <f ca="1">IF(ISERROR($S1694),"",OFFSET('Smelter Reference List'!$I$4,$S1694-4,0))</f>
        <v/>
      </c>
      <c r="K1694" s="296"/>
      <c r="L1694" s="296"/>
      <c r="M1694" s="296"/>
      <c r="N1694" s="296"/>
      <c r="O1694" s="296"/>
      <c r="P1694" s="296"/>
      <c r="Q1694" s="297"/>
      <c r="R1694" s="227"/>
      <c r="S1694" s="228" t="e">
        <f>IF(C1694="",NA(),MATCH($B1694&amp;$C1694,'Smelter Reference List'!$J:$J,0))</f>
        <v>#N/A</v>
      </c>
      <c r="T1694" s="229"/>
      <c r="U1694" s="229">
        <f t="shared" ca="1" si="54"/>
        <v>0</v>
      </c>
      <c r="V1694" s="229"/>
      <c r="W1694" s="229"/>
      <c r="Y1694" s="223" t="str">
        <f t="shared" si="55"/>
        <v/>
      </c>
    </row>
    <row r="1695" spans="1:25" s="223" customFormat="1" ht="20.25">
      <c r="A1695" s="292"/>
      <c r="B1695" s="293" t="str">
        <f>IF(LEN(A1695)=0,"",INDEX('Smelter Reference List'!$A:$A,MATCH($A1695,'Smelter Reference List'!$E:$E,0)))</f>
        <v/>
      </c>
      <c r="C1695" s="299" t="str">
        <f>IF(LEN(A1695)=0,"",INDEX('Smelter Reference List'!$C:$C,MATCH($A1695,'Smelter Reference List'!$E:$E,0)))</f>
        <v/>
      </c>
      <c r="D1695" s="293" t="str">
        <f ca="1">IF(ISERROR($S1695),"",OFFSET('Smelter Reference List'!$C$4,$S1695-4,0)&amp;"")</f>
        <v/>
      </c>
      <c r="E1695" s="293" t="str">
        <f ca="1">IF(ISERROR($S1695),"",OFFSET('Smelter Reference List'!$D$4,$S1695-4,0)&amp;"")</f>
        <v/>
      </c>
      <c r="F1695" s="293" t="str">
        <f ca="1">IF(ISERROR($S1695),"",OFFSET('Smelter Reference List'!$E$4,$S1695-4,0))</f>
        <v/>
      </c>
      <c r="G1695" s="293" t="str">
        <f ca="1">IF(C1695=$U$4,"Enter smelter details", IF(ISERROR($S1695),"",OFFSET('Smelter Reference List'!$F$4,$S1695-4,0)))</f>
        <v/>
      </c>
      <c r="H1695" s="294" t="str">
        <f ca="1">IF(ISERROR($S1695),"",OFFSET('Smelter Reference List'!$G$4,$S1695-4,0))</f>
        <v/>
      </c>
      <c r="I1695" s="295" t="str">
        <f ca="1">IF(ISERROR($S1695),"",OFFSET('Smelter Reference List'!$H$4,$S1695-4,0))</f>
        <v/>
      </c>
      <c r="J1695" s="295" t="str">
        <f ca="1">IF(ISERROR($S1695),"",OFFSET('Smelter Reference List'!$I$4,$S1695-4,0))</f>
        <v/>
      </c>
      <c r="K1695" s="296"/>
      <c r="L1695" s="296"/>
      <c r="M1695" s="296"/>
      <c r="N1695" s="296"/>
      <c r="O1695" s="296"/>
      <c r="P1695" s="296"/>
      <c r="Q1695" s="297"/>
      <c r="R1695" s="227"/>
      <c r="S1695" s="228" t="e">
        <f>IF(C1695="",NA(),MATCH($B1695&amp;$C1695,'Smelter Reference List'!$J:$J,0))</f>
        <v>#N/A</v>
      </c>
      <c r="T1695" s="229"/>
      <c r="U1695" s="229">
        <f t="shared" ca="1" si="54"/>
        <v>0</v>
      </c>
      <c r="V1695" s="229"/>
      <c r="W1695" s="229"/>
      <c r="Y1695" s="223" t="str">
        <f t="shared" si="55"/>
        <v/>
      </c>
    </row>
    <row r="1696" spans="1:25" s="223" customFormat="1" ht="20.25">
      <c r="A1696" s="292"/>
      <c r="B1696" s="293" t="str">
        <f>IF(LEN(A1696)=0,"",INDEX('Smelter Reference List'!$A:$A,MATCH($A1696,'Smelter Reference List'!$E:$E,0)))</f>
        <v/>
      </c>
      <c r="C1696" s="299" t="str">
        <f>IF(LEN(A1696)=0,"",INDEX('Smelter Reference List'!$C:$C,MATCH($A1696,'Smelter Reference List'!$E:$E,0)))</f>
        <v/>
      </c>
      <c r="D1696" s="293" t="str">
        <f ca="1">IF(ISERROR($S1696),"",OFFSET('Smelter Reference List'!$C$4,$S1696-4,0)&amp;"")</f>
        <v/>
      </c>
      <c r="E1696" s="293" t="str">
        <f ca="1">IF(ISERROR($S1696),"",OFFSET('Smelter Reference List'!$D$4,$S1696-4,0)&amp;"")</f>
        <v/>
      </c>
      <c r="F1696" s="293" t="str">
        <f ca="1">IF(ISERROR($S1696),"",OFFSET('Smelter Reference List'!$E$4,$S1696-4,0))</f>
        <v/>
      </c>
      <c r="G1696" s="293" t="str">
        <f ca="1">IF(C1696=$U$4,"Enter smelter details", IF(ISERROR($S1696),"",OFFSET('Smelter Reference List'!$F$4,$S1696-4,0)))</f>
        <v/>
      </c>
      <c r="H1696" s="294" t="str">
        <f ca="1">IF(ISERROR($S1696),"",OFFSET('Smelter Reference List'!$G$4,$S1696-4,0))</f>
        <v/>
      </c>
      <c r="I1696" s="295" t="str">
        <f ca="1">IF(ISERROR($S1696),"",OFFSET('Smelter Reference List'!$H$4,$S1696-4,0))</f>
        <v/>
      </c>
      <c r="J1696" s="295" t="str">
        <f ca="1">IF(ISERROR($S1696),"",OFFSET('Smelter Reference List'!$I$4,$S1696-4,0))</f>
        <v/>
      </c>
      <c r="K1696" s="296"/>
      <c r="L1696" s="296"/>
      <c r="M1696" s="296"/>
      <c r="N1696" s="296"/>
      <c r="O1696" s="296"/>
      <c r="P1696" s="296"/>
      <c r="Q1696" s="297"/>
      <c r="R1696" s="227"/>
      <c r="S1696" s="228" t="e">
        <f>IF(C1696="",NA(),MATCH($B1696&amp;$C1696,'Smelter Reference List'!$J:$J,0))</f>
        <v>#N/A</v>
      </c>
      <c r="T1696" s="229"/>
      <c r="U1696" s="229">
        <f t="shared" ca="1" si="54"/>
        <v>0</v>
      </c>
      <c r="V1696" s="229"/>
      <c r="W1696" s="229"/>
      <c r="Y1696" s="223" t="str">
        <f t="shared" si="55"/>
        <v/>
      </c>
    </row>
    <row r="1697" spans="1:25" s="223" customFormat="1" ht="20.25">
      <c r="A1697" s="292"/>
      <c r="B1697" s="293" t="str">
        <f>IF(LEN(A1697)=0,"",INDEX('Smelter Reference List'!$A:$A,MATCH($A1697,'Smelter Reference List'!$E:$E,0)))</f>
        <v/>
      </c>
      <c r="C1697" s="299" t="str">
        <f>IF(LEN(A1697)=0,"",INDEX('Smelter Reference List'!$C:$C,MATCH($A1697,'Smelter Reference List'!$E:$E,0)))</f>
        <v/>
      </c>
      <c r="D1697" s="293" t="str">
        <f ca="1">IF(ISERROR($S1697),"",OFFSET('Smelter Reference List'!$C$4,$S1697-4,0)&amp;"")</f>
        <v/>
      </c>
      <c r="E1697" s="293" t="str">
        <f ca="1">IF(ISERROR($S1697),"",OFFSET('Smelter Reference List'!$D$4,$S1697-4,0)&amp;"")</f>
        <v/>
      </c>
      <c r="F1697" s="293" t="str">
        <f ca="1">IF(ISERROR($S1697),"",OFFSET('Smelter Reference List'!$E$4,$S1697-4,0))</f>
        <v/>
      </c>
      <c r="G1697" s="293" t="str">
        <f ca="1">IF(C1697=$U$4,"Enter smelter details", IF(ISERROR($S1697),"",OFFSET('Smelter Reference List'!$F$4,$S1697-4,0)))</f>
        <v/>
      </c>
      <c r="H1697" s="294" t="str">
        <f ca="1">IF(ISERROR($S1697),"",OFFSET('Smelter Reference List'!$G$4,$S1697-4,0))</f>
        <v/>
      </c>
      <c r="I1697" s="295" t="str">
        <f ca="1">IF(ISERROR($S1697),"",OFFSET('Smelter Reference List'!$H$4,$S1697-4,0))</f>
        <v/>
      </c>
      <c r="J1697" s="295" t="str">
        <f ca="1">IF(ISERROR($S1697),"",OFFSET('Smelter Reference List'!$I$4,$S1697-4,0))</f>
        <v/>
      </c>
      <c r="K1697" s="296"/>
      <c r="L1697" s="296"/>
      <c r="M1697" s="296"/>
      <c r="N1697" s="296"/>
      <c r="O1697" s="296"/>
      <c r="P1697" s="296"/>
      <c r="Q1697" s="297"/>
      <c r="R1697" s="227"/>
      <c r="S1697" s="228" t="e">
        <f>IF(C1697="",NA(),MATCH($B1697&amp;$C1697,'Smelter Reference List'!$J:$J,0))</f>
        <v>#N/A</v>
      </c>
      <c r="T1697" s="229"/>
      <c r="U1697" s="229">
        <f t="shared" ca="1" si="54"/>
        <v>0</v>
      </c>
      <c r="V1697" s="229"/>
      <c r="W1697" s="229"/>
      <c r="Y1697" s="223" t="str">
        <f t="shared" si="55"/>
        <v/>
      </c>
    </row>
    <row r="1698" spans="1:25" s="223" customFormat="1" ht="20.25">
      <c r="A1698" s="292"/>
      <c r="B1698" s="293" t="str">
        <f>IF(LEN(A1698)=0,"",INDEX('Smelter Reference List'!$A:$A,MATCH($A1698,'Smelter Reference List'!$E:$E,0)))</f>
        <v/>
      </c>
      <c r="C1698" s="299" t="str">
        <f>IF(LEN(A1698)=0,"",INDEX('Smelter Reference List'!$C:$C,MATCH($A1698,'Smelter Reference List'!$E:$E,0)))</f>
        <v/>
      </c>
      <c r="D1698" s="293" t="str">
        <f ca="1">IF(ISERROR($S1698),"",OFFSET('Smelter Reference List'!$C$4,$S1698-4,0)&amp;"")</f>
        <v/>
      </c>
      <c r="E1698" s="293" t="str">
        <f ca="1">IF(ISERROR($S1698),"",OFFSET('Smelter Reference List'!$D$4,$S1698-4,0)&amp;"")</f>
        <v/>
      </c>
      <c r="F1698" s="293" t="str">
        <f ca="1">IF(ISERROR($S1698),"",OFFSET('Smelter Reference List'!$E$4,$S1698-4,0))</f>
        <v/>
      </c>
      <c r="G1698" s="293" t="str">
        <f ca="1">IF(C1698=$U$4,"Enter smelter details", IF(ISERROR($S1698),"",OFFSET('Smelter Reference List'!$F$4,$S1698-4,0)))</f>
        <v/>
      </c>
      <c r="H1698" s="294" t="str">
        <f ca="1">IF(ISERROR($S1698),"",OFFSET('Smelter Reference List'!$G$4,$S1698-4,0))</f>
        <v/>
      </c>
      <c r="I1698" s="295" t="str">
        <f ca="1">IF(ISERROR($S1698),"",OFFSET('Smelter Reference List'!$H$4,$S1698-4,0))</f>
        <v/>
      </c>
      <c r="J1698" s="295" t="str">
        <f ca="1">IF(ISERROR($S1698),"",OFFSET('Smelter Reference List'!$I$4,$S1698-4,0))</f>
        <v/>
      </c>
      <c r="K1698" s="296"/>
      <c r="L1698" s="296"/>
      <c r="M1698" s="296"/>
      <c r="N1698" s="296"/>
      <c r="O1698" s="296"/>
      <c r="P1698" s="296"/>
      <c r="Q1698" s="297"/>
      <c r="R1698" s="227"/>
      <c r="S1698" s="228" t="e">
        <f>IF(C1698="",NA(),MATCH($B1698&amp;$C1698,'Smelter Reference List'!$J:$J,0))</f>
        <v>#N/A</v>
      </c>
      <c r="T1698" s="229"/>
      <c r="U1698" s="229">
        <f t="shared" ca="1" si="54"/>
        <v>0</v>
      </c>
      <c r="V1698" s="229"/>
      <c r="W1698" s="229"/>
      <c r="Y1698" s="223" t="str">
        <f t="shared" si="55"/>
        <v/>
      </c>
    </row>
    <row r="1699" spans="1:25" s="223" customFormat="1" ht="20.25">
      <c r="A1699" s="292"/>
      <c r="B1699" s="293" t="str">
        <f>IF(LEN(A1699)=0,"",INDEX('Smelter Reference List'!$A:$A,MATCH($A1699,'Smelter Reference List'!$E:$E,0)))</f>
        <v/>
      </c>
      <c r="C1699" s="299" t="str">
        <f>IF(LEN(A1699)=0,"",INDEX('Smelter Reference List'!$C:$C,MATCH($A1699,'Smelter Reference List'!$E:$E,0)))</f>
        <v/>
      </c>
      <c r="D1699" s="293" t="str">
        <f ca="1">IF(ISERROR($S1699),"",OFFSET('Smelter Reference List'!$C$4,$S1699-4,0)&amp;"")</f>
        <v/>
      </c>
      <c r="E1699" s="293" t="str">
        <f ca="1">IF(ISERROR($S1699),"",OFFSET('Smelter Reference List'!$D$4,$S1699-4,0)&amp;"")</f>
        <v/>
      </c>
      <c r="F1699" s="293" t="str">
        <f ca="1">IF(ISERROR($S1699),"",OFFSET('Smelter Reference List'!$E$4,$S1699-4,0))</f>
        <v/>
      </c>
      <c r="G1699" s="293" t="str">
        <f ca="1">IF(C1699=$U$4,"Enter smelter details", IF(ISERROR($S1699),"",OFFSET('Smelter Reference List'!$F$4,$S1699-4,0)))</f>
        <v/>
      </c>
      <c r="H1699" s="294" t="str">
        <f ca="1">IF(ISERROR($S1699),"",OFFSET('Smelter Reference List'!$G$4,$S1699-4,0))</f>
        <v/>
      </c>
      <c r="I1699" s="295" t="str">
        <f ca="1">IF(ISERROR($S1699),"",OFFSET('Smelter Reference List'!$H$4,$S1699-4,0))</f>
        <v/>
      </c>
      <c r="J1699" s="295" t="str">
        <f ca="1">IF(ISERROR($S1699),"",OFFSET('Smelter Reference List'!$I$4,$S1699-4,0))</f>
        <v/>
      </c>
      <c r="K1699" s="296"/>
      <c r="L1699" s="296"/>
      <c r="M1699" s="296"/>
      <c r="N1699" s="296"/>
      <c r="O1699" s="296"/>
      <c r="P1699" s="296"/>
      <c r="Q1699" s="297"/>
      <c r="R1699" s="227"/>
      <c r="S1699" s="228" t="e">
        <f>IF(C1699="",NA(),MATCH($B1699&amp;$C1699,'Smelter Reference List'!$J:$J,0))</f>
        <v>#N/A</v>
      </c>
      <c r="T1699" s="229"/>
      <c r="U1699" s="229">
        <f t="shared" ca="1" si="54"/>
        <v>0</v>
      </c>
      <c r="V1699" s="229"/>
      <c r="W1699" s="229"/>
      <c r="Y1699" s="223" t="str">
        <f t="shared" si="55"/>
        <v/>
      </c>
    </row>
    <row r="1700" spans="1:25" s="223" customFormat="1" ht="20.25">
      <c r="A1700" s="292"/>
      <c r="B1700" s="293" t="str">
        <f>IF(LEN(A1700)=0,"",INDEX('Smelter Reference List'!$A:$A,MATCH($A1700,'Smelter Reference List'!$E:$E,0)))</f>
        <v/>
      </c>
      <c r="C1700" s="299" t="str">
        <f>IF(LEN(A1700)=0,"",INDEX('Smelter Reference List'!$C:$C,MATCH($A1700,'Smelter Reference List'!$E:$E,0)))</f>
        <v/>
      </c>
      <c r="D1700" s="293" t="str">
        <f ca="1">IF(ISERROR($S1700),"",OFFSET('Smelter Reference List'!$C$4,$S1700-4,0)&amp;"")</f>
        <v/>
      </c>
      <c r="E1700" s="293" t="str">
        <f ca="1">IF(ISERROR($S1700),"",OFFSET('Smelter Reference List'!$D$4,$S1700-4,0)&amp;"")</f>
        <v/>
      </c>
      <c r="F1700" s="293" t="str">
        <f ca="1">IF(ISERROR($S1700),"",OFFSET('Smelter Reference List'!$E$4,$S1700-4,0))</f>
        <v/>
      </c>
      <c r="G1700" s="293" t="str">
        <f ca="1">IF(C1700=$U$4,"Enter smelter details", IF(ISERROR($S1700),"",OFFSET('Smelter Reference List'!$F$4,$S1700-4,0)))</f>
        <v/>
      </c>
      <c r="H1700" s="294" t="str">
        <f ca="1">IF(ISERROR($S1700),"",OFFSET('Smelter Reference List'!$G$4,$S1700-4,0))</f>
        <v/>
      </c>
      <c r="I1700" s="295" t="str">
        <f ca="1">IF(ISERROR($S1700),"",OFFSET('Smelter Reference List'!$H$4,$S1700-4,0))</f>
        <v/>
      </c>
      <c r="J1700" s="295" t="str">
        <f ca="1">IF(ISERROR($S1700),"",OFFSET('Smelter Reference List'!$I$4,$S1700-4,0))</f>
        <v/>
      </c>
      <c r="K1700" s="296"/>
      <c r="L1700" s="296"/>
      <c r="M1700" s="296"/>
      <c r="N1700" s="296"/>
      <c r="O1700" s="296"/>
      <c r="P1700" s="296"/>
      <c r="Q1700" s="297"/>
      <c r="R1700" s="227"/>
      <c r="S1700" s="228" t="e">
        <f>IF(C1700="",NA(),MATCH($B1700&amp;$C1700,'Smelter Reference List'!$J:$J,0))</f>
        <v>#N/A</v>
      </c>
      <c r="T1700" s="229"/>
      <c r="U1700" s="229">
        <f t="shared" ca="1" si="54"/>
        <v>0</v>
      </c>
      <c r="V1700" s="229"/>
      <c r="W1700" s="229"/>
      <c r="Y1700" s="223" t="str">
        <f t="shared" si="55"/>
        <v/>
      </c>
    </row>
    <row r="1701" spans="1:25" s="223" customFormat="1" ht="20.25">
      <c r="A1701" s="292"/>
      <c r="B1701" s="293" t="str">
        <f>IF(LEN(A1701)=0,"",INDEX('Smelter Reference List'!$A:$A,MATCH($A1701,'Smelter Reference List'!$E:$E,0)))</f>
        <v/>
      </c>
      <c r="C1701" s="299" t="str">
        <f>IF(LEN(A1701)=0,"",INDEX('Smelter Reference List'!$C:$C,MATCH($A1701,'Smelter Reference List'!$E:$E,0)))</f>
        <v/>
      </c>
      <c r="D1701" s="293" t="str">
        <f ca="1">IF(ISERROR($S1701),"",OFFSET('Smelter Reference List'!$C$4,$S1701-4,0)&amp;"")</f>
        <v/>
      </c>
      <c r="E1701" s="293" t="str">
        <f ca="1">IF(ISERROR($S1701),"",OFFSET('Smelter Reference List'!$D$4,$S1701-4,0)&amp;"")</f>
        <v/>
      </c>
      <c r="F1701" s="293" t="str">
        <f ca="1">IF(ISERROR($S1701),"",OFFSET('Smelter Reference List'!$E$4,$S1701-4,0))</f>
        <v/>
      </c>
      <c r="G1701" s="293" t="str">
        <f ca="1">IF(C1701=$U$4,"Enter smelter details", IF(ISERROR($S1701),"",OFFSET('Smelter Reference List'!$F$4,$S1701-4,0)))</f>
        <v/>
      </c>
      <c r="H1701" s="294" t="str">
        <f ca="1">IF(ISERROR($S1701),"",OFFSET('Smelter Reference List'!$G$4,$S1701-4,0))</f>
        <v/>
      </c>
      <c r="I1701" s="295" t="str">
        <f ca="1">IF(ISERROR($S1701),"",OFFSET('Smelter Reference List'!$H$4,$S1701-4,0))</f>
        <v/>
      </c>
      <c r="J1701" s="295" t="str">
        <f ca="1">IF(ISERROR($S1701),"",OFFSET('Smelter Reference List'!$I$4,$S1701-4,0))</f>
        <v/>
      </c>
      <c r="K1701" s="296"/>
      <c r="L1701" s="296"/>
      <c r="M1701" s="296"/>
      <c r="N1701" s="296"/>
      <c r="O1701" s="296"/>
      <c r="P1701" s="296"/>
      <c r="Q1701" s="297"/>
      <c r="R1701" s="227"/>
      <c r="S1701" s="228" t="e">
        <f>IF(C1701="",NA(),MATCH($B1701&amp;$C1701,'Smelter Reference List'!$J:$J,0))</f>
        <v>#N/A</v>
      </c>
      <c r="T1701" s="229"/>
      <c r="U1701" s="229">
        <f t="shared" ca="1" si="54"/>
        <v>0</v>
      </c>
      <c r="V1701" s="229"/>
      <c r="W1701" s="229"/>
      <c r="Y1701" s="223" t="str">
        <f t="shared" si="55"/>
        <v/>
      </c>
    </row>
    <row r="1702" spans="1:25" s="223" customFormat="1" ht="20.25">
      <c r="A1702" s="292"/>
      <c r="B1702" s="293" t="str">
        <f>IF(LEN(A1702)=0,"",INDEX('Smelter Reference List'!$A:$A,MATCH($A1702,'Smelter Reference List'!$E:$E,0)))</f>
        <v/>
      </c>
      <c r="C1702" s="299" t="str">
        <f>IF(LEN(A1702)=0,"",INDEX('Smelter Reference List'!$C:$C,MATCH($A1702,'Smelter Reference List'!$E:$E,0)))</f>
        <v/>
      </c>
      <c r="D1702" s="293" t="str">
        <f ca="1">IF(ISERROR($S1702),"",OFFSET('Smelter Reference List'!$C$4,$S1702-4,0)&amp;"")</f>
        <v/>
      </c>
      <c r="E1702" s="293" t="str">
        <f ca="1">IF(ISERROR($S1702),"",OFFSET('Smelter Reference List'!$D$4,$S1702-4,0)&amp;"")</f>
        <v/>
      </c>
      <c r="F1702" s="293" t="str">
        <f ca="1">IF(ISERROR($S1702),"",OFFSET('Smelter Reference List'!$E$4,$S1702-4,0))</f>
        <v/>
      </c>
      <c r="G1702" s="293" t="str">
        <f ca="1">IF(C1702=$U$4,"Enter smelter details", IF(ISERROR($S1702),"",OFFSET('Smelter Reference List'!$F$4,$S1702-4,0)))</f>
        <v/>
      </c>
      <c r="H1702" s="294" t="str">
        <f ca="1">IF(ISERROR($S1702),"",OFFSET('Smelter Reference List'!$G$4,$S1702-4,0))</f>
        <v/>
      </c>
      <c r="I1702" s="295" t="str">
        <f ca="1">IF(ISERROR($S1702),"",OFFSET('Smelter Reference List'!$H$4,$S1702-4,0))</f>
        <v/>
      </c>
      <c r="J1702" s="295" t="str">
        <f ca="1">IF(ISERROR($S1702),"",OFFSET('Smelter Reference List'!$I$4,$S1702-4,0))</f>
        <v/>
      </c>
      <c r="K1702" s="296"/>
      <c r="L1702" s="296"/>
      <c r="M1702" s="296"/>
      <c r="N1702" s="296"/>
      <c r="O1702" s="296"/>
      <c r="P1702" s="296"/>
      <c r="Q1702" s="297"/>
      <c r="R1702" s="227"/>
      <c r="S1702" s="228" t="e">
        <f>IF(C1702="",NA(),MATCH($B1702&amp;$C1702,'Smelter Reference List'!$J:$J,0))</f>
        <v>#N/A</v>
      </c>
      <c r="T1702" s="229"/>
      <c r="U1702" s="229">
        <f t="shared" ca="1" si="54"/>
        <v>0</v>
      </c>
      <c r="V1702" s="229"/>
      <c r="W1702" s="229"/>
      <c r="Y1702" s="223" t="str">
        <f t="shared" si="55"/>
        <v/>
      </c>
    </row>
    <row r="1703" spans="1:25" s="223" customFormat="1" ht="20.25">
      <c r="A1703" s="292"/>
      <c r="B1703" s="293" t="str">
        <f>IF(LEN(A1703)=0,"",INDEX('Smelter Reference List'!$A:$A,MATCH($A1703,'Smelter Reference List'!$E:$E,0)))</f>
        <v/>
      </c>
      <c r="C1703" s="299" t="str">
        <f>IF(LEN(A1703)=0,"",INDEX('Smelter Reference List'!$C:$C,MATCH($A1703,'Smelter Reference List'!$E:$E,0)))</f>
        <v/>
      </c>
      <c r="D1703" s="293" t="str">
        <f ca="1">IF(ISERROR($S1703),"",OFFSET('Smelter Reference List'!$C$4,$S1703-4,0)&amp;"")</f>
        <v/>
      </c>
      <c r="E1703" s="293" t="str">
        <f ca="1">IF(ISERROR($S1703),"",OFFSET('Smelter Reference List'!$D$4,$S1703-4,0)&amp;"")</f>
        <v/>
      </c>
      <c r="F1703" s="293" t="str">
        <f ca="1">IF(ISERROR($S1703),"",OFFSET('Smelter Reference List'!$E$4,$S1703-4,0))</f>
        <v/>
      </c>
      <c r="G1703" s="293" t="str">
        <f ca="1">IF(C1703=$U$4,"Enter smelter details", IF(ISERROR($S1703),"",OFFSET('Smelter Reference List'!$F$4,$S1703-4,0)))</f>
        <v/>
      </c>
      <c r="H1703" s="294" t="str">
        <f ca="1">IF(ISERROR($S1703),"",OFFSET('Smelter Reference List'!$G$4,$S1703-4,0))</f>
        <v/>
      </c>
      <c r="I1703" s="295" t="str">
        <f ca="1">IF(ISERROR($S1703),"",OFFSET('Smelter Reference List'!$H$4,$S1703-4,0))</f>
        <v/>
      </c>
      <c r="J1703" s="295" t="str">
        <f ca="1">IF(ISERROR($S1703),"",OFFSET('Smelter Reference List'!$I$4,$S1703-4,0))</f>
        <v/>
      </c>
      <c r="K1703" s="296"/>
      <c r="L1703" s="296"/>
      <c r="M1703" s="296"/>
      <c r="N1703" s="296"/>
      <c r="O1703" s="296"/>
      <c r="P1703" s="296"/>
      <c r="Q1703" s="297"/>
      <c r="R1703" s="227"/>
      <c r="S1703" s="228" t="e">
        <f>IF(C1703="",NA(),MATCH($B1703&amp;$C1703,'Smelter Reference List'!$J:$J,0))</f>
        <v>#N/A</v>
      </c>
      <c r="T1703" s="229"/>
      <c r="U1703" s="229">
        <f t="shared" ca="1" si="54"/>
        <v>0</v>
      </c>
      <c r="V1703" s="229"/>
      <c r="W1703" s="229"/>
      <c r="Y1703" s="223" t="str">
        <f t="shared" si="55"/>
        <v/>
      </c>
    </row>
    <row r="1704" spans="1:25" s="223" customFormat="1" ht="20.25">
      <c r="A1704" s="292"/>
      <c r="B1704" s="293" t="str">
        <f>IF(LEN(A1704)=0,"",INDEX('Smelter Reference List'!$A:$A,MATCH($A1704,'Smelter Reference List'!$E:$E,0)))</f>
        <v/>
      </c>
      <c r="C1704" s="299" t="str">
        <f>IF(LEN(A1704)=0,"",INDEX('Smelter Reference List'!$C:$C,MATCH($A1704,'Smelter Reference List'!$E:$E,0)))</f>
        <v/>
      </c>
      <c r="D1704" s="293" t="str">
        <f ca="1">IF(ISERROR($S1704),"",OFFSET('Smelter Reference List'!$C$4,$S1704-4,0)&amp;"")</f>
        <v/>
      </c>
      <c r="E1704" s="293" t="str">
        <f ca="1">IF(ISERROR($S1704),"",OFFSET('Smelter Reference List'!$D$4,$S1704-4,0)&amp;"")</f>
        <v/>
      </c>
      <c r="F1704" s="293" t="str">
        <f ca="1">IF(ISERROR($S1704),"",OFFSET('Smelter Reference List'!$E$4,$S1704-4,0))</f>
        <v/>
      </c>
      <c r="G1704" s="293" t="str">
        <f ca="1">IF(C1704=$U$4,"Enter smelter details", IF(ISERROR($S1704),"",OFFSET('Smelter Reference List'!$F$4,$S1704-4,0)))</f>
        <v/>
      </c>
      <c r="H1704" s="294" t="str">
        <f ca="1">IF(ISERROR($S1704),"",OFFSET('Smelter Reference List'!$G$4,$S1704-4,0))</f>
        <v/>
      </c>
      <c r="I1704" s="295" t="str">
        <f ca="1">IF(ISERROR($S1704),"",OFFSET('Smelter Reference List'!$H$4,$S1704-4,0))</f>
        <v/>
      </c>
      <c r="J1704" s="295" t="str">
        <f ca="1">IF(ISERROR($S1704),"",OFFSET('Smelter Reference List'!$I$4,$S1704-4,0))</f>
        <v/>
      </c>
      <c r="K1704" s="296"/>
      <c r="L1704" s="296"/>
      <c r="M1704" s="296"/>
      <c r="N1704" s="296"/>
      <c r="O1704" s="296"/>
      <c r="P1704" s="296"/>
      <c r="Q1704" s="297"/>
      <c r="R1704" s="227"/>
      <c r="S1704" s="228" t="e">
        <f>IF(C1704="",NA(),MATCH($B1704&amp;$C1704,'Smelter Reference List'!$J:$J,0))</f>
        <v>#N/A</v>
      </c>
      <c r="T1704" s="229"/>
      <c r="U1704" s="229">
        <f t="shared" ca="1" si="54"/>
        <v>0</v>
      </c>
      <c r="V1704" s="229"/>
      <c r="W1704" s="229"/>
      <c r="Y1704" s="223" t="str">
        <f t="shared" si="55"/>
        <v/>
      </c>
    </row>
    <row r="1705" spans="1:25" s="223" customFormat="1" ht="20.25">
      <c r="A1705" s="292"/>
      <c r="B1705" s="293" t="str">
        <f>IF(LEN(A1705)=0,"",INDEX('Smelter Reference List'!$A:$A,MATCH($A1705,'Smelter Reference List'!$E:$E,0)))</f>
        <v/>
      </c>
      <c r="C1705" s="299" t="str">
        <f>IF(LEN(A1705)=0,"",INDEX('Smelter Reference List'!$C:$C,MATCH($A1705,'Smelter Reference List'!$E:$E,0)))</f>
        <v/>
      </c>
      <c r="D1705" s="293" t="str">
        <f ca="1">IF(ISERROR($S1705),"",OFFSET('Smelter Reference List'!$C$4,$S1705-4,0)&amp;"")</f>
        <v/>
      </c>
      <c r="E1705" s="293" t="str">
        <f ca="1">IF(ISERROR($S1705),"",OFFSET('Smelter Reference List'!$D$4,$S1705-4,0)&amp;"")</f>
        <v/>
      </c>
      <c r="F1705" s="293" t="str">
        <f ca="1">IF(ISERROR($S1705),"",OFFSET('Smelter Reference List'!$E$4,$S1705-4,0))</f>
        <v/>
      </c>
      <c r="G1705" s="293" t="str">
        <f ca="1">IF(C1705=$U$4,"Enter smelter details", IF(ISERROR($S1705),"",OFFSET('Smelter Reference List'!$F$4,$S1705-4,0)))</f>
        <v/>
      </c>
      <c r="H1705" s="294" t="str">
        <f ca="1">IF(ISERROR($S1705),"",OFFSET('Smelter Reference List'!$G$4,$S1705-4,0))</f>
        <v/>
      </c>
      <c r="I1705" s="295" t="str">
        <f ca="1">IF(ISERROR($S1705),"",OFFSET('Smelter Reference List'!$H$4,$S1705-4,0))</f>
        <v/>
      </c>
      <c r="J1705" s="295" t="str">
        <f ca="1">IF(ISERROR($S1705),"",OFFSET('Smelter Reference List'!$I$4,$S1705-4,0))</f>
        <v/>
      </c>
      <c r="K1705" s="296"/>
      <c r="L1705" s="296"/>
      <c r="M1705" s="296"/>
      <c r="N1705" s="296"/>
      <c r="O1705" s="296"/>
      <c r="P1705" s="296"/>
      <c r="Q1705" s="297"/>
      <c r="R1705" s="227"/>
      <c r="S1705" s="228" t="e">
        <f>IF(C1705="",NA(),MATCH($B1705&amp;$C1705,'Smelter Reference List'!$J:$J,0))</f>
        <v>#N/A</v>
      </c>
      <c r="T1705" s="229"/>
      <c r="U1705" s="229">
        <f t="shared" ca="1" si="54"/>
        <v>0</v>
      </c>
      <c r="V1705" s="229"/>
      <c r="W1705" s="229"/>
      <c r="Y1705" s="223" t="str">
        <f t="shared" si="55"/>
        <v/>
      </c>
    </row>
    <row r="1706" spans="1:25" s="223" customFormat="1" ht="20.25">
      <c r="A1706" s="292"/>
      <c r="B1706" s="293" t="str">
        <f>IF(LEN(A1706)=0,"",INDEX('Smelter Reference List'!$A:$A,MATCH($A1706,'Smelter Reference List'!$E:$E,0)))</f>
        <v/>
      </c>
      <c r="C1706" s="299" t="str">
        <f>IF(LEN(A1706)=0,"",INDEX('Smelter Reference List'!$C:$C,MATCH($A1706,'Smelter Reference List'!$E:$E,0)))</f>
        <v/>
      </c>
      <c r="D1706" s="293" t="str">
        <f ca="1">IF(ISERROR($S1706),"",OFFSET('Smelter Reference List'!$C$4,$S1706-4,0)&amp;"")</f>
        <v/>
      </c>
      <c r="E1706" s="293" t="str">
        <f ca="1">IF(ISERROR($S1706),"",OFFSET('Smelter Reference List'!$D$4,$S1706-4,0)&amp;"")</f>
        <v/>
      </c>
      <c r="F1706" s="293" t="str">
        <f ca="1">IF(ISERROR($S1706),"",OFFSET('Smelter Reference List'!$E$4,$S1706-4,0))</f>
        <v/>
      </c>
      <c r="G1706" s="293" t="str">
        <f ca="1">IF(C1706=$U$4,"Enter smelter details", IF(ISERROR($S1706),"",OFFSET('Smelter Reference List'!$F$4,$S1706-4,0)))</f>
        <v/>
      </c>
      <c r="H1706" s="294" t="str">
        <f ca="1">IF(ISERROR($S1706),"",OFFSET('Smelter Reference List'!$G$4,$S1706-4,0))</f>
        <v/>
      </c>
      <c r="I1706" s="295" t="str">
        <f ca="1">IF(ISERROR($S1706),"",OFFSET('Smelter Reference List'!$H$4,$S1706-4,0))</f>
        <v/>
      </c>
      <c r="J1706" s="295" t="str">
        <f ca="1">IF(ISERROR($S1706),"",OFFSET('Smelter Reference List'!$I$4,$S1706-4,0))</f>
        <v/>
      </c>
      <c r="K1706" s="296"/>
      <c r="L1706" s="296"/>
      <c r="M1706" s="296"/>
      <c r="N1706" s="296"/>
      <c r="O1706" s="296"/>
      <c r="P1706" s="296"/>
      <c r="Q1706" s="297"/>
      <c r="R1706" s="227"/>
      <c r="S1706" s="228" t="e">
        <f>IF(C1706="",NA(),MATCH($B1706&amp;$C1706,'Smelter Reference List'!$J:$J,0))</f>
        <v>#N/A</v>
      </c>
      <c r="T1706" s="229"/>
      <c r="U1706" s="229">
        <f t="shared" ca="1" si="54"/>
        <v>0</v>
      </c>
      <c r="V1706" s="229"/>
      <c r="W1706" s="229"/>
      <c r="Y1706" s="223" t="str">
        <f t="shared" si="55"/>
        <v/>
      </c>
    </row>
    <row r="1707" spans="1:25" s="223" customFormat="1" ht="20.25">
      <c r="A1707" s="292"/>
      <c r="B1707" s="293" t="str">
        <f>IF(LEN(A1707)=0,"",INDEX('Smelter Reference List'!$A:$A,MATCH($A1707,'Smelter Reference List'!$E:$E,0)))</f>
        <v/>
      </c>
      <c r="C1707" s="299" t="str">
        <f>IF(LEN(A1707)=0,"",INDEX('Smelter Reference List'!$C:$C,MATCH($A1707,'Smelter Reference List'!$E:$E,0)))</f>
        <v/>
      </c>
      <c r="D1707" s="293" t="str">
        <f ca="1">IF(ISERROR($S1707),"",OFFSET('Smelter Reference List'!$C$4,$S1707-4,0)&amp;"")</f>
        <v/>
      </c>
      <c r="E1707" s="293" t="str">
        <f ca="1">IF(ISERROR($S1707),"",OFFSET('Smelter Reference List'!$D$4,$S1707-4,0)&amp;"")</f>
        <v/>
      </c>
      <c r="F1707" s="293" t="str">
        <f ca="1">IF(ISERROR($S1707),"",OFFSET('Smelter Reference List'!$E$4,$S1707-4,0))</f>
        <v/>
      </c>
      <c r="G1707" s="293" t="str">
        <f ca="1">IF(C1707=$U$4,"Enter smelter details", IF(ISERROR($S1707),"",OFFSET('Smelter Reference List'!$F$4,$S1707-4,0)))</f>
        <v/>
      </c>
      <c r="H1707" s="294" t="str">
        <f ca="1">IF(ISERROR($S1707),"",OFFSET('Smelter Reference List'!$G$4,$S1707-4,0))</f>
        <v/>
      </c>
      <c r="I1707" s="295" t="str">
        <f ca="1">IF(ISERROR($S1707),"",OFFSET('Smelter Reference List'!$H$4,$S1707-4,0))</f>
        <v/>
      </c>
      <c r="J1707" s="295" t="str">
        <f ca="1">IF(ISERROR($S1707),"",OFFSET('Smelter Reference List'!$I$4,$S1707-4,0))</f>
        <v/>
      </c>
      <c r="K1707" s="296"/>
      <c r="L1707" s="296"/>
      <c r="M1707" s="296"/>
      <c r="N1707" s="296"/>
      <c r="O1707" s="296"/>
      <c r="P1707" s="296"/>
      <c r="Q1707" s="297"/>
      <c r="R1707" s="227"/>
      <c r="S1707" s="228" t="e">
        <f>IF(C1707="",NA(),MATCH($B1707&amp;$C1707,'Smelter Reference List'!$J:$J,0))</f>
        <v>#N/A</v>
      </c>
      <c r="T1707" s="229"/>
      <c r="U1707" s="229">
        <f t="shared" ca="1" si="54"/>
        <v>0</v>
      </c>
      <c r="V1707" s="229"/>
      <c r="W1707" s="229"/>
      <c r="Y1707" s="223" t="str">
        <f t="shared" si="55"/>
        <v/>
      </c>
    </row>
    <row r="1708" spans="1:25" s="223" customFormat="1" ht="20.25">
      <c r="A1708" s="292"/>
      <c r="B1708" s="293" t="str">
        <f>IF(LEN(A1708)=0,"",INDEX('Smelter Reference List'!$A:$A,MATCH($A1708,'Smelter Reference List'!$E:$E,0)))</f>
        <v/>
      </c>
      <c r="C1708" s="299" t="str">
        <f>IF(LEN(A1708)=0,"",INDEX('Smelter Reference List'!$C:$C,MATCH($A1708,'Smelter Reference List'!$E:$E,0)))</f>
        <v/>
      </c>
      <c r="D1708" s="293" t="str">
        <f ca="1">IF(ISERROR($S1708),"",OFFSET('Smelter Reference List'!$C$4,$S1708-4,0)&amp;"")</f>
        <v/>
      </c>
      <c r="E1708" s="293" t="str">
        <f ca="1">IF(ISERROR($S1708),"",OFFSET('Smelter Reference List'!$D$4,$S1708-4,0)&amp;"")</f>
        <v/>
      </c>
      <c r="F1708" s="293" t="str">
        <f ca="1">IF(ISERROR($S1708),"",OFFSET('Smelter Reference List'!$E$4,$S1708-4,0))</f>
        <v/>
      </c>
      <c r="G1708" s="293" t="str">
        <f ca="1">IF(C1708=$U$4,"Enter smelter details", IF(ISERROR($S1708),"",OFFSET('Smelter Reference List'!$F$4,$S1708-4,0)))</f>
        <v/>
      </c>
      <c r="H1708" s="294" t="str">
        <f ca="1">IF(ISERROR($S1708),"",OFFSET('Smelter Reference List'!$G$4,$S1708-4,0))</f>
        <v/>
      </c>
      <c r="I1708" s="295" t="str">
        <f ca="1">IF(ISERROR($S1708),"",OFFSET('Smelter Reference List'!$H$4,$S1708-4,0))</f>
        <v/>
      </c>
      <c r="J1708" s="295" t="str">
        <f ca="1">IF(ISERROR($S1708),"",OFFSET('Smelter Reference List'!$I$4,$S1708-4,0))</f>
        <v/>
      </c>
      <c r="K1708" s="296"/>
      <c r="L1708" s="296"/>
      <c r="M1708" s="296"/>
      <c r="N1708" s="296"/>
      <c r="O1708" s="296"/>
      <c r="P1708" s="296"/>
      <c r="Q1708" s="297"/>
      <c r="R1708" s="227"/>
      <c r="S1708" s="228" t="e">
        <f>IF(C1708="",NA(),MATCH($B1708&amp;$C1708,'Smelter Reference List'!$J:$J,0))</f>
        <v>#N/A</v>
      </c>
      <c r="T1708" s="229"/>
      <c r="U1708" s="229">
        <f t="shared" ca="1" si="54"/>
        <v>0</v>
      </c>
      <c r="V1708" s="229"/>
      <c r="W1708" s="229"/>
      <c r="Y1708" s="223" t="str">
        <f t="shared" si="55"/>
        <v/>
      </c>
    </row>
    <row r="1709" spans="1:25" s="223" customFormat="1" ht="20.25">
      <c r="A1709" s="292"/>
      <c r="B1709" s="293" t="str">
        <f>IF(LEN(A1709)=0,"",INDEX('Smelter Reference List'!$A:$A,MATCH($A1709,'Smelter Reference List'!$E:$E,0)))</f>
        <v/>
      </c>
      <c r="C1709" s="299" t="str">
        <f>IF(LEN(A1709)=0,"",INDEX('Smelter Reference List'!$C:$C,MATCH($A1709,'Smelter Reference List'!$E:$E,0)))</f>
        <v/>
      </c>
      <c r="D1709" s="293" t="str">
        <f ca="1">IF(ISERROR($S1709),"",OFFSET('Smelter Reference List'!$C$4,$S1709-4,0)&amp;"")</f>
        <v/>
      </c>
      <c r="E1709" s="293" t="str">
        <f ca="1">IF(ISERROR($S1709),"",OFFSET('Smelter Reference List'!$D$4,$S1709-4,0)&amp;"")</f>
        <v/>
      </c>
      <c r="F1709" s="293" t="str">
        <f ca="1">IF(ISERROR($S1709),"",OFFSET('Smelter Reference List'!$E$4,$S1709-4,0))</f>
        <v/>
      </c>
      <c r="G1709" s="293" t="str">
        <f ca="1">IF(C1709=$U$4,"Enter smelter details", IF(ISERROR($S1709),"",OFFSET('Smelter Reference List'!$F$4,$S1709-4,0)))</f>
        <v/>
      </c>
      <c r="H1709" s="294" t="str">
        <f ca="1">IF(ISERROR($S1709),"",OFFSET('Smelter Reference List'!$G$4,$S1709-4,0))</f>
        <v/>
      </c>
      <c r="I1709" s="295" t="str">
        <f ca="1">IF(ISERROR($S1709),"",OFFSET('Smelter Reference List'!$H$4,$S1709-4,0))</f>
        <v/>
      </c>
      <c r="J1709" s="295" t="str">
        <f ca="1">IF(ISERROR($S1709),"",OFFSET('Smelter Reference List'!$I$4,$S1709-4,0))</f>
        <v/>
      </c>
      <c r="K1709" s="296"/>
      <c r="L1709" s="296"/>
      <c r="M1709" s="296"/>
      <c r="N1709" s="296"/>
      <c r="O1709" s="296"/>
      <c r="P1709" s="296"/>
      <c r="Q1709" s="297"/>
      <c r="R1709" s="227"/>
      <c r="S1709" s="228" t="e">
        <f>IF(C1709="",NA(),MATCH($B1709&amp;$C1709,'Smelter Reference List'!$J:$J,0))</f>
        <v>#N/A</v>
      </c>
      <c r="T1709" s="229"/>
      <c r="U1709" s="229">
        <f t="shared" ca="1" si="54"/>
        <v>0</v>
      </c>
      <c r="V1709" s="229"/>
      <c r="W1709" s="229"/>
      <c r="Y1709" s="223" t="str">
        <f t="shared" si="55"/>
        <v/>
      </c>
    </row>
    <row r="1710" spans="1:25" s="223" customFormat="1" ht="20.25">
      <c r="A1710" s="292"/>
      <c r="B1710" s="293" t="str">
        <f>IF(LEN(A1710)=0,"",INDEX('Smelter Reference List'!$A:$A,MATCH($A1710,'Smelter Reference List'!$E:$E,0)))</f>
        <v/>
      </c>
      <c r="C1710" s="299" t="str">
        <f>IF(LEN(A1710)=0,"",INDEX('Smelter Reference List'!$C:$C,MATCH($A1710,'Smelter Reference List'!$E:$E,0)))</f>
        <v/>
      </c>
      <c r="D1710" s="293" t="str">
        <f ca="1">IF(ISERROR($S1710),"",OFFSET('Smelter Reference List'!$C$4,$S1710-4,0)&amp;"")</f>
        <v/>
      </c>
      <c r="E1710" s="293" t="str">
        <f ca="1">IF(ISERROR($S1710),"",OFFSET('Smelter Reference List'!$D$4,$S1710-4,0)&amp;"")</f>
        <v/>
      </c>
      <c r="F1710" s="293" t="str">
        <f ca="1">IF(ISERROR($S1710),"",OFFSET('Smelter Reference List'!$E$4,$S1710-4,0))</f>
        <v/>
      </c>
      <c r="G1710" s="293" t="str">
        <f ca="1">IF(C1710=$U$4,"Enter smelter details", IF(ISERROR($S1710),"",OFFSET('Smelter Reference List'!$F$4,$S1710-4,0)))</f>
        <v/>
      </c>
      <c r="H1710" s="294" t="str">
        <f ca="1">IF(ISERROR($S1710),"",OFFSET('Smelter Reference List'!$G$4,$S1710-4,0))</f>
        <v/>
      </c>
      <c r="I1710" s="295" t="str">
        <f ca="1">IF(ISERROR($S1710),"",OFFSET('Smelter Reference List'!$H$4,$S1710-4,0))</f>
        <v/>
      </c>
      <c r="J1710" s="295" t="str">
        <f ca="1">IF(ISERROR($S1710),"",OFFSET('Smelter Reference List'!$I$4,$S1710-4,0))</f>
        <v/>
      </c>
      <c r="K1710" s="296"/>
      <c r="L1710" s="296"/>
      <c r="M1710" s="296"/>
      <c r="N1710" s="296"/>
      <c r="O1710" s="296"/>
      <c r="P1710" s="296"/>
      <c r="Q1710" s="297"/>
      <c r="R1710" s="227"/>
      <c r="S1710" s="228" t="e">
        <f>IF(C1710="",NA(),MATCH($B1710&amp;$C1710,'Smelter Reference List'!$J:$J,0))</f>
        <v>#N/A</v>
      </c>
      <c r="T1710" s="229"/>
      <c r="U1710" s="229">
        <f t="shared" ca="1" si="54"/>
        <v>0</v>
      </c>
      <c r="V1710" s="229"/>
      <c r="W1710" s="229"/>
      <c r="Y1710" s="223" t="str">
        <f t="shared" si="55"/>
        <v/>
      </c>
    </row>
    <row r="1711" spans="1:25" s="223" customFormat="1" ht="20.25">
      <c r="A1711" s="292"/>
      <c r="B1711" s="293" t="str">
        <f>IF(LEN(A1711)=0,"",INDEX('Smelter Reference List'!$A:$A,MATCH($A1711,'Smelter Reference List'!$E:$E,0)))</f>
        <v/>
      </c>
      <c r="C1711" s="299" t="str">
        <f>IF(LEN(A1711)=0,"",INDEX('Smelter Reference List'!$C:$C,MATCH($A1711,'Smelter Reference List'!$E:$E,0)))</f>
        <v/>
      </c>
      <c r="D1711" s="293" t="str">
        <f ca="1">IF(ISERROR($S1711),"",OFFSET('Smelter Reference List'!$C$4,$S1711-4,0)&amp;"")</f>
        <v/>
      </c>
      <c r="E1711" s="293" t="str">
        <f ca="1">IF(ISERROR($S1711),"",OFFSET('Smelter Reference List'!$D$4,$S1711-4,0)&amp;"")</f>
        <v/>
      </c>
      <c r="F1711" s="293" t="str">
        <f ca="1">IF(ISERROR($S1711),"",OFFSET('Smelter Reference List'!$E$4,$S1711-4,0))</f>
        <v/>
      </c>
      <c r="G1711" s="293" t="str">
        <f ca="1">IF(C1711=$U$4,"Enter smelter details", IF(ISERROR($S1711),"",OFFSET('Smelter Reference List'!$F$4,$S1711-4,0)))</f>
        <v/>
      </c>
      <c r="H1711" s="294" t="str">
        <f ca="1">IF(ISERROR($S1711),"",OFFSET('Smelter Reference List'!$G$4,$S1711-4,0))</f>
        <v/>
      </c>
      <c r="I1711" s="295" t="str">
        <f ca="1">IF(ISERROR($S1711),"",OFFSET('Smelter Reference List'!$H$4,$S1711-4,0))</f>
        <v/>
      </c>
      <c r="J1711" s="295" t="str">
        <f ca="1">IF(ISERROR($S1711),"",OFFSET('Smelter Reference List'!$I$4,$S1711-4,0))</f>
        <v/>
      </c>
      <c r="K1711" s="296"/>
      <c r="L1711" s="296"/>
      <c r="M1711" s="296"/>
      <c r="N1711" s="296"/>
      <c r="O1711" s="296"/>
      <c r="P1711" s="296"/>
      <c r="Q1711" s="297"/>
      <c r="R1711" s="227"/>
      <c r="S1711" s="228" t="e">
        <f>IF(C1711="",NA(),MATCH($B1711&amp;$C1711,'Smelter Reference List'!$J:$J,0))</f>
        <v>#N/A</v>
      </c>
      <c r="T1711" s="229"/>
      <c r="U1711" s="229">
        <f t="shared" ca="1" si="54"/>
        <v>0</v>
      </c>
      <c r="V1711" s="229"/>
      <c r="W1711" s="229"/>
      <c r="Y1711" s="223" t="str">
        <f t="shared" si="55"/>
        <v/>
      </c>
    </row>
    <row r="1712" spans="1:25" s="223" customFormat="1" ht="20.25">
      <c r="A1712" s="292"/>
      <c r="B1712" s="293" t="str">
        <f>IF(LEN(A1712)=0,"",INDEX('Smelter Reference List'!$A:$A,MATCH($A1712,'Smelter Reference List'!$E:$E,0)))</f>
        <v/>
      </c>
      <c r="C1712" s="299" t="str">
        <f>IF(LEN(A1712)=0,"",INDEX('Smelter Reference List'!$C:$C,MATCH($A1712,'Smelter Reference List'!$E:$E,0)))</f>
        <v/>
      </c>
      <c r="D1712" s="293" t="str">
        <f ca="1">IF(ISERROR($S1712),"",OFFSET('Smelter Reference List'!$C$4,$S1712-4,0)&amp;"")</f>
        <v/>
      </c>
      <c r="E1712" s="293" t="str">
        <f ca="1">IF(ISERROR($S1712),"",OFFSET('Smelter Reference List'!$D$4,$S1712-4,0)&amp;"")</f>
        <v/>
      </c>
      <c r="F1712" s="293" t="str">
        <f ca="1">IF(ISERROR($S1712),"",OFFSET('Smelter Reference List'!$E$4,$S1712-4,0))</f>
        <v/>
      </c>
      <c r="G1712" s="293" t="str">
        <f ca="1">IF(C1712=$U$4,"Enter smelter details", IF(ISERROR($S1712),"",OFFSET('Smelter Reference List'!$F$4,$S1712-4,0)))</f>
        <v/>
      </c>
      <c r="H1712" s="294" t="str">
        <f ca="1">IF(ISERROR($S1712),"",OFFSET('Smelter Reference List'!$G$4,$S1712-4,0))</f>
        <v/>
      </c>
      <c r="I1712" s="295" t="str">
        <f ca="1">IF(ISERROR($S1712),"",OFFSET('Smelter Reference List'!$H$4,$S1712-4,0))</f>
        <v/>
      </c>
      <c r="J1712" s="295" t="str">
        <f ca="1">IF(ISERROR($S1712),"",OFFSET('Smelter Reference List'!$I$4,$S1712-4,0))</f>
        <v/>
      </c>
      <c r="K1712" s="296"/>
      <c r="L1712" s="296"/>
      <c r="M1712" s="296"/>
      <c r="N1712" s="296"/>
      <c r="O1712" s="296"/>
      <c r="P1712" s="296"/>
      <c r="Q1712" s="297"/>
      <c r="R1712" s="227"/>
      <c r="S1712" s="228" t="e">
        <f>IF(C1712="",NA(),MATCH($B1712&amp;$C1712,'Smelter Reference List'!$J:$J,0))</f>
        <v>#N/A</v>
      </c>
      <c r="T1712" s="229"/>
      <c r="U1712" s="229">
        <f t="shared" ca="1" si="54"/>
        <v>0</v>
      </c>
      <c r="V1712" s="229"/>
      <c r="W1712" s="229"/>
      <c r="Y1712" s="223" t="str">
        <f t="shared" si="55"/>
        <v/>
      </c>
    </row>
    <row r="1713" spans="1:25" s="223" customFormat="1" ht="20.25">
      <c r="A1713" s="292"/>
      <c r="B1713" s="293" t="str">
        <f>IF(LEN(A1713)=0,"",INDEX('Smelter Reference List'!$A:$A,MATCH($A1713,'Smelter Reference List'!$E:$E,0)))</f>
        <v/>
      </c>
      <c r="C1713" s="299" t="str">
        <f>IF(LEN(A1713)=0,"",INDEX('Smelter Reference List'!$C:$C,MATCH($A1713,'Smelter Reference List'!$E:$E,0)))</f>
        <v/>
      </c>
      <c r="D1713" s="293" t="str">
        <f ca="1">IF(ISERROR($S1713),"",OFFSET('Smelter Reference List'!$C$4,$S1713-4,0)&amp;"")</f>
        <v/>
      </c>
      <c r="E1713" s="293" t="str">
        <f ca="1">IF(ISERROR($S1713),"",OFFSET('Smelter Reference List'!$D$4,$S1713-4,0)&amp;"")</f>
        <v/>
      </c>
      <c r="F1713" s="293" t="str">
        <f ca="1">IF(ISERROR($S1713),"",OFFSET('Smelter Reference List'!$E$4,$S1713-4,0))</f>
        <v/>
      </c>
      <c r="G1713" s="293" t="str">
        <f ca="1">IF(C1713=$U$4,"Enter smelter details", IF(ISERROR($S1713),"",OFFSET('Smelter Reference List'!$F$4,$S1713-4,0)))</f>
        <v/>
      </c>
      <c r="H1713" s="294" t="str">
        <f ca="1">IF(ISERROR($S1713),"",OFFSET('Smelter Reference List'!$G$4,$S1713-4,0))</f>
        <v/>
      </c>
      <c r="I1713" s="295" t="str">
        <f ca="1">IF(ISERROR($S1713),"",OFFSET('Smelter Reference List'!$H$4,$S1713-4,0))</f>
        <v/>
      </c>
      <c r="J1713" s="295" t="str">
        <f ca="1">IF(ISERROR($S1713),"",OFFSET('Smelter Reference List'!$I$4,$S1713-4,0))</f>
        <v/>
      </c>
      <c r="K1713" s="296"/>
      <c r="L1713" s="296"/>
      <c r="M1713" s="296"/>
      <c r="N1713" s="296"/>
      <c r="O1713" s="296"/>
      <c r="P1713" s="296"/>
      <c r="Q1713" s="297"/>
      <c r="R1713" s="227"/>
      <c r="S1713" s="228" t="e">
        <f>IF(C1713="",NA(),MATCH($B1713&amp;$C1713,'Smelter Reference List'!$J:$J,0))</f>
        <v>#N/A</v>
      </c>
      <c r="T1713" s="229"/>
      <c r="U1713" s="229">
        <f t="shared" ca="1" si="54"/>
        <v>0</v>
      </c>
      <c r="V1713" s="229"/>
      <c r="W1713" s="229"/>
      <c r="Y1713" s="223" t="str">
        <f t="shared" si="55"/>
        <v/>
      </c>
    </row>
    <row r="1714" spans="1:25" s="223" customFormat="1" ht="20.25">
      <c r="A1714" s="292"/>
      <c r="B1714" s="293" t="str">
        <f>IF(LEN(A1714)=0,"",INDEX('Smelter Reference List'!$A:$A,MATCH($A1714,'Smelter Reference List'!$E:$E,0)))</f>
        <v/>
      </c>
      <c r="C1714" s="299" t="str">
        <f>IF(LEN(A1714)=0,"",INDEX('Smelter Reference List'!$C:$C,MATCH($A1714,'Smelter Reference List'!$E:$E,0)))</f>
        <v/>
      </c>
      <c r="D1714" s="293" t="str">
        <f ca="1">IF(ISERROR($S1714),"",OFFSET('Smelter Reference List'!$C$4,$S1714-4,0)&amp;"")</f>
        <v/>
      </c>
      <c r="E1714" s="293" t="str">
        <f ca="1">IF(ISERROR($S1714),"",OFFSET('Smelter Reference List'!$D$4,$S1714-4,0)&amp;"")</f>
        <v/>
      </c>
      <c r="F1714" s="293" t="str">
        <f ca="1">IF(ISERROR($S1714),"",OFFSET('Smelter Reference List'!$E$4,$S1714-4,0))</f>
        <v/>
      </c>
      <c r="G1714" s="293" t="str">
        <f ca="1">IF(C1714=$U$4,"Enter smelter details", IF(ISERROR($S1714),"",OFFSET('Smelter Reference List'!$F$4,$S1714-4,0)))</f>
        <v/>
      </c>
      <c r="H1714" s="294" t="str">
        <f ca="1">IF(ISERROR($S1714),"",OFFSET('Smelter Reference List'!$G$4,$S1714-4,0))</f>
        <v/>
      </c>
      <c r="I1714" s="295" t="str">
        <f ca="1">IF(ISERROR($S1714),"",OFFSET('Smelter Reference List'!$H$4,$S1714-4,0))</f>
        <v/>
      </c>
      <c r="J1714" s="295" t="str">
        <f ca="1">IF(ISERROR($S1714),"",OFFSET('Smelter Reference List'!$I$4,$S1714-4,0))</f>
        <v/>
      </c>
      <c r="K1714" s="296"/>
      <c r="L1714" s="296"/>
      <c r="M1714" s="296"/>
      <c r="N1714" s="296"/>
      <c r="O1714" s="296"/>
      <c r="P1714" s="296"/>
      <c r="Q1714" s="297"/>
      <c r="R1714" s="227"/>
      <c r="S1714" s="228" t="e">
        <f>IF(C1714="",NA(),MATCH($B1714&amp;$C1714,'Smelter Reference List'!$J:$J,0))</f>
        <v>#N/A</v>
      </c>
      <c r="T1714" s="229"/>
      <c r="U1714" s="229">
        <f t="shared" ca="1" si="54"/>
        <v>0</v>
      </c>
      <c r="V1714" s="229"/>
      <c r="W1714" s="229"/>
      <c r="Y1714" s="223" t="str">
        <f t="shared" si="55"/>
        <v/>
      </c>
    </row>
    <row r="1715" spans="1:25" s="223" customFormat="1" ht="20.25">
      <c r="A1715" s="292"/>
      <c r="B1715" s="293" t="str">
        <f>IF(LEN(A1715)=0,"",INDEX('Smelter Reference List'!$A:$A,MATCH($A1715,'Smelter Reference List'!$E:$E,0)))</f>
        <v/>
      </c>
      <c r="C1715" s="299" t="str">
        <f>IF(LEN(A1715)=0,"",INDEX('Smelter Reference List'!$C:$C,MATCH($A1715,'Smelter Reference List'!$E:$E,0)))</f>
        <v/>
      </c>
      <c r="D1715" s="293" t="str">
        <f ca="1">IF(ISERROR($S1715),"",OFFSET('Smelter Reference List'!$C$4,$S1715-4,0)&amp;"")</f>
        <v/>
      </c>
      <c r="E1715" s="293" t="str">
        <f ca="1">IF(ISERROR($S1715),"",OFFSET('Smelter Reference List'!$D$4,$S1715-4,0)&amp;"")</f>
        <v/>
      </c>
      <c r="F1715" s="293" t="str">
        <f ca="1">IF(ISERROR($S1715),"",OFFSET('Smelter Reference List'!$E$4,$S1715-4,0))</f>
        <v/>
      </c>
      <c r="G1715" s="293" t="str">
        <f ca="1">IF(C1715=$U$4,"Enter smelter details", IF(ISERROR($S1715),"",OFFSET('Smelter Reference List'!$F$4,$S1715-4,0)))</f>
        <v/>
      </c>
      <c r="H1715" s="294" t="str">
        <f ca="1">IF(ISERROR($S1715),"",OFFSET('Smelter Reference List'!$G$4,$S1715-4,0))</f>
        <v/>
      </c>
      <c r="I1715" s="295" t="str">
        <f ca="1">IF(ISERROR($S1715),"",OFFSET('Smelter Reference List'!$H$4,$S1715-4,0))</f>
        <v/>
      </c>
      <c r="J1715" s="295" t="str">
        <f ca="1">IF(ISERROR($S1715),"",OFFSET('Smelter Reference List'!$I$4,$S1715-4,0))</f>
        <v/>
      </c>
      <c r="K1715" s="296"/>
      <c r="L1715" s="296"/>
      <c r="M1715" s="296"/>
      <c r="N1715" s="296"/>
      <c r="O1715" s="296"/>
      <c r="P1715" s="296"/>
      <c r="Q1715" s="297"/>
      <c r="R1715" s="227"/>
      <c r="S1715" s="228" t="e">
        <f>IF(C1715="",NA(),MATCH($B1715&amp;$C1715,'Smelter Reference List'!$J:$J,0))</f>
        <v>#N/A</v>
      </c>
      <c r="T1715" s="229"/>
      <c r="U1715" s="229">
        <f t="shared" ca="1" si="54"/>
        <v>0</v>
      </c>
      <c r="V1715" s="229"/>
      <c r="W1715" s="229"/>
      <c r="Y1715" s="223" t="str">
        <f t="shared" si="55"/>
        <v/>
      </c>
    </row>
    <row r="1716" spans="1:25" s="223" customFormat="1" ht="20.25">
      <c r="A1716" s="292"/>
      <c r="B1716" s="293" t="str">
        <f>IF(LEN(A1716)=0,"",INDEX('Smelter Reference List'!$A:$A,MATCH($A1716,'Smelter Reference List'!$E:$E,0)))</f>
        <v/>
      </c>
      <c r="C1716" s="299" t="str">
        <f>IF(LEN(A1716)=0,"",INDEX('Smelter Reference List'!$C:$C,MATCH($A1716,'Smelter Reference List'!$E:$E,0)))</f>
        <v/>
      </c>
      <c r="D1716" s="293" t="str">
        <f ca="1">IF(ISERROR($S1716),"",OFFSET('Smelter Reference List'!$C$4,$S1716-4,0)&amp;"")</f>
        <v/>
      </c>
      <c r="E1716" s="293" t="str">
        <f ca="1">IF(ISERROR($S1716),"",OFFSET('Smelter Reference List'!$D$4,$S1716-4,0)&amp;"")</f>
        <v/>
      </c>
      <c r="F1716" s="293" t="str">
        <f ca="1">IF(ISERROR($S1716),"",OFFSET('Smelter Reference List'!$E$4,$S1716-4,0))</f>
        <v/>
      </c>
      <c r="G1716" s="293" t="str">
        <f ca="1">IF(C1716=$U$4,"Enter smelter details", IF(ISERROR($S1716),"",OFFSET('Smelter Reference List'!$F$4,$S1716-4,0)))</f>
        <v/>
      </c>
      <c r="H1716" s="294" t="str">
        <f ca="1">IF(ISERROR($S1716),"",OFFSET('Smelter Reference List'!$G$4,$S1716-4,0))</f>
        <v/>
      </c>
      <c r="I1716" s="295" t="str">
        <f ca="1">IF(ISERROR($S1716),"",OFFSET('Smelter Reference List'!$H$4,$S1716-4,0))</f>
        <v/>
      </c>
      <c r="J1716" s="295" t="str">
        <f ca="1">IF(ISERROR($S1716),"",OFFSET('Smelter Reference List'!$I$4,$S1716-4,0))</f>
        <v/>
      </c>
      <c r="K1716" s="296"/>
      <c r="L1716" s="296"/>
      <c r="M1716" s="296"/>
      <c r="N1716" s="296"/>
      <c r="O1716" s="296"/>
      <c r="P1716" s="296"/>
      <c r="Q1716" s="297"/>
      <c r="R1716" s="227"/>
      <c r="S1716" s="228" t="e">
        <f>IF(C1716="",NA(),MATCH($B1716&amp;$C1716,'Smelter Reference List'!$J:$J,0))</f>
        <v>#N/A</v>
      </c>
      <c r="T1716" s="229"/>
      <c r="U1716" s="229">
        <f t="shared" ca="1" si="54"/>
        <v>0</v>
      </c>
      <c r="V1716" s="229"/>
      <c r="W1716" s="229"/>
      <c r="Y1716" s="223" t="str">
        <f t="shared" si="55"/>
        <v/>
      </c>
    </row>
    <row r="1717" spans="1:25" s="223" customFormat="1" ht="20.25">
      <c r="A1717" s="292"/>
      <c r="B1717" s="293" t="str">
        <f>IF(LEN(A1717)=0,"",INDEX('Smelter Reference List'!$A:$A,MATCH($A1717,'Smelter Reference List'!$E:$E,0)))</f>
        <v/>
      </c>
      <c r="C1717" s="299" t="str">
        <f>IF(LEN(A1717)=0,"",INDEX('Smelter Reference List'!$C:$C,MATCH($A1717,'Smelter Reference List'!$E:$E,0)))</f>
        <v/>
      </c>
      <c r="D1717" s="293" t="str">
        <f ca="1">IF(ISERROR($S1717),"",OFFSET('Smelter Reference List'!$C$4,$S1717-4,0)&amp;"")</f>
        <v/>
      </c>
      <c r="E1717" s="293" t="str">
        <f ca="1">IF(ISERROR($S1717),"",OFFSET('Smelter Reference List'!$D$4,$S1717-4,0)&amp;"")</f>
        <v/>
      </c>
      <c r="F1717" s="293" t="str">
        <f ca="1">IF(ISERROR($S1717),"",OFFSET('Smelter Reference List'!$E$4,$S1717-4,0))</f>
        <v/>
      </c>
      <c r="G1717" s="293" t="str">
        <f ca="1">IF(C1717=$U$4,"Enter smelter details", IF(ISERROR($S1717),"",OFFSET('Smelter Reference List'!$F$4,$S1717-4,0)))</f>
        <v/>
      </c>
      <c r="H1717" s="294" t="str">
        <f ca="1">IF(ISERROR($S1717),"",OFFSET('Smelter Reference List'!$G$4,$S1717-4,0))</f>
        <v/>
      </c>
      <c r="I1717" s="295" t="str">
        <f ca="1">IF(ISERROR($S1717),"",OFFSET('Smelter Reference List'!$H$4,$S1717-4,0))</f>
        <v/>
      </c>
      <c r="J1717" s="295" t="str">
        <f ca="1">IF(ISERROR($S1717),"",OFFSET('Smelter Reference List'!$I$4,$S1717-4,0))</f>
        <v/>
      </c>
      <c r="K1717" s="296"/>
      <c r="L1717" s="296"/>
      <c r="M1717" s="296"/>
      <c r="N1717" s="296"/>
      <c r="O1717" s="296"/>
      <c r="P1717" s="296"/>
      <c r="Q1717" s="297"/>
      <c r="R1717" s="227"/>
      <c r="S1717" s="228" t="e">
        <f>IF(C1717="",NA(),MATCH($B1717&amp;$C1717,'Smelter Reference List'!$J:$J,0))</f>
        <v>#N/A</v>
      </c>
      <c r="T1717" s="229"/>
      <c r="U1717" s="229">
        <f t="shared" ca="1" si="54"/>
        <v>0</v>
      </c>
      <c r="V1717" s="229"/>
      <c r="W1717" s="229"/>
      <c r="Y1717" s="223" t="str">
        <f t="shared" si="55"/>
        <v/>
      </c>
    </row>
    <row r="1718" spans="1:25" s="223" customFormat="1" ht="20.25">
      <c r="A1718" s="292"/>
      <c r="B1718" s="293" t="str">
        <f>IF(LEN(A1718)=0,"",INDEX('Smelter Reference List'!$A:$A,MATCH($A1718,'Smelter Reference List'!$E:$E,0)))</f>
        <v/>
      </c>
      <c r="C1718" s="299" t="str">
        <f>IF(LEN(A1718)=0,"",INDEX('Smelter Reference List'!$C:$C,MATCH($A1718,'Smelter Reference List'!$E:$E,0)))</f>
        <v/>
      </c>
      <c r="D1718" s="293" t="str">
        <f ca="1">IF(ISERROR($S1718),"",OFFSET('Smelter Reference List'!$C$4,$S1718-4,0)&amp;"")</f>
        <v/>
      </c>
      <c r="E1718" s="293" t="str">
        <f ca="1">IF(ISERROR($S1718),"",OFFSET('Smelter Reference List'!$D$4,$S1718-4,0)&amp;"")</f>
        <v/>
      </c>
      <c r="F1718" s="293" t="str">
        <f ca="1">IF(ISERROR($S1718),"",OFFSET('Smelter Reference List'!$E$4,$S1718-4,0))</f>
        <v/>
      </c>
      <c r="G1718" s="293" t="str">
        <f ca="1">IF(C1718=$U$4,"Enter smelter details", IF(ISERROR($S1718),"",OFFSET('Smelter Reference List'!$F$4,$S1718-4,0)))</f>
        <v/>
      </c>
      <c r="H1718" s="294" t="str">
        <f ca="1">IF(ISERROR($S1718),"",OFFSET('Smelter Reference List'!$G$4,$S1718-4,0))</f>
        <v/>
      </c>
      <c r="I1718" s="295" t="str">
        <f ca="1">IF(ISERROR($S1718),"",OFFSET('Smelter Reference List'!$H$4,$S1718-4,0))</f>
        <v/>
      </c>
      <c r="J1718" s="295" t="str">
        <f ca="1">IF(ISERROR($S1718),"",OFFSET('Smelter Reference List'!$I$4,$S1718-4,0))</f>
        <v/>
      </c>
      <c r="K1718" s="296"/>
      <c r="L1718" s="296"/>
      <c r="M1718" s="296"/>
      <c r="N1718" s="296"/>
      <c r="O1718" s="296"/>
      <c r="P1718" s="296"/>
      <c r="Q1718" s="297"/>
      <c r="R1718" s="227"/>
      <c r="S1718" s="228" t="e">
        <f>IF(C1718="",NA(),MATCH($B1718&amp;$C1718,'Smelter Reference List'!$J:$J,0))</f>
        <v>#N/A</v>
      </c>
      <c r="T1718" s="229"/>
      <c r="U1718" s="229">
        <f t="shared" ca="1" si="54"/>
        <v>0</v>
      </c>
      <c r="V1718" s="229"/>
      <c r="W1718" s="229"/>
      <c r="Y1718" s="223" t="str">
        <f t="shared" si="55"/>
        <v/>
      </c>
    </row>
    <row r="1719" spans="1:25" s="223" customFormat="1" ht="20.25">
      <c r="A1719" s="292"/>
      <c r="B1719" s="293" t="str">
        <f>IF(LEN(A1719)=0,"",INDEX('Smelter Reference List'!$A:$A,MATCH($A1719,'Smelter Reference List'!$E:$E,0)))</f>
        <v/>
      </c>
      <c r="C1719" s="299" t="str">
        <f>IF(LEN(A1719)=0,"",INDEX('Smelter Reference List'!$C:$C,MATCH($A1719,'Smelter Reference List'!$E:$E,0)))</f>
        <v/>
      </c>
      <c r="D1719" s="293" t="str">
        <f ca="1">IF(ISERROR($S1719),"",OFFSET('Smelter Reference List'!$C$4,$S1719-4,0)&amp;"")</f>
        <v/>
      </c>
      <c r="E1719" s="293" t="str">
        <f ca="1">IF(ISERROR($S1719),"",OFFSET('Smelter Reference List'!$D$4,$S1719-4,0)&amp;"")</f>
        <v/>
      </c>
      <c r="F1719" s="293" t="str">
        <f ca="1">IF(ISERROR($S1719),"",OFFSET('Smelter Reference List'!$E$4,$S1719-4,0))</f>
        <v/>
      </c>
      <c r="G1719" s="293" t="str">
        <f ca="1">IF(C1719=$U$4,"Enter smelter details", IF(ISERROR($S1719),"",OFFSET('Smelter Reference List'!$F$4,$S1719-4,0)))</f>
        <v/>
      </c>
      <c r="H1719" s="294" t="str">
        <f ca="1">IF(ISERROR($S1719),"",OFFSET('Smelter Reference List'!$G$4,$S1719-4,0))</f>
        <v/>
      </c>
      <c r="I1719" s="295" t="str">
        <f ca="1">IF(ISERROR($S1719),"",OFFSET('Smelter Reference List'!$H$4,$S1719-4,0))</f>
        <v/>
      </c>
      <c r="J1719" s="295" t="str">
        <f ca="1">IF(ISERROR($S1719),"",OFFSET('Smelter Reference List'!$I$4,$S1719-4,0))</f>
        <v/>
      </c>
      <c r="K1719" s="296"/>
      <c r="L1719" s="296"/>
      <c r="M1719" s="296"/>
      <c r="N1719" s="296"/>
      <c r="O1719" s="296"/>
      <c r="P1719" s="296"/>
      <c r="Q1719" s="297"/>
      <c r="R1719" s="227"/>
      <c r="S1719" s="228" t="e">
        <f>IF(C1719="",NA(),MATCH($B1719&amp;$C1719,'Smelter Reference List'!$J:$J,0))</f>
        <v>#N/A</v>
      </c>
      <c r="T1719" s="229"/>
      <c r="U1719" s="229">
        <f t="shared" ca="1" si="54"/>
        <v>0</v>
      </c>
      <c r="V1719" s="229"/>
      <c r="W1719" s="229"/>
      <c r="Y1719" s="223" t="str">
        <f t="shared" si="55"/>
        <v/>
      </c>
    </row>
    <row r="1720" spans="1:25" s="223" customFormat="1" ht="20.25">
      <c r="A1720" s="292"/>
      <c r="B1720" s="293" t="str">
        <f>IF(LEN(A1720)=0,"",INDEX('Smelter Reference List'!$A:$A,MATCH($A1720,'Smelter Reference List'!$E:$E,0)))</f>
        <v/>
      </c>
      <c r="C1720" s="299" t="str">
        <f>IF(LEN(A1720)=0,"",INDEX('Smelter Reference List'!$C:$C,MATCH($A1720,'Smelter Reference List'!$E:$E,0)))</f>
        <v/>
      </c>
      <c r="D1720" s="293" t="str">
        <f ca="1">IF(ISERROR($S1720),"",OFFSET('Smelter Reference List'!$C$4,$S1720-4,0)&amp;"")</f>
        <v/>
      </c>
      <c r="E1720" s="293" t="str">
        <f ca="1">IF(ISERROR($S1720),"",OFFSET('Smelter Reference List'!$D$4,$S1720-4,0)&amp;"")</f>
        <v/>
      </c>
      <c r="F1720" s="293" t="str">
        <f ca="1">IF(ISERROR($S1720),"",OFFSET('Smelter Reference List'!$E$4,$S1720-4,0))</f>
        <v/>
      </c>
      <c r="G1720" s="293" t="str">
        <f ca="1">IF(C1720=$U$4,"Enter smelter details", IF(ISERROR($S1720),"",OFFSET('Smelter Reference List'!$F$4,$S1720-4,0)))</f>
        <v/>
      </c>
      <c r="H1720" s="294" t="str">
        <f ca="1">IF(ISERROR($S1720),"",OFFSET('Smelter Reference List'!$G$4,$S1720-4,0))</f>
        <v/>
      </c>
      <c r="I1720" s="295" t="str">
        <f ca="1">IF(ISERROR($S1720),"",OFFSET('Smelter Reference List'!$H$4,$S1720-4,0))</f>
        <v/>
      </c>
      <c r="J1720" s="295" t="str">
        <f ca="1">IF(ISERROR($S1720),"",OFFSET('Smelter Reference List'!$I$4,$S1720-4,0))</f>
        <v/>
      </c>
      <c r="K1720" s="296"/>
      <c r="L1720" s="296"/>
      <c r="M1720" s="296"/>
      <c r="N1720" s="296"/>
      <c r="O1720" s="296"/>
      <c r="P1720" s="296"/>
      <c r="Q1720" s="297"/>
      <c r="R1720" s="227"/>
      <c r="S1720" s="228" t="e">
        <f>IF(C1720="",NA(),MATCH($B1720&amp;$C1720,'Smelter Reference List'!$J:$J,0))</f>
        <v>#N/A</v>
      </c>
      <c r="T1720" s="229"/>
      <c r="U1720" s="229">
        <f t="shared" ca="1" si="54"/>
        <v>0</v>
      </c>
      <c r="V1720" s="229"/>
      <c r="W1720" s="229"/>
      <c r="Y1720" s="223" t="str">
        <f t="shared" si="55"/>
        <v/>
      </c>
    </row>
    <row r="1721" spans="1:25" s="223" customFormat="1" ht="20.25">
      <c r="A1721" s="292"/>
      <c r="B1721" s="293" t="str">
        <f>IF(LEN(A1721)=0,"",INDEX('Smelter Reference List'!$A:$A,MATCH($A1721,'Smelter Reference List'!$E:$E,0)))</f>
        <v/>
      </c>
      <c r="C1721" s="299" t="str">
        <f>IF(LEN(A1721)=0,"",INDEX('Smelter Reference List'!$C:$C,MATCH($A1721,'Smelter Reference List'!$E:$E,0)))</f>
        <v/>
      </c>
      <c r="D1721" s="293" t="str">
        <f ca="1">IF(ISERROR($S1721),"",OFFSET('Smelter Reference List'!$C$4,$S1721-4,0)&amp;"")</f>
        <v/>
      </c>
      <c r="E1721" s="293" t="str">
        <f ca="1">IF(ISERROR($S1721),"",OFFSET('Smelter Reference List'!$D$4,$S1721-4,0)&amp;"")</f>
        <v/>
      </c>
      <c r="F1721" s="293" t="str">
        <f ca="1">IF(ISERROR($S1721),"",OFFSET('Smelter Reference List'!$E$4,$S1721-4,0))</f>
        <v/>
      </c>
      <c r="G1721" s="293" t="str">
        <f ca="1">IF(C1721=$U$4,"Enter smelter details", IF(ISERROR($S1721),"",OFFSET('Smelter Reference List'!$F$4,$S1721-4,0)))</f>
        <v/>
      </c>
      <c r="H1721" s="294" t="str">
        <f ca="1">IF(ISERROR($S1721),"",OFFSET('Smelter Reference List'!$G$4,$S1721-4,0))</f>
        <v/>
      </c>
      <c r="I1721" s="295" t="str">
        <f ca="1">IF(ISERROR($S1721),"",OFFSET('Smelter Reference List'!$H$4,$S1721-4,0))</f>
        <v/>
      </c>
      <c r="J1721" s="295" t="str">
        <f ca="1">IF(ISERROR($S1721),"",OFFSET('Smelter Reference List'!$I$4,$S1721-4,0))</f>
        <v/>
      </c>
      <c r="K1721" s="296"/>
      <c r="L1721" s="296"/>
      <c r="M1721" s="296"/>
      <c r="N1721" s="296"/>
      <c r="O1721" s="296"/>
      <c r="P1721" s="296"/>
      <c r="Q1721" s="297"/>
      <c r="R1721" s="227"/>
      <c r="S1721" s="228" t="e">
        <f>IF(C1721="",NA(),MATCH($B1721&amp;$C1721,'Smelter Reference List'!$J:$J,0))</f>
        <v>#N/A</v>
      </c>
      <c r="T1721" s="229"/>
      <c r="U1721" s="229">
        <f t="shared" ref="U1721:U1784" ca="1" si="56">IF(AND(C1721="Smelter not listed",OR(LEN(D1721)=0,LEN(E1721)=0)),1,0)</f>
        <v>0</v>
      </c>
      <c r="V1721" s="229"/>
      <c r="W1721" s="229"/>
      <c r="Y1721" s="223" t="str">
        <f t="shared" ref="Y1721:Y1784" si="57">B1721&amp;C1721</f>
        <v/>
      </c>
    </row>
    <row r="1722" spans="1:25" s="223" customFormat="1" ht="20.25">
      <c r="A1722" s="292"/>
      <c r="B1722" s="293" t="str">
        <f>IF(LEN(A1722)=0,"",INDEX('Smelter Reference List'!$A:$A,MATCH($A1722,'Smelter Reference List'!$E:$E,0)))</f>
        <v/>
      </c>
      <c r="C1722" s="299" t="str">
        <f>IF(LEN(A1722)=0,"",INDEX('Smelter Reference List'!$C:$C,MATCH($A1722,'Smelter Reference List'!$E:$E,0)))</f>
        <v/>
      </c>
      <c r="D1722" s="293" t="str">
        <f ca="1">IF(ISERROR($S1722),"",OFFSET('Smelter Reference List'!$C$4,$S1722-4,0)&amp;"")</f>
        <v/>
      </c>
      <c r="E1722" s="293" t="str">
        <f ca="1">IF(ISERROR($S1722),"",OFFSET('Smelter Reference List'!$D$4,$S1722-4,0)&amp;"")</f>
        <v/>
      </c>
      <c r="F1722" s="293" t="str">
        <f ca="1">IF(ISERROR($S1722),"",OFFSET('Smelter Reference List'!$E$4,$S1722-4,0))</f>
        <v/>
      </c>
      <c r="G1722" s="293" t="str">
        <f ca="1">IF(C1722=$U$4,"Enter smelter details", IF(ISERROR($S1722),"",OFFSET('Smelter Reference List'!$F$4,$S1722-4,0)))</f>
        <v/>
      </c>
      <c r="H1722" s="294" t="str">
        <f ca="1">IF(ISERROR($S1722),"",OFFSET('Smelter Reference List'!$G$4,$S1722-4,0))</f>
        <v/>
      </c>
      <c r="I1722" s="295" t="str">
        <f ca="1">IF(ISERROR($S1722),"",OFFSET('Smelter Reference List'!$H$4,$S1722-4,0))</f>
        <v/>
      </c>
      <c r="J1722" s="295" t="str">
        <f ca="1">IF(ISERROR($S1722),"",OFFSET('Smelter Reference List'!$I$4,$S1722-4,0))</f>
        <v/>
      </c>
      <c r="K1722" s="296"/>
      <c r="L1722" s="296"/>
      <c r="M1722" s="296"/>
      <c r="N1722" s="296"/>
      <c r="O1722" s="296"/>
      <c r="P1722" s="296"/>
      <c r="Q1722" s="297"/>
      <c r="R1722" s="227"/>
      <c r="S1722" s="228" t="e">
        <f>IF(C1722="",NA(),MATCH($B1722&amp;$C1722,'Smelter Reference List'!$J:$J,0))</f>
        <v>#N/A</v>
      </c>
      <c r="T1722" s="229"/>
      <c r="U1722" s="229">
        <f t="shared" ca="1" si="56"/>
        <v>0</v>
      </c>
      <c r="V1722" s="229"/>
      <c r="W1722" s="229"/>
      <c r="Y1722" s="223" t="str">
        <f t="shared" si="57"/>
        <v/>
      </c>
    </row>
    <row r="1723" spans="1:25" s="223" customFormat="1" ht="20.25">
      <c r="A1723" s="292"/>
      <c r="B1723" s="293" t="str">
        <f>IF(LEN(A1723)=0,"",INDEX('Smelter Reference List'!$A:$A,MATCH($A1723,'Smelter Reference List'!$E:$E,0)))</f>
        <v/>
      </c>
      <c r="C1723" s="299" t="str">
        <f>IF(LEN(A1723)=0,"",INDEX('Smelter Reference List'!$C:$C,MATCH($A1723,'Smelter Reference List'!$E:$E,0)))</f>
        <v/>
      </c>
      <c r="D1723" s="293" t="str">
        <f ca="1">IF(ISERROR($S1723),"",OFFSET('Smelter Reference List'!$C$4,$S1723-4,0)&amp;"")</f>
        <v/>
      </c>
      <c r="E1723" s="293" t="str">
        <f ca="1">IF(ISERROR($S1723),"",OFFSET('Smelter Reference List'!$D$4,$S1723-4,0)&amp;"")</f>
        <v/>
      </c>
      <c r="F1723" s="293" t="str">
        <f ca="1">IF(ISERROR($S1723),"",OFFSET('Smelter Reference List'!$E$4,$S1723-4,0))</f>
        <v/>
      </c>
      <c r="G1723" s="293" t="str">
        <f ca="1">IF(C1723=$U$4,"Enter smelter details", IF(ISERROR($S1723),"",OFFSET('Smelter Reference List'!$F$4,$S1723-4,0)))</f>
        <v/>
      </c>
      <c r="H1723" s="294" t="str">
        <f ca="1">IF(ISERROR($S1723),"",OFFSET('Smelter Reference List'!$G$4,$S1723-4,0))</f>
        <v/>
      </c>
      <c r="I1723" s="295" t="str">
        <f ca="1">IF(ISERROR($S1723),"",OFFSET('Smelter Reference List'!$H$4,$S1723-4,0))</f>
        <v/>
      </c>
      <c r="J1723" s="295" t="str">
        <f ca="1">IF(ISERROR($S1723),"",OFFSET('Smelter Reference List'!$I$4,$S1723-4,0))</f>
        <v/>
      </c>
      <c r="K1723" s="296"/>
      <c r="L1723" s="296"/>
      <c r="M1723" s="296"/>
      <c r="N1723" s="296"/>
      <c r="O1723" s="296"/>
      <c r="P1723" s="296"/>
      <c r="Q1723" s="297"/>
      <c r="R1723" s="227"/>
      <c r="S1723" s="228" t="e">
        <f>IF(C1723="",NA(),MATCH($B1723&amp;$C1723,'Smelter Reference List'!$J:$J,0))</f>
        <v>#N/A</v>
      </c>
      <c r="T1723" s="229"/>
      <c r="U1723" s="229">
        <f t="shared" ca="1" si="56"/>
        <v>0</v>
      </c>
      <c r="V1723" s="229"/>
      <c r="W1723" s="229"/>
      <c r="Y1723" s="223" t="str">
        <f t="shared" si="57"/>
        <v/>
      </c>
    </row>
    <row r="1724" spans="1:25" s="223" customFormat="1" ht="20.25">
      <c r="A1724" s="292"/>
      <c r="B1724" s="293" t="str">
        <f>IF(LEN(A1724)=0,"",INDEX('Smelter Reference List'!$A:$A,MATCH($A1724,'Smelter Reference List'!$E:$E,0)))</f>
        <v/>
      </c>
      <c r="C1724" s="299" t="str">
        <f>IF(LEN(A1724)=0,"",INDEX('Smelter Reference List'!$C:$C,MATCH($A1724,'Smelter Reference List'!$E:$E,0)))</f>
        <v/>
      </c>
      <c r="D1724" s="293" t="str">
        <f ca="1">IF(ISERROR($S1724),"",OFFSET('Smelter Reference List'!$C$4,$S1724-4,0)&amp;"")</f>
        <v/>
      </c>
      <c r="E1724" s="293" t="str">
        <f ca="1">IF(ISERROR($S1724),"",OFFSET('Smelter Reference List'!$D$4,$S1724-4,0)&amp;"")</f>
        <v/>
      </c>
      <c r="F1724" s="293" t="str">
        <f ca="1">IF(ISERROR($S1724),"",OFFSET('Smelter Reference List'!$E$4,$S1724-4,0))</f>
        <v/>
      </c>
      <c r="G1724" s="293" t="str">
        <f ca="1">IF(C1724=$U$4,"Enter smelter details", IF(ISERROR($S1724),"",OFFSET('Smelter Reference List'!$F$4,$S1724-4,0)))</f>
        <v/>
      </c>
      <c r="H1724" s="294" t="str">
        <f ca="1">IF(ISERROR($S1724),"",OFFSET('Smelter Reference List'!$G$4,$S1724-4,0))</f>
        <v/>
      </c>
      <c r="I1724" s="295" t="str">
        <f ca="1">IF(ISERROR($S1724),"",OFFSET('Smelter Reference List'!$H$4,$S1724-4,0))</f>
        <v/>
      </c>
      <c r="J1724" s="295" t="str">
        <f ca="1">IF(ISERROR($S1724),"",OFFSET('Smelter Reference List'!$I$4,$S1724-4,0))</f>
        <v/>
      </c>
      <c r="K1724" s="296"/>
      <c r="L1724" s="296"/>
      <c r="M1724" s="296"/>
      <c r="N1724" s="296"/>
      <c r="O1724" s="296"/>
      <c r="P1724" s="296"/>
      <c r="Q1724" s="297"/>
      <c r="R1724" s="227"/>
      <c r="S1724" s="228" t="e">
        <f>IF(C1724="",NA(),MATCH($B1724&amp;$C1724,'Smelter Reference List'!$J:$J,0))</f>
        <v>#N/A</v>
      </c>
      <c r="T1724" s="229"/>
      <c r="U1724" s="229">
        <f t="shared" ca="1" si="56"/>
        <v>0</v>
      </c>
      <c r="V1724" s="229"/>
      <c r="W1724" s="229"/>
      <c r="Y1724" s="223" t="str">
        <f t="shared" si="57"/>
        <v/>
      </c>
    </row>
    <row r="1725" spans="1:25" s="223" customFormat="1" ht="20.25">
      <c r="A1725" s="292"/>
      <c r="B1725" s="293" t="str">
        <f>IF(LEN(A1725)=0,"",INDEX('Smelter Reference List'!$A:$A,MATCH($A1725,'Smelter Reference List'!$E:$E,0)))</f>
        <v/>
      </c>
      <c r="C1725" s="299" t="str">
        <f>IF(LEN(A1725)=0,"",INDEX('Smelter Reference List'!$C:$C,MATCH($A1725,'Smelter Reference List'!$E:$E,0)))</f>
        <v/>
      </c>
      <c r="D1725" s="293" t="str">
        <f ca="1">IF(ISERROR($S1725),"",OFFSET('Smelter Reference List'!$C$4,$S1725-4,0)&amp;"")</f>
        <v/>
      </c>
      <c r="E1725" s="293" t="str">
        <f ca="1">IF(ISERROR($S1725),"",OFFSET('Smelter Reference List'!$D$4,$S1725-4,0)&amp;"")</f>
        <v/>
      </c>
      <c r="F1725" s="293" t="str">
        <f ca="1">IF(ISERROR($S1725),"",OFFSET('Smelter Reference List'!$E$4,$S1725-4,0))</f>
        <v/>
      </c>
      <c r="G1725" s="293" t="str">
        <f ca="1">IF(C1725=$U$4,"Enter smelter details", IF(ISERROR($S1725),"",OFFSET('Smelter Reference List'!$F$4,$S1725-4,0)))</f>
        <v/>
      </c>
      <c r="H1725" s="294" t="str">
        <f ca="1">IF(ISERROR($S1725),"",OFFSET('Smelter Reference List'!$G$4,$S1725-4,0))</f>
        <v/>
      </c>
      <c r="I1725" s="295" t="str">
        <f ca="1">IF(ISERROR($S1725),"",OFFSET('Smelter Reference List'!$H$4,$S1725-4,0))</f>
        <v/>
      </c>
      <c r="J1725" s="295" t="str">
        <f ca="1">IF(ISERROR($S1725),"",OFFSET('Smelter Reference List'!$I$4,$S1725-4,0))</f>
        <v/>
      </c>
      <c r="K1725" s="296"/>
      <c r="L1725" s="296"/>
      <c r="M1725" s="296"/>
      <c r="N1725" s="296"/>
      <c r="O1725" s="296"/>
      <c r="P1725" s="296"/>
      <c r="Q1725" s="297"/>
      <c r="R1725" s="227"/>
      <c r="S1725" s="228" t="e">
        <f>IF(C1725="",NA(),MATCH($B1725&amp;$C1725,'Smelter Reference List'!$J:$J,0))</f>
        <v>#N/A</v>
      </c>
      <c r="T1725" s="229"/>
      <c r="U1725" s="229">
        <f t="shared" ca="1" si="56"/>
        <v>0</v>
      </c>
      <c r="V1725" s="229"/>
      <c r="W1725" s="229"/>
      <c r="Y1725" s="223" t="str">
        <f t="shared" si="57"/>
        <v/>
      </c>
    </row>
    <row r="1726" spans="1:25" s="223" customFormat="1" ht="20.25">
      <c r="A1726" s="292"/>
      <c r="B1726" s="293" t="str">
        <f>IF(LEN(A1726)=0,"",INDEX('Smelter Reference List'!$A:$A,MATCH($A1726,'Smelter Reference List'!$E:$E,0)))</f>
        <v/>
      </c>
      <c r="C1726" s="299" t="str">
        <f>IF(LEN(A1726)=0,"",INDEX('Smelter Reference List'!$C:$C,MATCH($A1726,'Smelter Reference List'!$E:$E,0)))</f>
        <v/>
      </c>
      <c r="D1726" s="293" t="str">
        <f ca="1">IF(ISERROR($S1726),"",OFFSET('Smelter Reference List'!$C$4,$S1726-4,0)&amp;"")</f>
        <v/>
      </c>
      <c r="E1726" s="293" t="str">
        <f ca="1">IF(ISERROR($S1726),"",OFFSET('Smelter Reference List'!$D$4,$S1726-4,0)&amp;"")</f>
        <v/>
      </c>
      <c r="F1726" s="293" t="str">
        <f ca="1">IF(ISERROR($S1726),"",OFFSET('Smelter Reference List'!$E$4,$S1726-4,0))</f>
        <v/>
      </c>
      <c r="G1726" s="293" t="str">
        <f ca="1">IF(C1726=$U$4,"Enter smelter details", IF(ISERROR($S1726),"",OFFSET('Smelter Reference List'!$F$4,$S1726-4,0)))</f>
        <v/>
      </c>
      <c r="H1726" s="294" t="str">
        <f ca="1">IF(ISERROR($S1726),"",OFFSET('Smelter Reference List'!$G$4,$S1726-4,0))</f>
        <v/>
      </c>
      <c r="I1726" s="295" t="str">
        <f ca="1">IF(ISERROR($S1726),"",OFFSET('Smelter Reference List'!$H$4,$S1726-4,0))</f>
        <v/>
      </c>
      <c r="J1726" s="295" t="str">
        <f ca="1">IF(ISERROR($S1726),"",OFFSET('Smelter Reference List'!$I$4,$S1726-4,0))</f>
        <v/>
      </c>
      <c r="K1726" s="296"/>
      <c r="L1726" s="296"/>
      <c r="M1726" s="296"/>
      <c r="N1726" s="296"/>
      <c r="O1726" s="296"/>
      <c r="P1726" s="296"/>
      <c r="Q1726" s="297"/>
      <c r="R1726" s="227"/>
      <c r="S1726" s="228" t="e">
        <f>IF(C1726="",NA(),MATCH($B1726&amp;$C1726,'Smelter Reference List'!$J:$J,0))</f>
        <v>#N/A</v>
      </c>
      <c r="T1726" s="229"/>
      <c r="U1726" s="229">
        <f t="shared" ca="1" si="56"/>
        <v>0</v>
      </c>
      <c r="V1726" s="229"/>
      <c r="W1726" s="229"/>
      <c r="Y1726" s="223" t="str">
        <f t="shared" si="57"/>
        <v/>
      </c>
    </row>
    <row r="1727" spans="1:25" s="223" customFormat="1" ht="20.25">
      <c r="A1727" s="292"/>
      <c r="B1727" s="293" t="str">
        <f>IF(LEN(A1727)=0,"",INDEX('Smelter Reference List'!$A:$A,MATCH($A1727,'Smelter Reference List'!$E:$E,0)))</f>
        <v/>
      </c>
      <c r="C1727" s="299" t="str">
        <f>IF(LEN(A1727)=0,"",INDEX('Smelter Reference List'!$C:$C,MATCH($A1727,'Smelter Reference List'!$E:$E,0)))</f>
        <v/>
      </c>
      <c r="D1727" s="293" t="str">
        <f ca="1">IF(ISERROR($S1727),"",OFFSET('Smelter Reference List'!$C$4,$S1727-4,0)&amp;"")</f>
        <v/>
      </c>
      <c r="E1727" s="293" t="str">
        <f ca="1">IF(ISERROR($S1727),"",OFFSET('Smelter Reference List'!$D$4,$S1727-4,0)&amp;"")</f>
        <v/>
      </c>
      <c r="F1727" s="293" t="str">
        <f ca="1">IF(ISERROR($S1727),"",OFFSET('Smelter Reference List'!$E$4,$S1727-4,0))</f>
        <v/>
      </c>
      <c r="G1727" s="293" t="str">
        <f ca="1">IF(C1727=$U$4,"Enter smelter details", IF(ISERROR($S1727),"",OFFSET('Smelter Reference List'!$F$4,$S1727-4,0)))</f>
        <v/>
      </c>
      <c r="H1727" s="294" t="str">
        <f ca="1">IF(ISERROR($S1727),"",OFFSET('Smelter Reference List'!$G$4,$S1727-4,0))</f>
        <v/>
      </c>
      <c r="I1727" s="295" t="str">
        <f ca="1">IF(ISERROR($S1727),"",OFFSET('Smelter Reference List'!$H$4,$S1727-4,0))</f>
        <v/>
      </c>
      <c r="J1727" s="295" t="str">
        <f ca="1">IF(ISERROR($S1727),"",OFFSET('Smelter Reference List'!$I$4,$S1727-4,0))</f>
        <v/>
      </c>
      <c r="K1727" s="296"/>
      <c r="L1727" s="296"/>
      <c r="M1727" s="296"/>
      <c r="N1727" s="296"/>
      <c r="O1727" s="296"/>
      <c r="P1727" s="296"/>
      <c r="Q1727" s="297"/>
      <c r="R1727" s="227"/>
      <c r="S1727" s="228" t="e">
        <f>IF(C1727="",NA(),MATCH($B1727&amp;$C1727,'Smelter Reference List'!$J:$J,0))</f>
        <v>#N/A</v>
      </c>
      <c r="T1727" s="229"/>
      <c r="U1727" s="229">
        <f t="shared" ca="1" si="56"/>
        <v>0</v>
      </c>
      <c r="V1727" s="229"/>
      <c r="W1727" s="229"/>
      <c r="Y1727" s="223" t="str">
        <f t="shared" si="57"/>
        <v/>
      </c>
    </row>
    <row r="1728" spans="1:25" s="223" customFormat="1" ht="20.25">
      <c r="A1728" s="292"/>
      <c r="B1728" s="293" t="str">
        <f>IF(LEN(A1728)=0,"",INDEX('Smelter Reference List'!$A:$A,MATCH($A1728,'Smelter Reference List'!$E:$E,0)))</f>
        <v/>
      </c>
      <c r="C1728" s="299" t="str">
        <f>IF(LEN(A1728)=0,"",INDEX('Smelter Reference List'!$C:$C,MATCH($A1728,'Smelter Reference List'!$E:$E,0)))</f>
        <v/>
      </c>
      <c r="D1728" s="293" t="str">
        <f ca="1">IF(ISERROR($S1728),"",OFFSET('Smelter Reference List'!$C$4,$S1728-4,0)&amp;"")</f>
        <v/>
      </c>
      <c r="E1728" s="293" t="str">
        <f ca="1">IF(ISERROR($S1728),"",OFFSET('Smelter Reference List'!$D$4,$S1728-4,0)&amp;"")</f>
        <v/>
      </c>
      <c r="F1728" s="293" t="str">
        <f ca="1">IF(ISERROR($S1728),"",OFFSET('Smelter Reference List'!$E$4,$S1728-4,0))</f>
        <v/>
      </c>
      <c r="G1728" s="293" t="str">
        <f ca="1">IF(C1728=$U$4,"Enter smelter details", IF(ISERROR($S1728),"",OFFSET('Smelter Reference List'!$F$4,$S1728-4,0)))</f>
        <v/>
      </c>
      <c r="H1728" s="294" t="str">
        <f ca="1">IF(ISERROR($S1728),"",OFFSET('Smelter Reference List'!$G$4,$S1728-4,0))</f>
        <v/>
      </c>
      <c r="I1728" s="295" t="str">
        <f ca="1">IF(ISERROR($S1728),"",OFFSET('Smelter Reference List'!$H$4,$S1728-4,0))</f>
        <v/>
      </c>
      <c r="J1728" s="295" t="str">
        <f ca="1">IF(ISERROR($S1728),"",OFFSET('Smelter Reference List'!$I$4,$S1728-4,0))</f>
        <v/>
      </c>
      <c r="K1728" s="296"/>
      <c r="L1728" s="296"/>
      <c r="M1728" s="296"/>
      <c r="N1728" s="296"/>
      <c r="O1728" s="296"/>
      <c r="P1728" s="296"/>
      <c r="Q1728" s="297"/>
      <c r="R1728" s="227"/>
      <c r="S1728" s="228" t="e">
        <f>IF(C1728="",NA(),MATCH($B1728&amp;$C1728,'Smelter Reference List'!$J:$J,0))</f>
        <v>#N/A</v>
      </c>
      <c r="T1728" s="229"/>
      <c r="U1728" s="229">
        <f t="shared" ca="1" si="56"/>
        <v>0</v>
      </c>
      <c r="V1728" s="229"/>
      <c r="W1728" s="229"/>
      <c r="Y1728" s="223" t="str">
        <f t="shared" si="57"/>
        <v/>
      </c>
    </row>
    <row r="1729" spans="1:25" s="223" customFormat="1" ht="20.25">
      <c r="A1729" s="292"/>
      <c r="B1729" s="293" t="str">
        <f>IF(LEN(A1729)=0,"",INDEX('Smelter Reference List'!$A:$A,MATCH($A1729,'Smelter Reference List'!$E:$E,0)))</f>
        <v/>
      </c>
      <c r="C1729" s="299" t="str">
        <f>IF(LEN(A1729)=0,"",INDEX('Smelter Reference List'!$C:$C,MATCH($A1729,'Smelter Reference List'!$E:$E,0)))</f>
        <v/>
      </c>
      <c r="D1729" s="293" t="str">
        <f ca="1">IF(ISERROR($S1729),"",OFFSET('Smelter Reference List'!$C$4,$S1729-4,0)&amp;"")</f>
        <v/>
      </c>
      <c r="E1729" s="293" t="str">
        <f ca="1">IF(ISERROR($S1729),"",OFFSET('Smelter Reference List'!$D$4,$S1729-4,0)&amp;"")</f>
        <v/>
      </c>
      <c r="F1729" s="293" t="str">
        <f ca="1">IF(ISERROR($S1729),"",OFFSET('Smelter Reference List'!$E$4,$S1729-4,0))</f>
        <v/>
      </c>
      <c r="G1729" s="293" t="str">
        <f ca="1">IF(C1729=$U$4,"Enter smelter details", IF(ISERROR($S1729),"",OFFSET('Smelter Reference List'!$F$4,$S1729-4,0)))</f>
        <v/>
      </c>
      <c r="H1729" s="294" t="str">
        <f ca="1">IF(ISERROR($S1729),"",OFFSET('Smelter Reference List'!$G$4,$S1729-4,0))</f>
        <v/>
      </c>
      <c r="I1729" s="295" t="str">
        <f ca="1">IF(ISERROR($S1729),"",OFFSET('Smelter Reference List'!$H$4,$S1729-4,0))</f>
        <v/>
      </c>
      <c r="J1729" s="295" t="str">
        <f ca="1">IF(ISERROR($S1729),"",OFFSET('Smelter Reference List'!$I$4,$S1729-4,0))</f>
        <v/>
      </c>
      <c r="K1729" s="296"/>
      <c r="L1729" s="296"/>
      <c r="M1729" s="296"/>
      <c r="N1729" s="296"/>
      <c r="O1729" s="296"/>
      <c r="P1729" s="296"/>
      <c r="Q1729" s="297"/>
      <c r="R1729" s="227"/>
      <c r="S1729" s="228" t="e">
        <f>IF(C1729="",NA(),MATCH($B1729&amp;$C1729,'Smelter Reference List'!$J:$J,0))</f>
        <v>#N/A</v>
      </c>
      <c r="T1729" s="229"/>
      <c r="U1729" s="229">
        <f t="shared" ca="1" si="56"/>
        <v>0</v>
      </c>
      <c r="V1729" s="229"/>
      <c r="W1729" s="229"/>
      <c r="Y1729" s="223" t="str">
        <f t="shared" si="57"/>
        <v/>
      </c>
    </row>
    <row r="1730" spans="1:25" s="223" customFormat="1" ht="20.25">
      <c r="A1730" s="292"/>
      <c r="B1730" s="293" t="str">
        <f>IF(LEN(A1730)=0,"",INDEX('Smelter Reference List'!$A:$A,MATCH($A1730,'Smelter Reference List'!$E:$E,0)))</f>
        <v/>
      </c>
      <c r="C1730" s="299" t="str">
        <f>IF(LEN(A1730)=0,"",INDEX('Smelter Reference List'!$C:$C,MATCH($A1730,'Smelter Reference List'!$E:$E,0)))</f>
        <v/>
      </c>
      <c r="D1730" s="293" t="str">
        <f ca="1">IF(ISERROR($S1730),"",OFFSET('Smelter Reference List'!$C$4,$S1730-4,0)&amp;"")</f>
        <v/>
      </c>
      <c r="E1730" s="293" t="str">
        <f ca="1">IF(ISERROR($S1730),"",OFFSET('Smelter Reference List'!$D$4,$S1730-4,0)&amp;"")</f>
        <v/>
      </c>
      <c r="F1730" s="293" t="str">
        <f ca="1">IF(ISERROR($S1730),"",OFFSET('Smelter Reference List'!$E$4,$S1730-4,0))</f>
        <v/>
      </c>
      <c r="G1730" s="293" t="str">
        <f ca="1">IF(C1730=$U$4,"Enter smelter details", IF(ISERROR($S1730),"",OFFSET('Smelter Reference List'!$F$4,$S1730-4,0)))</f>
        <v/>
      </c>
      <c r="H1730" s="294" t="str">
        <f ca="1">IF(ISERROR($S1730),"",OFFSET('Smelter Reference List'!$G$4,$S1730-4,0))</f>
        <v/>
      </c>
      <c r="I1730" s="295" t="str">
        <f ca="1">IF(ISERROR($S1730),"",OFFSET('Smelter Reference List'!$H$4,$S1730-4,0))</f>
        <v/>
      </c>
      <c r="J1730" s="295" t="str">
        <f ca="1">IF(ISERROR($S1730),"",OFFSET('Smelter Reference List'!$I$4,$S1730-4,0))</f>
        <v/>
      </c>
      <c r="K1730" s="296"/>
      <c r="L1730" s="296"/>
      <c r="M1730" s="296"/>
      <c r="N1730" s="296"/>
      <c r="O1730" s="296"/>
      <c r="P1730" s="296"/>
      <c r="Q1730" s="297"/>
      <c r="R1730" s="227"/>
      <c r="S1730" s="228" t="e">
        <f>IF(C1730="",NA(),MATCH($B1730&amp;$C1730,'Smelter Reference List'!$J:$J,0))</f>
        <v>#N/A</v>
      </c>
      <c r="T1730" s="229"/>
      <c r="U1730" s="229">
        <f t="shared" ca="1" si="56"/>
        <v>0</v>
      </c>
      <c r="V1730" s="229"/>
      <c r="W1730" s="229"/>
      <c r="Y1730" s="223" t="str">
        <f t="shared" si="57"/>
        <v/>
      </c>
    </row>
    <row r="1731" spans="1:25" s="223" customFormat="1" ht="20.25">
      <c r="A1731" s="292"/>
      <c r="B1731" s="293" t="str">
        <f>IF(LEN(A1731)=0,"",INDEX('Smelter Reference List'!$A:$A,MATCH($A1731,'Smelter Reference List'!$E:$E,0)))</f>
        <v/>
      </c>
      <c r="C1731" s="299" t="str">
        <f>IF(LEN(A1731)=0,"",INDEX('Smelter Reference List'!$C:$C,MATCH($A1731,'Smelter Reference List'!$E:$E,0)))</f>
        <v/>
      </c>
      <c r="D1731" s="293" t="str">
        <f ca="1">IF(ISERROR($S1731),"",OFFSET('Smelter Reference List'!$C$4,$S1731-4,0)&amp;"")</f>
        <v/>
      </c>
      <c r="E1731" s="293" t="str">
        <f ca="1">IF(ISERROR($S1731),"",OFFSET('Smelter Reference List'!$D$4,$S1731-4,0)&amp;"")</f>
        <v/>
      </c>
      <c r="F1731" s="293" t="str">
        <f ca="1">IF(ISERROR($S1731),"",OFFSET('Smelter Reference List'!$E$4,$S1731-4,0))</f>
        <v/>
      </c>
      <c r="G1731" s="293" t="str">
        <f ca="1">IF(C1731=$U$4,"Enter smelter details", IF(ISERROR($S1731),"",OFFSET('Smelter Reference List'!$F$4,$S1731-4,0)))</f>
        <v/>
      </c>
      <c r="H1731" s="294" t="str">
        <f ca="1">IF(ISERROR($S1731),"",OFFSET('Smelter Reference List'!$G$4,$S1731-4,0))</f>
        <v/>
      </c>
      <c r="I1731" s="295" t="str">
        <f ca="1">IF(ISERROR($S1731),"",OFFSET('Smelter Reference List'!$H$4,$S1731-4,0))</f>
        <v/>
      </c>
      <c r="J1731" s="295" t="str">
        <f ca="1">IF(ISERROR($S1731),"",OFFSET('Smelter Reference List'!$I$4,$S1731-4,0))</f>
        <v/>
      </c>
      <c r="K1731" s="296"/>
      <c r="L1731" s="296"/>
      <c r="M1731" s="296"/>
      <c r="N1731" s="296"/>
      <c r="O1731" s="296"/>
      <c r="P1731" s="296"/>
      <c r="Q1731" s="297"/>
      <c r="R1731" s="227"/>
      <c r="S1731" s="228" t="e">
        <f>IF(C1731="",NA(),MATCH($B1731&amp;$C1731,'Smelter Reference List'!$J:$J,0))</f>
        <v>#N/A</v>
      </c>
      <c r="T1731" s="229"/>
      <c r="U1731" s="229">
        <f t="shared" ca="1" si="56"/>
        <v>0</v>
      </c>
      <c r="V1731" s="229"/>
      <c r="W1731" s="229"/>
      <c r="Y1731" s="223" t="str">
        <f t="shared" si="57"/>
        <v/>
      </c>
    </row>
    <row r="1732" spans="1:25" s="223" customFormat="1" ht="20.25">
      <c r="A1732" s="292"/>
      <c r="B1732" s="293" t="str">
        <f>IF(LEN(A1732)=0,"",INDEX('Smelter Reference List'!$A:$A,MATCH($A1732,'Smelter Reference List'!$E:$E,0)))</f>
        <v/>
      </c>
      <c r="C1732" s="299" t="str">
        <f>IF(LEN(A1732)=0,"",INDEX('Smelter Reference List'!$C:$C,MATCH($A1732,'Smelter Reference List'!$E:$E,0)))</f>
        <v/>
      </c>
      <c r="D1732" s="293" t="str">
        <f ca="1">IF(ISERROR($S1732),"",OFFSET('Smelter Reference List'!$C$4,$S1732-4,0)&amp;"")</f>
        <v/>
      </c>
      <c r="E1732" s="293" t="str">
        <f ca="1">IF(ISERROR($S1732),"",OFFSET('Smelter Reference List'!$D$4,$S1732-4,0)&amp;"")</f>
        <v/>
      </c>
      <c r="F1732" s="293" t="str">
        <f ca="1">IF(ISERROR($S1732),"",OFFSET('Smelter Reference List'!$E$4,$S1732-4,0))</f>
        <v/>
      </c>
      <c r="G1732" s="293" t="str">
        <f ca="1">IF(C1732=$U$4,"Enter smelter details", IF(ISERROR($S1732),"",OFFSET('Smelter Reference List'!$F$4,$S1732-4,0)))</f>
        <v/>
      </c>
      <c r="H1732" s="294" t="str">
        <f ca="1">IF(ISERROR($S1732),"",OFFSET('Smelter Reference List'!$G$4,$S1732-4,0))</f>
        <v/>
      </c>
      <c r="I1732" s="295" t="str">
        <f ca="1">IF(ISERROR($S1732),"",OFFSET('Smelter Reference List'!$H$4,$S1732-4,0))</f>
        <v/>
      </c>
      <c r="J1732" s="295" t="str">
        <f ca="1">IF(ISERROR($S1732),"",OFFSET('Smelter Reference List'!$I$4,$S1732-4,0))</f>
        <v/>
      </c>
      <c r="K1732" s="296"/>
      <c r="L1732" s="296"/>
      <c r="M1732" s="296"/>
      <c r="N1732" s="296"/>
      <c r="O1732" s="296"/>
      <c r="P1732" s="296"/>
      <c r="Q1732" s="297"/>
      <c r="R1732" s="227"/>
      <c r="S1732" s="228" t="e">
        <f>IF(C1732="",NA(),MATCH($B1732&amp;$C1732,'Smelter Reference List'!$J:$J,0))</f>
        <v>#N/A</v>
      </c>
      <c r="T1732" s="229"/>
      <c r="U1732" s="229">
        <f t="shared" ca="1" si="56"/>
        <v>0</v>
      </c>
      <c r="V1732" s="229"/>
      <c r="W1732" s="229"/>
      <c r="Y1732" s="223" t="str">
        <f t="shared" si="57"/>
        <v/>
      </c>
    </row>
    <row r="1733" spans="1:25" s="223" customFormat="1" ht="20.25">
      <c r="A1733" s="292"/>
      <c r="B1733" s="293" t="str">
        <f>IF(LEN(A1733)=0,"",INDEX('Smelter Reference List'!$A:$A,MATCH($A1733,'Smelter Reference List'!$E:$E,0)))</f>
        <v/>
      </c>
      <c r="C1733" s="299" t="str">
        <f>IF(LEN(A1733)=0,"",INDEX('Smelter Reference List'!$C:$C,MATCH($A1733,'Smelter Reference List'!$E:$E,0)))</f>
        <v/>
      </c>
      <c r="D1733" s="293" t="str">
        <f ca="1">IF(ISERROR($S1733),"",OFFSET('Smelter Reference List'!$C$4,$S1733-4,0)&amp;"")</f>
        <v/>
      </c>
      <c r="E1733" s="293" t="str">
        <f ca="1">IF(ISERROR($S1733),"",OFFSET('Smelter Reference List'!$D$4,$S1733-4,0)&amp;"")</f>
        <v/>
      </c>
      <c r="F1733" s="293" t="str">
        <f ca="1">IF(ISERROR($S1733),"",OFFSET('Smelter Reference List'!$E$4,$S1733-4,0))</f>
        <v/>
      </c>
      <c r="G1733" s="293" t="str">
        <f ca="1">IF(C1733=$U$4,"Enter smelter details", IF(ISERROR($S1733),"",OFFSET('Smelter Reference List'!$F$4,$S1733-4,0)))</f>
        <v/>
      </c>
      <c r="H1733" s="294" t="str">
        <f ca="1">IF(ISERROR($S1733),"",OFFSET('Smelter Reference List'!$G$4,$S1733-4,0))</f>
        <v/>
      </c>
      <c r="I1733" s="295" t="str">
        <f ca="1">IF(ISERROR($S1733),"",OFFSET('Smelter Reference List'!$H$4,$S1733-4,0))</f>
        <v/>
      </c>
      <c r="J1733" s="295" t="str">
        <f ca="1">IF(ISERROR($S1733),"",OFFSET('Smelter Reference List'!$I$4,$S1733-4,0))</f>
        <v/>
      </c>
      <c r="K1733" s="296"/>
      <c r="L1733" s="296"/>
      <c r="M1733" s="296"/>
      <c r="N1733" s="296"/>
      <c r="O1733" s="296"/>
      <c r="P1733" s="296"/>
      <c r="Q1733" s="297"/>
      <c r="R1733" s="227"/>
      <c r="S1733" s="228" t="e">
        <f>IF(C1733="",NA(),MATCH($B1733&amp;$C1733,'Smelter Reference List'!$J:$J,0))</f>
        <v>#N/A</v>
      </c>
      <c r="T1733" s="229"/>
      <c r="U1733" s="229">
        <f t="shared" ca="1" si="56"/>
        <v>0</v>
      </c>
      <c r="V1733" s="229"/>
      <c r="W1733" s="229"/>
      <c r="Y1733" s="223" t="str">
        <f t="shared" si="57"/>
        <v/>
      </c>
    </row>
    <row r="1734" spans="1:25" s="223" customFormat="1" ht="20.25">
      <c r="A1734" s="292"/>
      <c r="B1734" s="293" t="str">
        <f>IF(LEN(A1734)=0,"",INDEX('Smelter Reference List'!$A:$A,MATCH($A1734,'Smelter Reference List'!$E:$E,0)))</f>
        <v/>
      </c>
      <c r="C1734" s="299" t="str">
        <f>IF(LEN(A1734)=0,"",INDEX('Smelter Reference List'!$C:$C,MATCH($A1734,'Smelter Reference List'!$E:$E,0)))</f>
        <v/>
      </c>
      <c r="D1734" s="293" t="str">
        <f ca="1">IF(ISERROR($S1734),"",OFFSET('Smelter Reference List'!$C$4,$S1734-4,0)&amp;"")</f>
        <v/>
      </c>
      <c r="E1734" s="293" t="str">
        <f ca="1">IF(ISERROR($S1734),"",OFFSET('Smelter Reference List'!$D$4,$S1734-4,0)&amp;"")</f>
        <v/>
      </c>
      <c r="F1734" s="293" t="str">
        <f ca="1">IF(ISERROR($S1734),"",OFFSET('Smelter Reference List'!$E$4,$S1734-4,0))</f>
        <v/>
      </c>
      <c r="G1734" s="293" t="str">
        <f ca="1">IF(C1734=$U$4,"Enter smelter details", IF(ISERROR($S1734),"",OFFSET('Smelter Reference List'!$F$4,$S1734-4,0)))</f>
        <v/>
      </c>
      <c r="H1734" s="294" t="str">
        <f ca="1">IF(ISERROR($S1734),"",OFFSET('Smelter Reference List'!$G$4,$S1734-4,0))</f>
        <v/>
      </c>
      <c r="I1734" s="295" t="str">
        <f ca="1">IF(ISERROR($S1734),"",OFFSET('Smelter Reference List'!$H$4,$S1734-4,0))</f>
        <v/>
      </c>
      <c r="J1734" s="295" t="str">
        <f ca="1">IF(ISERROR($S1734),"",OFFSET('Smelter Reference List'!$I$4,$S1734-4,0))</f>
        <v/>
      </c>
      <c r="K1734" s="296"/>
      <c r="L1734" s="296"/>
      <c r="M1734" s="296"/>
      <c r="N1734" s="296"/>
      <c r="O1734" s="296"/>
      <c r="P1734" s="296"/>
      <c r="Q1734" s="297"/>
      <c r="R1734" s="227"/>
      <c r="S1734" s="228" t="e">
        <f>IF(C1734="",NA(),MATCH($B1734&amp;$C1734,'Smelter Reference List'!$J:$J,0))</f>
        <v>#N/A</v>
      </c>
      <c r="T1734" s="229"/>
      <c r="U1734" s="229">
        <f t="shared" ca="1" si="56"/>
        <v>0</v>
      </c>
      <c r="V1734" s="229"/>
      <c r="W1734" s="229"/>
      <c r="Y1734" s="223" t="str">
        <f t="shared" si="57"/>
        <v/>
      </c>
    </row>
    <row r="1735" spans="1:25" s="223" customFormat="1" ht="20.25">
      <c r="A1735" s="292"/>
      <c r="B1735" s="293" t="str">
        <f>IF(LEN(A1735)=0,"",INDEX('Smelter Reference List'!$A:$A,MATCH($A1735,'Smelter Reference List'!$E:$E,0)))</f>
        <v/>
      </c>
      <c r="C1735" s="299" t="str">
        <f>IF(LEN(A1735)=0,"",INDEX('Smelter Reference List'!$C:$C,MATCH($A1735,'Smelter Reference List'!$E:$E,0)))</f>
        <v/>
      </c>
      <c r="D1735" s="293" t="str">
        <f ca="1">IF(ISERROR($S1735),"",OFFSET('Smelter Reference List'!$C$4,$S1735-4,0)&amp;"")</f>
        <v/>
      </c>
      <c r="E1735" s="293" t="str">
        <f ca="1">IF(ISERROR($S1735),"",OFFSET('Smelter Reference List'!$D$4,$S1735-4,0)&amp;"")</f>
        <v/>
      </c>
      <c r="F1735" s="293" t="str">
        <f ca="1">IF(ISERROR($S1735),"",OFFSET('Smelter Reference List'!$E$4,$S1735-4,0))</f>
        <v/>
      </c>
      <c r="G1735" s="293" t="str">
        <f ca="1">IF(C1735=$U$4,"Enter smelter details", IF(ISERROR($S1735),"",OFFSET('Smelter Reference List'!$F$4,$S1735-4,0)))</f>
        <v/>
      </c>
      <c r="H1735" s="294" t="str">
        <f ca="1">IF(ISERROR($S1735),"",OFFSET('Smelter Reference List'!$G$4,$S1735-4,0))</f>
        <v/>
      </c>
      <c r="I1735" s="295" t="str">
        <f ca="1">IF(ISERROR($S1735),"",OFFSET('Smelter Reference List'!$H$4,$S1735-4,0))</f>
        <v/>
      </c>
      <c r="J1735" s="295" t="str">
        <f ca="1">IF(ISERROR($S1735),"",OFFSET('Smelter Reference List'!$I$4,$S1735-4,0))</f>
        <v/>
      </c>
      <c r="K1735" s="296"/>
      <c r="L1735" s="296"/>
      <c r="M1735" s="296"/>
      <c r="N1735" s="296"/>
      <c r="O1735" s="296"/>
      <c r="P1735" s="296"/>
      <c r="Q1735" s="297"/>
      <c r="R1735" s="227"/>
      <c r="S1735" s="228" t="e">
        <f>IF(C1735="",NA(),MATCH($B1735&amp;$C1735,'Smelter Reference List'!$J:$J,0))</f>
        <v>#N/A</v>
      </c>
      <c r="T1735" s="229"/>
      <c r="U1735" s="229">
        <f t="shared" ca="1" si="56"/>
        <v>0</v>
      </c>
      <c r="V1735" s="229"/>
      <c r="W1735" s="229"/>
      <c r="Y1735" s="223" t="str">
        <f t="shared" si="57"/>
        <v/>
      </c>
    </row>
    <row r="1736" spans="1:25" s="223" customFormat="1" ht="20.25">
      <c r="A1736" s="292"/>
      <c r="B1736" s="293" t="str">
        <f>IF(LEN(A1736)=0,"",INDEX('Smelter Reference List'!$A:$A,MATCH($A1736,'Smelter Reference List'!$E:$E,0)))</f>
        <v/>
      </c>
      <c r="C1736" s="299" t="str">
        <f>IF(LEN(A1736)=0,"",INDEX('Smelter Reference List'!$C:$C,MATCH($A1736,'Smelter Reference List'!$E:$E,0)))</f>
        <v/>
      </c>
      <c r="D1736" s="293" t="str">
        <f ca="1">IF(ISERROR($S1736),"",OFFSET('Smelter Reference List'!$C$4,$S1736-4,0)&amp;"")</f>
        <v/>
      </c>
      <c r="E1736" s="293" t="str">
        <f ca="1">IF(ISERROR($S1736),"",OFFSET('Smelter Reference List'!$D$4,$S1736-4,0)&amp;"")</f>
        <v/>
      </c>
      <c r="F1736" s="293" t="str">
        <f ca="1">IF(ISERROR($S1736),"",OFFSET('Smelter Reference List'!$E$4,$S1736-4,0))</f>
        <v/>
      </c>
      <c r="G1736" s="293" t="str">
        <f ca="1">IF(C1736=$U$4,"Enter smelter details", IF(ISERROR($S1736),"",OFFSET('Smelter Reference List'!$F$4,$S1736-4,0)))</f>
        <v/>
      </c>
      <c r="H1736" s="294" t="str">
        <f ca="1">IF(ISERROR($S1736),"",OFFSET('Smelter Reference List'!$G$4,$S1736-4,0))</f>
        <v/>
      </c>
      <c r="I1736" s="295" t="str">
        <f ca="1">IF(ISERROR($S1736),"",OFFSET('Smelter Reference List'!$H$4,$S1736-4,0))</f>
        <v/>
      </c>
      <c r="J1736" s="295" t="str">
        <f ca="1">IF(ISERROR($S1736),"",OFFSET('Smelter Reference List'!$I$4,$S1736-4,0))</f>
        <v/>
      </c>
      <c r="K1736" s="296"/>
      <c r="L1736" s="296"/>
      <c r="M1736" s="296"/>
      <c r="N1736" s="296"/>
      <c r="O1736" s="296"/>
      <c r="P1736" s="296"/>
      <c r="Q1736" s="297"/>
      <c r="R1736" s="227"/>
      <c r="S1736" s="228" t="e">
        <f>IF(C1736="",NA(),MATCH($B1736&amp;$C1736,'Smelter Reference List'!$J:$J,0))</f>
        <v>#N/A</v>
      </c>
      <c r="T1736" s="229"/>
      <c r="U1736" s="229">
        <f t="shared" ca="1" si="56"/>
        <v>0</v>
      </c>
      <c r="V1736" s="229"/>
      <c r="W1736" s="229"/>
      <c r="Y1736" s="223" t="str">
        <f t="shared" si="57"/>
        <v/>
      </c>
    </row>
    <row r="1737" spans="1:25" s="223" customFormat="1" ht="20.25">
      <c r="A1737" s="292"/>
      <c r="B1737" s="293" t="str">
        <f>IF(LEN(A1737)=0,"",INDEX('Smelter Reference List'!$A:$A,MATCH($A1737,'Smelter Reference List'!$E:$E,0)))</f>
        <v/>
      </c>
      <c r="C1737" s="299" t="str">
        <f>IF(LEN(A1737)=0,"",INDEX('Smelter Reference List'!$C:$C,MATCH($A1737,'Smelter Reference List'!$E:$E,0)))</f>
        <v/>
      </c>
      <c r="D1737" s="293" t="str">
        <f ca="1">IF(ISERROR($S1737),"",OFFSET('Smelter Reference List'!$C$4,$S1737-4,0)&amp;"")</f>
        <v/>
      </c>
      <c r="E1737" s="293" t="str">
        <f ca="1">IF(ISERROR($S1737),"",OFFSET('Smelter Reference List'!$D$4,$S1737-4,0)&amp;"")</f>
        <v/>
      </c>
      <c r="F1737" s="293" t="str">
        <f ca="1">IF(ISERROR($S1737),"",OFFSET('Smelter Reference List'!$E$4,$S1737-4,0))</f>
        <v/>
      </c>
      <c r="G1737" s="293" t="str">
        <f ca="1">IF(C1737=$U$4,"Enter smelter details", IF(ISERROR($S1737),"",OFFSET('Smelter Reference List'!$F$4,$S1737-4,0)))</f>
        <v/>
      </c>
      <c r="H1737" s="294" t="str">
        <f ca="1">IF(ISERROR($S1737),"",OFFSET('Smelter Reference List'!$G$4,$S1737-4,0))</f>
        <v/>
      </c>
      <c r="I1737" s="295" t="str">
        <f ca="1">IF(ISERROR($S1737),"",OFFSET('Smelter Reference List'!$H$4,$S1737-4,0))</f>
        <v/>
      </c>
      <c r="J1737" s="295" t="str">
        <f ca="1">IF(ISERROR($S1737),"",OFFSET('Smelter Reference List'!$I$4,$S1737-4,0))</f>
        <v/>
      </c>
      <c r="K1737" s="296"/>
      <c r="L1737" s="296"/>
      <c r="M1737" s="296"/>
      <c r="N1737" s="296"/>
      <c r="O1737" s="296"/>
      <c r="P1737" s="296"/>
      <c r="Q1737" s="297"/>
      <c r="R1737" s="227"/>
      <c r="S1737" s="228" t="e">
        <f>IF(C1737="",NA(),MATCH($B1737&amp;$C1737,'Smelter Reference List'!$J:$J,0))</f>
        <v>#N/A</v>
      </c>
      <c r="T1737" s="229"/>
      <c r="U1737" s="229">
        <f t="shared" ca="1" si="56"/>
        <v>0</v>
      </c>
      <c r="V1737" s="229"/>
      <c r="W1737" s="229"/>
      <c r="Y1737" s="223" t="str">
        <f t="shared" si="57"/>
        <v/>
      </c>
    </row>
    <row r="1738" spans="1:25" s="223" customFormat="1" ht="20.25">
      <c r="A1738" s="292"/>
      <c r="B1738" s="293" t="str">
        <f>IF(LEN(A1738)=0,"",INDEX('Smelter Reference List'!$A:$A,MATCH($A1738,'Smelter Reference List'!$E:$E,0)))</f>
        <v/>
      </c>
      <c r="C1738" s="299" t="str">
        <f>IF(LEN(A1738)=0,"",INDEX('Smelter Reference List'!$C:$C,MATCH($A1738,'Smelter Reference List'!$E:$E,0)))</f>
        <v/>
      </c>
      <c r="D1738" s="293" t="str">
        <f ca="1">IF(ISERROR($S1738),"",OFFSET('Smelter Reference List'!$C$4,$S1738-4,0)&amp;"")</f>
        <v/>
      </c>
      <c r="E1738" s="293" t="str">
        <f ca="1">IF(ISERROR($S1738),"",OFFSET('Smelter Reference List'!$D$4,$S1738-4,0)&amp;"")</f>
        <v/>
      </c>
      <c r="F1738" s="293" t="str">
        <f ca="1">IF(ISERROR($S1738),"",OFFSET('Smelter Reference List'!$E$4,$S1738-4,0))</f>
        <v/>
      </c>
      <c r="G1738" s="293" t="str">
        <f ca="1">IF(C1738=$U$4,"Enter smelter details", IF(ISERROR($S1738),"",OFFSET('Smelter Reference List'!$F$4,$S1738-4,0)))</f>
        <v/>
      </c>
      <c r="H1738" s="294" t="str">
        <f ca="1">IF(ISERROR($S1738),"",OFFSET('Smelter Reference List'!$G$4,$S1738-4,0))</f>
        <v/>
      </c>
      <c r="I1738" s="295" t="str">
        <f ca="1">IF(ISERROR($S1738),"",OFFSET('Smelter Reference List'!$H$4,$S1738-4,0))</f>
        <v/>
      </c>
      <c r="J1738" s="295" t="str">
        <f ca="1">IF(ISERROR($S1738),"",OFFSET('Smelter Reference List'!$I$4,$S1738-4,0))</f>
        <v/>
      </c>
      <c r="K1738" s="296"/>
      <c r="L1738" s="296"/>
      <c r="M1738" s="296"/>
      <c r="N1738" s="296"/>
      <c r="O1738" s="296"/>
      <c r="P1738" s="296"/>
      <c r="Q1738" s="297"/>
      <c r="R1738" s="227"/>
      <c r="S1738" s="228" t="e">
        <f>IF(C1738="",NA(),MATCH($B1738&amp;$C1738,'Smelter Reference List'!$J:$J,0))</f>
        <v>#N/A</v>
      </c>
      <c r="T1738" s="229"/>
      <c r="U1738" s="229">
        <f t="shared" ca="1" si="56"/>
        <v>0</v>
      </c>
      <c r="V1738" s="229"/>
      <c r="W1738" s="229"/>
      <c r="Y1738" s="223" t="str">
        <f t="shared" si="57"/>
        <v/>
      </c>
    </row>
    <row r="1739" spans="1:25" s="223" customFormat="1" ht="20.25">
      <c r="A1739" s="292"/>
      <c r="B1739" s="293" t="str">
        <f>IF(LEN(A1739)=0,"",INDEX('Smelter Reference List'!$A:$A,MATCH($A1739,'Smelter Reference List'!$E:$E,0)))</f>
        <v/>
      </c>
      <c r="C1739" s="299" t="str">
        <f>IF(LEN(A1739)=0,"",INDEX('Smelter Reference List'!$C:$C,MATCH($A1739,'Smelter Reference List'!$E:$E,0)))</f>
        <v/>
      </c>
      <c r="D1739" s="293" t="str">
        <f ca="1">IF(ISERROR($S1739),"",OFFSET('Smelter Reference List'!$C$4,$S1739-4,0)&amp;"")</f>
        <v/>
      </c>
      <c r="E1739" s="293" t="str">
        <f ca="1">IF(ISERROR($S1739),"",OFFSET('Smelter Reference List'!$D$4,$S1739-4,0)&amp;"")</f>
        <v/>
      </c>
      <c r="F1739" s="293" t="str">
        <f ca="1">IF(ISERROR($S1739),"",OFFSET('Smelter Reference List'!$E$4,$S1739-4,0))</f>
        <v/>
      </c>
      <c r="G1739" s="293" t="str">
        <f ca="1">IF(C1739=$U$4,"Enter smelter details", IF(ISERROR($S1739),"",OFFSET('Smelter Reference List'!$F$4,$S1739-4,0)))</f>
        <v/>
      </c>
      <c r="H1739" s="294" t="str">
        <f ca="1">IF(ISERROR($S1739),"",OFFSET('Smelter Reference List'!$G$4,$S1739-4,0))</f>
        <v/>
      </c>
      <c r="I1739" s="295" t="str">
        <f ca="1">IF(ISERROR($S1739),"",OFFSET('Smelter Reference List'!$H$4,$S1739-4,0))</f>
        <v/>
      </c>
      <c r="J1739" s="295" t="str">
        <f ca="1">IF(ISERROR($S1739),"",OFFSET('Smelter Reference List'!$I$4,$S1739-4,0))</f>
        <v/>
      </c>
      <c r="K1739" s="296"/>
      <c r="L1739" s="296"/>
      <c r="M1739" s="296"/>
      <c r="N1739" s="296"/>
      <c r="O1739" s="296"/>
      <c r="P1739" s="296"/>
      <c r="Q1739" s="297"/>
      <c r="R1739" s="227"/>
      <c r="S1739" s="228" t="e">
        <f>IF(C1739="",NA(),MATCH($B1739&amp;$C1739,'Smelter Reference List'!$J:$J,0))</f>
        <v>#N/A</v>
      </c>
      <c r="T1739" s="229"/>
      <c r="U1739" s="229">
        <f t="shared" ca="1" si="56"/>
        <v>0</v>
      </c>
      <c r="V1739" s="229"/>
      <c r="W1739" s="229"/>
      <c r="Y1739" s="223" t="str">
        <f t="shared" si="57"/>
        <v/>
      </c>
    </row>
    <row r="1740" spans="1:25" s="223" customFormat="1" ht="20.25">
      <c r="A1740" s="292"/>
      <c r="B1740" s="293" t="str">
        <f>IF(LEN(A1740)=0,"",INDEX('Smelter Reference List'!$A:$A,MATCH($A1740,'Smelter Reference List'!$E:$E,0)))</f>
        <v/>
      </c>
      <c r="C1740" s="299" t="str">
        <f>IF(LEN(A1740)=0,"",INDEX('Smelter Reference List'!$C:$C,MATCH($A1740,'Smelter Reference List'!$E:$E,0)))</f>
        <v/>
      </c>
      <c r="D1740" s="293" t="str">
        <f ca="1">IF(ISERROR($S1740),"",OFFSET('Smelter Reference List'!$C$4,$S1740-4,0)&amp;"")</f>
        <v/>
      </c>
      <c r="E1740" s="293" t="str">
        <f ca="1">IF(ISERROR($S1740),"",OFFSET('Smelter Reference List'!$D$4,$S1740-4,0)&amp;"")</f>
        <v/>
      </c>
      <c r="F1740" s="293" t="str">
        <f ca="1">IF(ISERROR($S1740),"",OFFSET('Smelter Reference List'!$E$4,$S1740-4,0))</f>
        <v/>
      </c>
      <c r="G1740" s="293" t="str">
        <f ca="1">IF(C1740=$U$4,"Enter smelter details", IF(ISERROR($S1740),"",OFFSET('Smelter Reference List'!$F$4,$S1740-4,0)))</f>
        <v/>
      </c>
      <c r="H1740" s="294" t="str">
        <f ca="1">IF(ISERROR($S1740),"",OFFSET('Smelter Reference List'!$G$4,$S1740-4,0))</f>
        <v/>
      </c>
      <c r="I1740" s="295" t="str">
        <f ca="1">IF(ISERROR($S1740),"",OFFSET('Smelter Reference List'!$H$4,$S1740-4,0))</f>
        <v/>
      </c>
      <c r="J1740" s="295" t="str">
        <f ca="1">IF(ISERROR($S1740),"",OFFSET('Smelter Reference List'!$I$4,$S1740-4,0))</f>
        <v/>
      </c>
      <c r="K1740" s="296"/>
      <c r="L1740" s="296"/>
      <c r="M1740" s="296"/>
      <c r="N1740" s="296"/>
      <c r="O1740" s="296"/>
      <c r="P1740" s="296"/>
      <c r="Q1740" s="297"/>
      <c r="R1740" s="227"/>
      <c r="S1740" s="228" t="e">
        <f>IF(C1740="",NA(),MATCH($B1740&amp;$C1740,'Smelter Reference List'!$J:$J,0))</f>
        <v>#N/A</v>
      </c>
      <c r="T1740" s="229"/>
      <c r="U1740" s="229">
        <f t="shared" ca="1" si="56"/>
        <v>0</v>
      </c>
      <c r="V1740" s="229"/>
      <c r="W1740" s="229"/>
      <c r="Y1740" s="223" t="str">
        <f t="shared" si="57"/>
        <v/>
      </c>
    </row>
    <row r="1741" spans="1:25" s="223" customFormat="1" ht="20.25">
      <c r="A1741" s="292"/>
      <c r="B1741" s="293" t="str">
        <f>IF(LEN(A1741)=0,"",INDEX('Smelter Reference List'!$A:$A,MATCH($A1741,'Smelter Reference List'!$E:$E,0)))</f>
        <v/>
      </c>
      <c r="C1741" s="299" t="str">
        <f>IF(LEN(A1741)=0,"",INDEX('Smelter Reference List'!$C:$C,MATCH($A1741,'Smelter Reference List'!$E:$E,0)))</f>
        <v/>
      </c>
      <c r="D1741" s="293" t="str">
        <f ca="1">IF(ISERROR($S1741),"",OFFSET('Smelter Reference List'!$C$4,$S1741-4,0)&amp;"")</f>
        <v/>
      </c>
      <c r="E1741" s="293" t="str">
        <f ca="1">IF(ISERROR($S1741),"",OFFSET('Smelter Reference List'!$D$4,$S1741-4,0)&amp;"")</f>
        <v/>
      </c>
      <c r="F1741" s="293" t="str">
        <f ca="1">IF(ISERROR($S1741),"",OFFSET('Smelter Reference List'!$E$4,$S1741-4,0))</f>
        <v/>
      </c>
      <c r="G1741" s="293" t="str">
        <f ca="1">IF(C1741=$U$4,"Enter smelter details", IF(ISERROR($S1741),"",OFFSET('Smelter Reference List'!$F$4,$S1741-4,0)))</f>
        <v/>
      </c>
      <c r="H1741" s="294" t="str">
        <f ca="1">IF(ISERROR($S1741),"",OFFSET('Smelter Reference List'!$G$4,$S1741-4,0))</f>
        <v/>
      </c>
      <c r="I1741" s="295" t="str">
        <f ca="1">IF(ISERROR($S1741),"",OFFSET('Smelter Reference List'!$H$4,$S1741-4,0))</f>
        <v/>
      </c>
      <c r="J1741" s="295" t="str">
        <f ca="1">IF(ISERROR($S1741),"",OFFSET('Smelter Reference List'!$I$4,$S1741-4,0))</f>
        <v/>
      </c>
      <c r="K1741" s="296"/>
      <c r="L1741" s="296"/>
      <c r="M1741" s="296"/>
      <c r="N1741" s="296"/>
      <c r="O1741" s="296"/>
      <c r="P1741" s="296"/>
      <c r="Q1741" s="297"/>
      <c r="R1741" s="227"/>
      <c r="S1741" s="228" t="e">
        <f>IF(C1741="",NA(),MATCH($B1741&amp;$C1741,'Smelter Reference List'!$J:$J,0))</f>
        <v>#N/A</v>
      </c>
      <c r="T1741" s="229"/>
      <c r="U1741" s="229">
        <f t="shared" ca="1" si="56"/>
        <v>0</v>
      </c>
      <c r="V1741" s="229"/>
      <c r="W1741" s="229"/>
      <c r="Y1741" s="223" t="str">
        <f t="shared" si="57"/>
        <v/>
      </c>
    </row>
    <row r="1742" spans="1:25" s="223" customFormat="1" ht="20.25">
      <c r="A1742" s="292"/>
      <c r="B1742" s="293" t="str">
        <f>IF(LEN(A1742)=0,"",INDEX('Smelter Reference List'!$A:$A,MATCH($A1742,'Smelter Reference List'!$E:$E,0)))</f>
        <v/>
      </c>
      <c r="C1742" s="299" t="str">
        <f>IF(LEN(A1742)=0,"",INDEX('Smelter Reference List'!$C:$C,MATCH($A1742,'Smelter Reference List'!$E:$E,0)))</f>
        <v/>
      </c>
      <c r="D1742" s="293" t="str">
        <f ca="1">IF(ISERROR($S1742),"",OFFSET('Smelter Reference List'!$C$4,$S1742-4,0)&amp;"")</f>
        <v/>
      </c>
      <c r="E1742" s="293" t="str">
        <f ca="1">IF(ISERROR($S1742),"",OFFSET('Smelter Reference List'!$D$4,$S1742-4,0)&amp;"")</f>
        <v/>
      </c>
      <c r="F1742" s="293" t="str">
        <f ca="1">IF(ISERROR($S1742),"",OFFSET('Smelter Reference List'!$E$4,$S1742-4,0))</f>
        <v/>
      </c>
      <c r="G1742" s="293" t="str">
        <f ca="1">IF(C1742=$U$4,"Enter smelter details", IF(ISERROR($S1742),"",OFFSET('Smelter Reference List'!$F$4,$S1742-4,0)))</f>
        <v/>
      </c>
      <c r="H1742" s="294" t="str">
        <f ca="1">IF(ISERROR($S1742),"",OFFSET('Smelter Reference List'!$G$4,$S1742-4,0))</f>
        <v/>
      </c>
      <c r="I1742" s="295" t="str">
        <f ca="1">IF(ISERROR($S1742),"",OFFSET('Smelter Reference List'!$H$4,$S1742-4,0))</f>
        <v/>
      </c>
      <c r="J1742" s="295" t="str">
        <f ca="1">IF(ISERROR($S1742),"",OFFSET('Smelter Reference List'!$I$4,$S1742-4,0))</f>
        <v/>
      </c>
      <c r="K1742" s="296"/>
      <c r="L1742" s="296"/>
      <c r="M1742" s="296"/>
      <c r="N1742" s="296"/>
      <c r="O1742" s="296"/>
      <c r="P1742" s="296"/>
      <c r="Q1742" s="297"/>
      <c r="R1742" s="227"/>
      <c r="S1742" s="228" t="e">
        <f>IF(C1742="",NA(),MATCH($B1742&amp;$C1742,'Smelter Reference List'!$J:$J,0))</f>
        <v>#N/A</v>
      </c>
      <c r="T1742" s="229"/>
      <c r="U1742" s="229">
        <f t="shared" ca="1" si="56"/>
        <v>0</v>
      </c>
      <c r="V1742" s="229"/>
      <c r="W1742" s="229"/>
      <c r="Y1742" s="223" t="str">
        <f t="shared" si="57"/>
        <v/>
      </c>
    </row>
    <row r="1743" spans="1:25" s="223" customFormat="1" ht="20.25">
      <c r="A1743" s="292"/>
      <c r="B1743" s="293" t="str">
        <f>IF(LEN(A1743)=0,"",INDEX('Smelter Reference List'!$A:$A,MATCH($A1743,'Smelter Reference List'!$E:$E,0)))</f>
        <v/>
      </c>
      <c r="C1743" s="299" t="str">
        <f>IF(LEN(A1743)=0,"",INDEX('Smelter Reference List'!$C:$C,MATCH($A1743,'Smelter Reference List'!$E:$E,0)))</f>
        <v/>
      </c>
      <c r="D1743" s="293" t="str">
        <f ca="1">IF(ISERROR($S1743),"",OFFSET('Smelter Reference List'!$C$4,$S1743-4,0)&amp;"")</f>
        <v/>
      </c>
      <c r="E1743" s="293" t="str">
        <f ca="1">IF(ISERROR($S1743),"",OFFSET('Smelter Reference List'!$D$4,$S1743-4,0)&amp;"")</f>
        <v/>
      </c>
      <c r="F1743" s="293" t="str">
        <f ca="1">IF(ISERROR($S1743),"",OFFSET('Smelter Reference List'!$E$4,$S1743-4,0))</f>
        <v/>
      </c>
      <c r="G1743" s="293" t="str">
        <f ca="1">IF(C1743=$U$4,"Enter smelter details", IF(ISERROR($S1743),"",OFFSET('Smelter Reference List'!$F$4,$S1743-4,0)))</f>
        <v/>
      </c>
      <c r="H1743" s="294" t="str">
        <f ca="1">IF(ISERROR($S1743),"",OFFSET('Smelter Reference List'!$G$4,$S1743-4,0))</f>
        <v/>
      </c>
      <c r="I1743" s="295" t="str">
        <f ca="1">IF(ISERROR($S1743),"",OFFSET('Smelter Reference List'!$H$4,$S1743-4,0))</f>
        <v/>
      </c>
      <c r="J1743" s="295" t="str">
        <f ca="1">IF(ISERROR($S1743),"",OFFSET('Smelter Reference List'!$I$4,$S1743-4,0))</f>
        <v/>
      </c>
      <c r="K1743" s="296"/>
      <c r="L1743" s="296"/>
      <c r="M1743" s="296"/>
      <c r="N1743" s="296"/>
      <c r="O1743" s="296"/>
      <c r="P1743" s="296"/>
      <c r="Q1743" s="297"/>
      <c r="R1743" s="227"/>
      <c r="S1743" s="228" t="e">
        <f>IF(C1743="",NA(),MATCH($B1743&amp;$C1743,'Smelter Reference List'!$J:$J,0))</f>
        <v>#N/A</v>
      </c>
      <c r="T1743" s="229"/>
      <c r="U1743" s="229">
        <f t="shared" ca="1" si="56"/>
        <v>0</v>
      </c>
      <c r="V1743" s="229"/>
      <c r="W1743" s="229"/>
      <c r="Y1743" s="223" t="str">
        <f t="shared" si="57"/>
        <v/>
      </c>
    </row>
    <row r="1744" spans="1:25" s="223" customFormat="1" ht="20.25">
      <c r="A1744" s="292"/>
      <c r="B1744" s="293" t="str">
        <f>IF(LEN(A1744)=0,"",INDEX('Smelter Reference List'!$A:$A,MATCH($A1744,'Smelter Reference List'!$E:$E,0)))</f>
        <v/>
      </c>
      <c r="C1744" s="299" t="str">
        <f>IF(LEN(A1744)=0,"",INDEX('Smelter Reference List'!$C:$C,MATCH($A1744,'Smelter Reference List'!$E:$E,0)))</f>
        <v/>
      </c>
      <c r="D1744" s="293" t="str">
        <f ca="1">IF(ISERROR($S1744),"",OFFSET('Smelter Reference List'!$C$4,$S1744-4,0)&amp;"")</f>
        <v/>
      </c>
      <c r="E1744" s="293" t="str">
        <f ca="1">IF(ISERROR($S1744),"",OFFSET('Smelter Reference List'!$D$4,$S1744-4,0)&amp;"")</f>
        <v/>
      </c>
      <c r="F1744" s="293" t="str">
        <f ca="1">IF(ISERROR($S1744),"",OFFSET('Smelter Reference List'!$E$4,$S1744-4,0))</f>
        <v/>
      </c>
      <c r="G1744" s="293" t="str">
        <f ca="1">IF(C1744=$U$4,"Enter smelter details", IF(ISERROR($S1744),"",OFFSET('Smelter Reference List'!$F$4,$S1744-4,0)))</f>
        <v/>
      </c>
      <c r="H1744" s="294" t="str">
        <f ca="1">IF(ISERROR($S1744),"",OFFSET('Smelter Reference List'!$G$4,$S1744-4,0))</f>
        <v/>
      </c>
      <c r="I1744" s="295" t="str">
        <f ca="1">IF(ISERROR($S1744),"",OFFSET('Smelter Reference List'!$H$4,$S1744-4,0))</f>
        <v/>
      </c>
      <c r="J1744" s="295" t="str">
        <f ca="1">IF(ISERROR($S1744),"",OFFSET('Smelter Reference List'!$I$4,$S1744-4,0))</f>
        <v/>
      </c>
      <c r="K1744" s="296"/>
      <c r="L1744" s="296"/>
      <c r="M1744" s="296"/>
      <c r="N1744" s="296"/>
      <c r="O1744" s="296"/>
      <c r="P1744" s="296"/>
      <c r="Q1744" s="297"/>
      <c r="R1744" s="227"/>
      <c r="S1744" s="228" t="e">
        <f>IF(C1744="",NA(),MATCH($B1744&amp;$C1744,'Smelter Reference List'!$J:$J,0))</f>
        <v>#N/A</v>
      </c>
      <c r="T1744" s="229"/>
      <c r="U1744" s="229">
        <f t="shared" ca="1" si="56"/>
        <v>0</v>
      </c>
      <c r="V1744" s="229"/>
      <c r="W1744" s="229"/>
      <c r="Y1744" s="223" t="str">
        <f t="shared" si="57"/>
        <v/>
      </c>
    </row>
    <row r="1745" spans="1:25" s="223" customFormat="1" ht="20.25">
      <c r="A1745" s="292"/>
      <c r="B1745" s="293" t="str">
        <f>IF(LEN(A1745)=0,"",INDEX('Smelter Reference List'!$A:$A,MATCH($A1745,'Smelter Reference List'!$E:$E,0)))</f>
        <v/>
      </c>
      <c r="C1745" s="299" t="str">
        <f>IF(LEN(A1745)=0,"",INDEX('Smelter Reference List'!$C:$C,MATCH($A1745,'Smelter Reference List'!$E:$E,0)))</f>
        <v/>
      </c>
      <c r="D1745" s="293" t="str">
        <f ca="1">IF(ISERROR($S1745),"",OFFSET('Smelter Reference List'!$C$4,$S1745-4,0)&amp;"")</f>
        <v/>
      </c>
      <c r="E1745" s="293" t="str">
        <f ca="1">IF(ISERROR($S1745),"",OFFSET('Smelter Reference List'!$D$4,$S1745-4,0)&amp;"")</f>
        <v/>
      </c>
      <c r="F1745" s="293" t="str">
        <f ca="1">IF(ISERROR($S1745),"",OFFSET('Smelter Reference List'!$E$4,$S1745-4,0))</f>
        <v/>
      </c>
      <c r="G1745" s="293" t="str">
        <f ca="1">IF(C1745=$U$4,"Enter smelter details", IF(ISERROR($S1745),"",OFFSET('Smelter Reference List'!$F$4,$S1745-4,0)))</f>
        <v/>
      </c>
      <c r="H1745" s="294" t="str">
        <f ca="1">IF(ISERROR($S1745),"",OFFSET('Smelter Reference List'!$G$4,$S1745-4,0))</f>
        <v/>
      </c>
      <c r="I1745" s="295" t="str">
        <f ca="1">IF(ISERROR($S1745),"",OFFSET('Smelter Reference List'!$H$4,$S1745-4,0))</f>
        <v/>
      </c>
      <c r="J1745" s="295" t="str">
        <f ca="1">IF(ISERROR($S1745),"",OFFSET('Smelter Reference List'!$I$4,$S1745-4,0))</f>
        <v/>
      </c>
      <c r="K1745" s="296"/>
      <c r="L1745" s="296"/>
      <c r="M1745" s="296"/>
      <c r="N1745" s="296"/>
      <c r="O1745" s="296"/>
      <c r="P1745" s="296"/>
      <c r="Q1745" s="297"/>
      <c r="R1745" s="227"/>
      <c r="S1745" s="228" t="e">
        <f>IF(C1745="",NA(),MATCH($B1745&amp;$C1745,'Smelter Reference List'!$J:$J,0))</f>
        <v>#N/A</v>
      </c>
      <c r="T1745" s="229"/>
      <c r="U1745" s="229">
        <f t="shared" ca="1" si="56"/>
        <v>0</v>
      </c>
      <c r="V1745" s="229"/>
      <c r="W1745" s="229"/>
      <c r="Y1745" s="223" t="str">
        <f t="shared" si="57"/>
        <v/>
      </c>
    </row>
    <row r="1746" spans="1:25" s="223" customFormat="1" ht="20.25">
      <c r="A1746" s="292"/>
      <c r="B1746" s="293" t="str">
        <f>IF(LEN(A1746)=0,"",INDEX('Smelter Reference List'!$A:$A,MATCH($A1746,'Smelter Reference List'!$E:$E,0)))</f>
        <v/>
      </c>
      <c r="C1746" s="299" t="str">
        <f>IF(LEN(A1746)=0,"",INDEX('Smelter Reference List'!$C:$C,MATCH($A1746,'Smelter Reference List'!$E:$E,0)))</f>
        <v/>
      </c>
      <c r="D1746" s="293" t="str">
        <f ca="1">IF(ISERROR($S1746),"",OFFSET('Smelter Reference List'!$C$4,$S1746-4,0)&amp;"")</f>
        <v/>
      </c>
      <c r="E1746" s="293" t="str">
        <f ca="1">IF(ISERROR($S1746),"",OFFSET('Smelter Reference List'!$D$4,$S1746-4,0)&amp;"")</f>
        <v/>
      </c>
      <c r="F1746" s="293" t="str">
        <f ca="1">IF(ISERROR($S1746),"",OFFSET('Smelter Reference List'!$E$4,$S1746-4,0))</f>
        <v/>
      </c>
      <c r="G1746" s="293" t="str">
        <f ca="1">IF(C1746=$U$4,"Enter smelter details", IF(ISERROR($S1746),"",OFFSET('Smelter Reference List'!$F$4,$S1746-4,0)))</f>
        <v/>
      </c>
      <c r="H1746" s="294" t="str">
        <f ca="1">IF(ISERROR($S1746),"",OFFSET('Smelter Reference List'!$G$4,$S1746-4,0))</f>
        <v/>
      </c>
      <c r="I1746" s="295" t="str">
        <f ca="1">IF(ISERROR($S1746),"",OFFSET('Smelter Reference List'!$H$4,$S1746-4,0))</f>
        <v/>
      </c>
      <c r="J1746" s="295" t="str">
        <f ca="1">IF(ISERROR($S1746),"",OFFSET('Smelter Reference List'!$I$4,$S1746-4,0))</f>
        <v/>
      </c>
      <c r="K1746" s="296"/>
      <c r="L1746" s="296"/>
      <c r="M1746" s="296"/>
      <c r="N1746" s="296"/>
      <c r="O1746" s="296"/>
      <c r="P1746" s="296"/>
      <c r="Q1746" s="297"/>
      <c r="R1746" s="227"/>
      <c r="S1746" s="228" t="e">
        <f>IF(C1746="",NA(),MATCH($B1746&amp;$C1746,'Smelter Reference List'!$J:$J,0))</f>
        <v>#N/A</v>
      </c>
      <c r="T1746" s="229"/>
      <c r="U1746" s="229">
        <f t="shared" ca="1" si="56"/>
        <v>0</v>
      </c>
      <c r="V1746" s="229"/>
      <c r="W1746" s="229"/>
      <c r="Y1746" s="223" t="str">
        <f t="shared" si="57"/>
        <v/>
      </c>
    </row>
    <row r="1747" spans="1:25" s="223" customFormat="1" ht="20.25">
      <c r="A1747" s="292"/>
      <c r="B1747" s="293" t="str">
        <f>IF(LEN(A1747)=0,"",INDEX('Smelter Reference List'!$A:$A,MATCH($A1747,'Smelter Reference List'!$E:$E,0)))</f>
        <v/>
      </c>
      <c r="C1747" s="299" t="str">
        <f>IF(LEN(A1747)=0,"",INDEX('Smelter Reference List'!$C:$C,MATCH($A1747,'Smelter Reference List'!$E:$E,0)))</f>
        <v/>
      </c>
      <c r="D1747" s="293" t="str">
        <f ca="1">IF(ISERROR($S1747),"",OFFSET('Smelter Reference List'!$C$4,$S1747-4,0)&amp;"")</f>
        <v/>
      </c>
      <c r="E1747" s="293" t="str">
        <f ca="1">IF(ISERROR($S1747),"",OFFSET('Smelter Reference List'!$D$4,$S1747-4,0)&amp;"")</f>
        <v/>
      </c>
      <c r="F1747" s="293" t="str">
        <f ca="1">IF(ISERROR($S1747),"",OFFSET('Smelter Reference List'!$E$4,$S1747-4,0))</f>
        <v/>
      </c>
      <c r="G1747" s="293" t="str">
        <f ca="1">IF(C1747=$U$4,"Enter smelter details", IF(ISERROR($S1747),"",OFFSET('Smelter Reference List'!$F$4,$S1747-4,0)))</f>
        <v/>
      </c>
      <c r="H1747" s="294" t="str">
        <f ca="1">IF(ISERROR($S1747),"",OFFSET('Smelter Reference List'!$G$4,$S1747-4,0))</f>
        <v/>
      </c>
      <c r="I1747" s="295" t="str">
        <f ca="1">IF(ISERROR($S1747),"",OFFSET('Smelter Reference List'!$H$4,$S1747-4,0))</f>
        <v/>
      </c>
      <c r="J1747" s="295" t="str">
        <f ca="1">IF(ISERROR($S1747),"",OFFSET('Smelter Reference List'!$I$4,$S1747-4,0))</f>
        <v/>
      </c>
      <c r="K1747" s="296"/>
      <c r="L1747" s="296"/>
      <c r="M1747" s="296"/>
      <c r="N1747" s="296"/>
      <c r="O1747" s="296"/>
      <c r="P1747" s="296"/>
      <c r="Q1747" s="297"/>
      <c r="R1747" s="227"/>
      <c r="S1747" s="228" t="e">
        <f>IF(C1747="",NA(),MATCH($B1747&amp;$C1747,'Smelter Reference List'!$J:$J,0))</f>
        <v>#N/A</v>
      </c>
      <c r="T1747" s="229"/>
      <c r="U1747" s="229">
        <f t="shared" ca="1" si="56"/>
        <v>0</v>
      </c>
      <c r="V1747" s="229"/>
      <c r="W1747" s="229"/>
      <c r="Y1747" s="223" t="str">
        <f t="shared" si="57"/>
        <v/>
      </c>
    </row>
    <row r="1748" spans="1:25" s="223" customFormat="1" ht="20.25">
      <c r="A1748" s="292"/>
      <c r="B1748" s="293" t="str">
        <f>IF(LEN(A1748)=0,"",INDEX('Smelter Reference List'!$A:$A,MATCH($A1748,'Smelter Reference List'!$E:$E,0)))</f>
        <v/>
      </c>
      <c r="C1748" s="299" t="str">
        <f>IF(LEN(A1748)=0,"",INDEX('Smelter Reference List'!$C:$C,MATCH($A1748,'Smelter Reference List'!$E:$E,0)))</f>
        <v/>
      </c>
      <c r="D1748" s="293" t="str">
        <f ca="1">IF(ISERROR($S1748),"",OFFSET('Smelter Reference List'!$C$4,$S1748-4,0)&amp;"")</f>
        <v/>
      </c>
      <c r="E1748" s="293" t="str">
        <f ca="1">IF(ISERROR($S1748),"",OFFSET('Smelter Reference List'!$D$4,$S1748-4,0)&amp;"")</f>
        <v/>
      </c>
      <c r="F1748" s="293" t="str">
        <f ca="1">IF(ISERROR($S1748),"",OFFSET('Smelter Reference List'!$E$4,$S1748-4,0))</f>
        <v/>
      </c>
      <c r="G1748" s="293" t="str">
        <f ca="1">IF(C1748=$U$4,"Enter smelter details", IF(ISERROR($S1748),"",OFFSET('Smelter Reference List'!$F$4,$S1748-4,0)))</f>
        <v/>
      </c>
      <c r="H1748" s="294" t="str">
        <f ca="1">IF(ISERROR($S1748),"",OFFSET('Smelter Reference List'!$G$4,$S1748-4,0))</f>
        <v/>
      </c>
      <c r="I1748" s="295" t="str">
        <f ca="1">IF(ISERROR($S1748),"",OFFSET('Smelter Reference List'!$H$4,$S1748-4,0))</f>
        <v/>
      </c>
      <c r="J1748" s="295" t="str">
        <f ca="1">IF(ISERROR($S1748),"",OFFSET('Smelter Reference List'!$I$4,$S1748-4,0))</f>
        <v/>
      </c>
      <c r="K1748" s="296"/>
      <c r="L1748" s="296"/>
      <c r="M1748" s="296"/>
      <c r="N1748" s="296"/>
      <c r="O1748" s="296"/>
      <c r="P1748" s="296"/>
      <c r="Q1748" s="297"/>
      <c r="R1748" s="227"/>
      <c r="S1748" s="228" t="e">
        <f>IF(C1748="",NA(),MATCH($B1748&amp;$C1748,'Smelter Reference List'!$J:$J,0))</f>
        <v>#N/A</v>
      </c>
      <c r="T1748" s="229"/>
      <c r="U1748" s="229">
        <f t="shared" ca="1" si="56"/>
        <v>0</v>
      </c>
      <c r="V1748" s="229"/>
      <c r="W1748" s="229"/>
      <c r="Y1748" s="223" t="str">
        <f t="shared" si="57"/>
        <v/>
      </c>
    </row>
    <row r="1749" spans="1:25" s="223" customFormat="1" ht="20.25">
      <c r="A1749" s="292"/>
      <c r="B1749" s="293" t="str">
        <f>IF(LEN(A1749)=0,"",INDEX('Smelter Reference List'!$A:$A,MATCH($A1749,'Smelter Reference List'!$E:$E,0)))</f>
        <v/>
      </c>
      <c r="C1749" s="299" t="str">
        <f>IF(LEN(A1749)=0,"",INDEX('Smelter Reference List'!$C:$C,MATCH($A1749,'Smelter Reference List'!$E:$E,0)))</f>
        <v/>
      </c>
      <c r="D1749" s="293" t="str">
        <f ca="1">IF(ISERROR($S1749),"",OFFSET('Smelter Reference List'!$C$4,$S1749-4,0)&amp;"")</f>
        <v/>
      </c>
      <c r="E1749" s="293" t="str">
        <f ca="1">IF(ISERROR($S1749),"",OFFSET('Smelter Reference List'!$D$4,$S1749-4,0)&amp;"")</f>
        <v/>
      </c>
      <c r="F1749" s="293" t="str">
        <f ca="1">IF(ISERROR($S1749),"",OFFSET('Smelter Reference List'!$E$4,$S1749-4,0))</f>
        <v/>
      </c>
      <c r="G1749" s="293" t="str">
        <f ca="1">IF(C1749=$U$4,"Enter smelter details", IF(ISERROR($S1749),"",OFFSET('Smelter Reference List'!$F$4,$S1749-4,0)))</f>
        <v/>
      </c>
      <c r="H1749" s="294" t="str">
        <f ca="1">IF(ISERROR($S1749),"",OFFSET('Smelter Reference List'!$G$4,$S1749-4,0))</f>
        <v/>
      </c>
      <c r="I1749" s="295" t="str">
        <f ca="1">IF(ISERROR($S1749),"",OFFSET('Smelter Reference List'!$H$4,$S1749-4,0))</f>
        <v/>
      </c>
      <c r="J1749" s="295" t="str">
        <f ca="1">IF(ISERROR($S1749),"",OFFSET('Smelter Reference List'!$I$4,$S1749-4,0))</f>
        <v/>
      </c>
      <c r="K1749" s="296"/>
      <c r="L1749" s="296"/>
      <c r="M1749" s="296"/>
      <c r="N1749" s="296"/>
      <c r="O1749" s="296"/>
      <c r="P1749" s="296"/>
      <c r="Q1749" s="297"/>
      <c r="R1749" s="227"/>
      <c r="S1749" s="228" t="e">
        <f>IF(C1749="",NA(),MATCH($B1749&amp;$C1749,'Smelter Reference List'!$J:$J,0))</f>
        <v>#N/A</v>
      </c>
      <c r="T1749" s="229"/>
      <c r="U1749" s="229">
        <f t="shared" ca="1" si="56"/>
        <v>0</v>
      </c>
      <c r="V1749" s="229"/>
      <c r="W1749" s="229"/>
      <c r="Y1749" s="223" t="str">
        <f t="shared" si="57"/>
        <v/>
      </c>
    </row>
    <row r="1750" spans="1:25" s="223" customFormat="1" ht="20.25">
      <c r="A1750" s="292"/>
      <c r="B1750" s="293" t="str">
        <f>IF(LEN(A1750)=0,"",INDEX('Smelter Reference List'!$A:$A,MATCH($A1750,'Smelter Reference List'!$E:$E,0)))</f>
        <v/>
      </c>
      <c r="C1750" s="299" t="str">
        <f>IF(LEN(A1750)=0,"",INDEX('Smelter Reference List'!$C:$C,MATCH($A1750,'Smelter Reference List'!$E:$E,0)))</f>
        <v/>
      </c>
      <c r="D1750" s="293" t="str">
        <f ca="1">IF(ISERROR($S1750),"",OFFSET('Smelter Reference List'!$C$4,$S1750-4,0)&amp;"")</f>
        <v/>
      </c>
      <c r="E1750" s="293" t="str">
        <f ca="1">IF(ISERROR($S1750),"",OFFSET('Smelter Reference List'!$D$4,$S1750-4,0)&amp;"")</f>
        <v/>
      </c>
      <c r="F1750" s="293" t="str">
        <f ca="1">IF(ISERROR($S1750),"",OFFSET('Smelter Reference List'!$E$4,$S1750-4,0))</f>
        <v/>
      </c>
      <c r="G1750" s="293" t="str">
        <f ca="1">IF(C1750=$U$4,"Enter smelter details", IF(ISERROR($S1750),"",OFFSET('Smelter Reference List'!$F$4,$S1750-4,0)))</f>
        <v/>
      </c>
      <c r="H1750" s="294" t="str">
        <f ca="1">IF(ISERROR($S1750),"",OFFSET('Smelter Reference List'!$G$4,$S1750-4,0))</f>
        <v/>
      </c>
      <c r="I1750" s="295" t="str">
        <f ca="1">IF(ISERROR($S1750),"",OFFSET('Smelter Reference List'!$H$4,$S1750-4,0))</f>
        <v/>
      </c>
      <c r="J1750" s="295" t="str">
        <f ca="1">IF(ISERROR($S1750),"",OFFSET('Smelter Reference List'!$I$4,$S1750-4,0))</f>
        <v/>
      </c>
      <c r="K1750" s="296"/>
      <c r="L1750" s="296"/>
      <c r="M1750" s="296"/>
      <c r="N1750" s="296"/>
      <c r="O1750" s="296"/>
      <c r="P1750" s="296"/>
      <c r="Q1750" s="297"/>
      <c r="R1750" s="227"/>
      <c r="S1750" s="228" t="e">
        <f>IF(C1750="",NA(),MATCH($B1750&amp;$C1750,'Smelter Reference List'!$J:$J,0))</f>
        <v>#N/A</v>
      </c>
      <c r="T1750" s="229"/>
      <c r="U1750" s="229">
        <f t="shared" ca="1" si="56"/>
        <v>0</v>
      </c>
      <c r="V1750" s="229"/>
      <c r="W1750" s="229"/>
      <c r="Y1750" s="223" t="str">
        <f t="shared" si="57"/>
        <v/>
      </c>
    </row>
    <row r="1751" spans="1:25" s="223" customFormat="1" ht="20.25">
      <c r="A1751" s="292"/>
      <c r="B1751" s="293" t="str">
        <f>IF(LEN(A1751)=0,"",INDEX('Smelter Reference List'!$A:$A,MATCH($A1751,'Smelter Reference List'!$E:$E,0)))</f>
        <v/>
      </c>
      <c r="C1751" s="299" t="str">
        <f>IF(LEN(A1751)=0,"",INDEX('Smelter Reference List'!$C:$C,MATCH($A1751,'Smelter Reference List'!$E:$E,0)))</f>
        <v/>
      </c>
      <c r="D1751" s="293" t="str">
        <f ca="1">IF(ISERROR($S1751),"",OFFSET('Smelter Reference List'!$C$4,$S1751-4,0)&amp;"")</f>
        <v/>
      </c>
      <c r="E1751" s="293" t="str">
        <f ca="1">IF(ISERROR($S1751),"",OFFSET('Smelter Reference List'!$D$4,$S1751-4,0)&amp;"")</f>
        <v/>
      </c>
      <c r="F1751" s="293" t="str">
        <f ca="1">IF(ISERROR($S1751),"",OFFSET('Smelter Reference List'!$E$4,$S1751-4,0))</f>
        <v/>
      </c>
      <c r="G1751" s="293" t="str">
        <f ca="1">IF(C1751=$U$4,"Enter smelter details", IF(ISERROR($S1751),"",OFFSET('Smelter Reference List'!$F$4,$S1751-4,0)))</f>
        <v/>
      </c>
      <c r="H1751" s="294" t="str">
        <f ca="1">IF(ISERROR($S1751),"",OFFSET('Smelter Reference List'!$G$4,$S1751-4,0))</f>
        <v/>
      </c>
      <c r="I1751" s="295" t="str">
        <f ca="1">IF(ISERROR($S1751),"",OFFSET('Smelter Reference List'!$H$4,$S1751-4,0))</f>
        <v/>
      </c>
      <c r="J1751" s="295" t="str">
        <f ca="1">IF(ISERROR($S1751),"",OFFSET('Smelter Reference List'!$I$4,$S1751-4,0))</f>
        <v/>
      </c>
      <c r="K1751" s="296"/>
      <c r="L1751" s="296"/>
      <c r="M1751" s="296"/>
      <c r="N1751" s="296"/>
      <c r="O1751" s="296"/>
      <c r="P1751" s="296"/>
      <c r="Q1751" s="297"/>
      <c r="R1751" s="227"/>
      <c r="S1751" s="228" t="e">
        <f>IF(C1751="",NA(),MATCH($B1751&amp;$C1751,'Smelter Reference List'!$J:$J,0))</f>
        <v>#N/A</v>
      </c>
      <c r="T1751" s="229"/>
      <c r="U1751" s="229">
        <f t="shared" ca="1" si="56"/>
        <v>0</v>
      </c>
      <c r="V1751" s="229"/>
      <c r="W1751" s="229"/>
      <c r="Y1751" s="223" t="str">
        <f t="shared" si="57"/>
        <v/>
      </c>
    </row>
    <row r="1752" spans="1:25" s="223" customFormat="1" ht="20.25">
      <c r="A1752" s="292"/>
      <c r="B1752" s="293" t="str">
        <f>IF(LEN(A1752)=0,"",INDEX('Smelter Reference List'!$A:$A,MATCH($A1752,'Smelter Reference List'!$E:$E,0)))</f>
        <v/>
      </c>
      <c r="C1752" s="299" t="str">
        <f>IF(LEN(A1752)=0,"",INDEX('Smelter Reference List'!$C:$C,MATCH($A1752,'Smelter Reference List'!$E:$E,0)))</f>
        <v/>
      </c>
      <c r="D1752" s="293" t="str">
        <f ca="1">IF(ISERROR($S1752),"",OFFSET('Smelter Reference List'!$C$4,$S1752-4,0)&amp;"")</f>
        <v/>
      </c>
      <c r="E1752" s="293" t="str">
        <f ca="1">IF(ISERROR($S1752),"",OFFSET('Smelter Reference List'!$D$4,$S1752-4,0)&amp;"")</f>
        <v/>
      </c>
      <c r="F1752" s="293" t="str">
        <f ca="1">IF(ISERROR($S1752),"",OFFSET('Smelter Reference List'!$E$4,$S1752-4,0))</f>
        <v/>
      </c>
      <c r="G1752" s="293" t="str">
        <f ca="1">IF(C1752=$U$4,"Enter smelter details", IF(ISERROR($S1752),"",OFFSET('Smelter Reference List'!$F$4,$S1752-4,0)))</f>
        <v/>
      </c>
      <c r="H1752" s="294" t="str">
        <f ca="1">IF(ISERROR($S1752),"",OFFSET('Smelter Reference List'!$G$4,$S1752-4,0))</f>
        <v/>
      </c>
      <c r="I1752" s="295" t="str">
        <f ca="1">IF(ISERROR($S1752),"",OFFSET('Smelter Reference List'!$H$4,$S1752-4,0))</f>
        <v/>
      </c>
      <c r="J1752" s="295" t="str">
        <f ca="1">IF(ISERROR($S1752),"",OFFSET('Smelter Reference List'!$I$4,$S1752-4,0))</f>
        <v/>
      </c>
      <c r="K1752" s="296"/>
      <c r="L1752" s="296"/>
      <c r="M1752" s="296"/>
      <c r="N1752" s="296"/>
      <c r="O1752" s="296"/>
      <c r="P1752" s="296"/>
      <c r="Q1752" s="297"/>
      <c r="R1752" s="227"/>
      <c r="S1752" s="228" t="e">
        <f>IF(C1752="",NA(),MATCH($B1752&amp;$C1752,'Smelter Reference List'!$J:$J,0))</f>
        <v>#N/A</v>
      </c>
      <c r="T1752" s="229"/>
      <c r="U1752" s="229">
        <f t="shared" ca="1" si="56"/>
        <v>0</v>
      </c>
      <c r="V1752" s="229"/>
      <c r="W1752" s="229"/>
      <c r="Y1752" s="223" t="str">
        <f t="shared" si="57"/>
        <v/>
      </c>
    </row>
    <row r="1753" spans="1:25" s="223" customFormat="1" ht="20.25">
      <c r="A1753" s="292"/>
      <c r="B1753" s="293" t="str">
        <f>IF(LEN(A1753)=0,"",INDEX('Smelter Reference List'!$A:$A,MATCH($A1753,'Smelter Reference List'!$E:$E,0)))</f>
        <v/>
      </c>
      <c r="C1753" s="299" t="str">
        <f>IF(LEN(A1753)=0,"",INDEX('Smelter Reference List'!$C:$C,MATCH($A1753,'Smelter Reference List'!$E:$E,0)))</f>
        <v/>
      </c>
      <c r="D1753" s="293" t="str">
        <f ca="1">IF(ISERROR($S1753),"",OFFSET('Smelter Reference List'!$C$4,$S1753-4,0)&amp;"")</f>
        <v/>
      </c>
      <c r="E1753" s="293" t="str">
        <f ca="1">IF(ISERROR($S1753),"",OFFSET('Smelter Reference List'!$D$4,$S1753-4,0)&amp;"")</f>
        <v/>
      </c>
      <c r="F1753" s="293" t="str">
        <f ca="1">IF(ISERROR($S1753),"",OFFSET('Smelter Reference List'!$E$4,$S1753-4,0))</f>
        <v/>
      </c>
      <c r="G1753" s="293" t="str">
        <f ca="1">IF(C1753=$U$4,"Enter smelter details", IF(ISERROR($S1753),"",OFFSET('Smelter Reference List'!$F$4,$S1753-4,0)))</f>
        <v/>
      </c>
      <c r="H1753" s="294" t="str">
        <f ca="1">IF(ISERROR($S1753),"",OFFSET('Smelter Reference List'!$G$4,$S1753-4,0))</f>
        <v/>
      </c>
      <c r="I1753" s="295" t="str">
        <f ca="1">IF(ISERROR($S1753),"",OFFSET('Smelter Reference List'!$H$4,$S1753-4,0))</f>
        <v/>
      </c>
      <c r="J1753" s="295" t="str">
        <f ca="1">IF(ISERROR($S1753),"",OFFSET('Smelter Reference List'!$I$4,$S1753-4,0))</f>
        <v/>
      </c>
      <c r="K1753" s="296"/>
      <c r="L1753" s="296"/>
      <c r="M1753" s="296"/>
      <c r="N1753" s="296"/>
      <c r="O1753" s="296"/>
      <c r="P1753" s="296"/>
      <c r="Q1753" s="297"/>
      <c r="R1753" s="227"/>
      <c r="S1753" s="228" t="e">
        <f>IF(C1753="",NA(),MATCH($B1753&amp;$C1753,'Smelter Reference List'!$J:$J,0))</f>
        <v>#N/A</v>
      </c>
      <c r="T1753" s="229"/>
      <c r="U1753" s="229">
        <f t="shared" ca="1" si="56"/>
        <v>0</v>
      </c>
      <c r="V1753" s="229"/>
      <c r="W1753" s="229"/>
      <c r="Y1753" s="223" t="str">
        <f t="shared" si="57"/>
        <v/>
      </c>
    </row>
    <row r="1754" spans="1:25" s="223" customFormat="1" ht="20.25">
      <c r="A1754" s="292"/>
      <c r="B1754" s="293" t="str">
        <f>IF(LEN(A1754)=0,"",INDEX('Smelter Reference List'!$A:$A,MATCH($A1754,'Smelter Reference List'!$E:$E,0)))</f>
        <v/>
      </c>
      <c r="C1754" s="299" t="str">
        <f>IF(LEN(A1754)=0,"",INDEX('Smelter Reference List'!$C:$C,MATCH($A1754,'Smelter Reference List'!$E:$E,0)))</f>
        <v/>
      </c>
      <c r="D1754" s="293" t="str">
        <f ca="1">IF(ISERROR($S1754),"",OFFSET('Smelter Reference List'!$C$4,$S1754-4,0)&amp;"")</f>
        <v/>
      </c>
      <c r="E1754" s="293" t="str">
        <f ca="1">IF(ISERROR($S1754),"",OFFSET('Smelter Reference List'!$D$4,$S1754-4,0)&amp;"")</f>
        <v/>
      </c>
      <c r="F1754" s="293" t="str">
        <f ca="1">IF(ISERROR($S1754),"",OFFSET('Smelter Reference List'!$E$4,$S1754-4,0))</f>
        <v/>
      </c>
      <c r="G1754" s="293" t="str">
        <f ca="1">IF(C1754=$U$4,"Enter smelter details", IF(ISERROR($S1754),"",OFFSET('Smelter Reference List'!$F$4,$S1754-4,0)))</f>
        <v/>
      </c>
      <c r="H1754" s="294" t="str">
        <f ca="1">IF(ISERROR($S1754),"",OFFSET('Smelter Reference List'!$G$4,$S1754-4,0))</f>
        <v/>
      </c>
      <c r="I1754" s="295" t="str">
        <f ca="1">IF(ISERROR($S1754),"",OFFSET('Smelter Reference List'!$H$4,$S1754-4,0))</f>
        <v/>
      </c>
      <c r="J1754" s="295" t="str">
        <f ca="1">IF(ISERROR($S1754),"",OFFSET('Smelter Reference List'!$I$4,$S1754-4,0))</f>
        <v/>
      </c>
      <c r="K1754" s="296"/>
      <c r="L1754" s="296"/>
      <c r="M1754" s="296"/>
      <c r="N1754" s="296"/>
      <c r="O1754" s="296"/>
      <c r="P1754" s="296"/>
      <c r="Q1754" s="297"/>
      <c r="R1754" s="227"/>
      <c r="S1754" s="228" t="e">
        <f>IF(C1754="",NA(),MATCH($B1754&amp;$C1754,'Smelter Reference List'!$J:$J,0))</f>
        <v>#N/A</v>
      </c>
      <c r="T1754" s="229"/>
      <c r="U1754" s="229">
        <f t="shared" ca="1" si="56"/>
        <v>0</v>
      </c>
      <c r="V1754" s="229"/>
      <c r="W1754" s="229"/>
      <c r="Y1754" s="223" t="str">
        <f t="shared" si="57"/>
        <v/>
      </c>
    </row>
    <row r="1755" spans="1:25" s="223" customFormat="1" ht="20.25">
      <c r="A1755" s="292"/>
      <c r="B1755" s="293" t="str">
        <f>IF(LEN(A1755)=0,"",INDEX('Smelter Reference List'!$A:$A,MATCH($A1755,'Smelter Reference List'!$E:$E,0)))</f>
        <v/>
      </c>
      <c r="C1755" s="299" t="str">
        <f>IF(LEN(A1755)=0,"",INDEX('Smelter Reference List'!$C:$C,MATCH($A1755,'Smelter Reference List'!$E:$E,0)))</f>
        <v/>
      </c>
      <c r="D1755" s="293" t="str">
        <f ca="1">IF(ISERROR($S1755),"",OFFSET('Smelter Reference List'!$C$4,$S1755-4,0)&amp;"")</f>
        <v/>
      </c>
      <c r="E1755" s="293" t="str">
        <f ca="1">IF(ISERROR($S1755),"",OFFSET('Smelter Reference List'!$D$4,$S1755-4,0)&amp;"")</f>
        <v/>
      </c>
      <c r="F1755" s="293" t="str">
        <f ca="1">IF(ISERROR($S1755),"",OFFSET('Smelter Reference List'!$E$4,$S1755-4,0))</f>
        <v/>
      </c>
      <c r="G1755" s="293" t="str">
        <f ca="1">IF(C1755=$U$4,"Enter smelter details", IF(ISERROR($S1755),"",OFFSET('Smelter Reference List'!$F$4,$S1755-4,0)))</f>
        <v/>
      </c>
      <c r="H1755" s="294" t="str">
        <f ca="1">IF(ISERROR($S1755),"",OFFSET('Smelter Reference List'!$G$4,$S1755-4,0))</f>
        <v/>
      </c>
      <c r="I1755" s="295" t="str">
        <f ca="1">IF(ISERROR($S1755),"",OFFSET('Smelter Reference List'!$H$4,$S1755-4,0))</f>
        <v/>
      </c>
      <c r="J1755" s="295" t="str">
        <f ca="1">IF(ISERROR($S1755),"",OFFSET('Smelter Reference List'!$I$4,$S1755-4,0))</f>
        <v/>
      </c>
      <c r="K1755" s="296"/>
      <c r="L1755" s="296"/>
      <c r="M1755" s="296"/>
      <c r="N1755" s="296"/>
      <c r="O1755" s="296"/>
      <c r="P1755" s="296"/>
      <c r="Q1755" s="297"/>
      <c r="R1755" s="227"/>
      <c r="S1755" s="228" t="e">
        <f>IF(C1755="",NA(),MATCH($B1755&amp;$C1755,'Smelter Reference List'!$J:$J,0))</f>
        <v>#N/A</v>
      </c>
      <c r="T1755" s="229"/>
      <c r="U1755" s="229">
        <f t="shared" ca="1" si="56"/>
        <v>0</v>
      </c>
      <c r="V1755" s="229"/>
      <c r="W1755" s="229"/>
      <c r="Y1755" s="223" t="str">
        <f t="shared" si="57"/>
        <v/>
      </c>
    </row>
    <row r="1756" spans="1:25" s="223" customFormat="1" ht="20.25">
      <c r="A1756" s="292"/>
      <c r="B1756" s="293" t="str">
        <f>IF(LEN(A1756)=0,"",INDEX('Smelter Reference List'!$A:$A,MATCH($A1756,'Smelter Reference List'!$E:$E,0)))</f>
        <v/>
      </c>
      <c r="C1756" s="299" t="str">
        <f>IF(LEN(A1756)=0,"",INDEX('Smelter Reference List'!$C:$C,MATCH($A1756,'Smelter Reference List'!$E:$E,0)))</f>
        <v/>
      </c>
      <c r="D1756" s="293" t="str">
        <f ca="1">IF(ISERROR($S1756),"",OFFSET('Smelter Reference List'!$C$4,$S1756-4,0)&amp;"")</f>
        <v/>
      </c>
      <c r="E1756" s="293" t="str">
        <f ca="1">IF(ISERROR($S1756),"",OFFSET('Smelter Reference List'!$D$4,$S1756-4,0)&amp;"")</f>
        <v/>
      </c>
      <c r="F1756" s="293" t="str">
        <f ca="1">IF(ISERROR($S1756),"",OFFSET('Smelter Reference List'!$E$4,$S1756-4,0))</f>
        <v/>
      </c>
      <c r="G1756" s="293" t="str">
        <f ca="1">IF(C1756=$U$4,"Enter smelter details", IF(ISERROR($S1756),"",OFFSET('Smelter Reference List'!$F$4,$S1756-4,0)))</f>
        <v/>
      </c>
      <c r="H1756" s="294" t="str">
        <f ca="1">IF(ISERROR($S1756),"",OFFSET('Smelter Reference List'!$G$4,$S1756-4,0))</f>
        <v/>
      </c>
      <c r="I1756" s="295" t="str">
        <f ca="1">IF(ISERROR($S1756),"",OFFSET('Smelter Reference List'!$H$4,$S1756-4,0))</f>
        <v/>
      </c>
      <c r="J1756" s="295" t="str">
        <f ca="1">IF(ISERROR($S1756),"",OFFSET('Smelter Reference List'!$I$4,$S1756-4,0))</f>
        <v/>
      </c>
      <c r="K1756" s="296"/>
      <c r="L1756" s="296"/>
      <c r="M1756" s="296"/>
      <c r="N1756" s="296"/>
      <c r="O1756" s="296"/>
      <c r="P1756" s="296"/>
      <c r="Q1756" s="297"/>
      <c r="R1756" s="227"/>
      <c r="S1756" s="228" t="e">
        <f>IF(C1756="",NA(),MATCH($B1756&amp;$C1756,'Smelter Reference List'!$J:$J,0))</f>
        <v>#N/A</v>
      </c>
      <c r="T1756" s="229"/>
      <c r="U1756" s="229">
        <f t="shared" ca="1" si="56"/>
        <v>0</v>
      </c>
      <c r="V1756" s="229"/>
      <c r="W1756" s="229"/>
      <c r="Y1756" s="223" t="str">
        <f t="shared" si="57"/>
        <v/>
      </c>
    </row>
    <row r="1757" spans="1:25" s="223" customFormat="1" ht="20.25">
      <c r="A1757" s="292"/>
      <c r="B1757" s="293" t="str">
        <f>IF(LEN(A1757)=0,"",INDEX('Smelter Reference List'!$A:$A,MATCH($A1757,'Smelter Reference List'!$E:$E,0)))</f>
        <v/>
      </c>
      <c r="C1757" s="299" t="str">
        <f>IF(LEN(A1757)=0,"",INDEX('Smelter Reference List'!$C:$C,MATCH($A1757,'Smelter Reference List'!$E:$E,0)))</f>
        <v/>
      </c>
      <c r="D1757" s="293" t="str">
        <f ca="1">IF(ISERROR($S1757),"",OFFSET('Smelter Reference List'!$C$4,$S1757-4,0)&amp;"")</f>
        <v/>
      </c>
      <c r="E1757" s="293" t="str">
        <f ca="1">IF(ISERROR($S1757),"",OFFSET('Smelter Reference List'!$D$4,$S1757-4,0)&amp;"")</f>
        <v/>
      </c>
      <c r="F1757" s="293" t="str">
        <f ca="1">IF(ISERROR($S1757),"",OFFSET('Smelter Reference List'!$E$4,$S1757-4,0))</f>
        <v/>
      </c>
      <c r="G1757" s="293" t="str">
        <f ca="1">IF(C1757=$U$4,"Enter smelter details", IF(ISERROR($S1757),"",OFFSET('Smelter Reference List'!$F$4,$S1757-4,0)))</f>
        <v/>
      </c>
      <c r="H1757" s="294" t="str">
        <f ca="1">IF(ISERROR($S1757),"",OFFSET('Smelter Reference List'!$G$4,$S1757-4,0))</f>
        <v/>
      </c>
      <c r="I1757" s="295" t="str">
        <f ca="1">IF(ISERROR($S1757),"",OFFSET('Smelter Reference List'!$H$4,$S1757-4,0))</f>
        <v/>
      </c>
      <c r="J1757" s="295" t="str">
        <f ca="1">IF(ISERROR($S1757),"",OFFSET('Smelter Reference List'!$I$4,$S1757-4,0))</f>
        <v/>
      </c>
      <c r="K1757" s="296"/>
      <c r="L1757" s="296"/>
      <c r="M1757" s="296"/>
      <c r="N1757" s="296"/>
      <c r="O1757" s="296"/>
      <c r="P1757" s="296"/>
      <c r="Q1757" s="297"/>
      <c r="R1757" s="227"/>
      <c r="S1757" s="228" t="e">
        <f>IF(C1757="",NA(),MATCH($B1757&amp;$C1757,'Smelter Reference List'!$J:$J,0))</f>
        <v>#N/A</v>
      </c>
      <c r="T1757" s="229"/>
      <c r="U1757" s="229">
        <f t="shared" ca="1" si="56"/>
        <v>0</v>
      </c>
      <c r="V1757" s="229"/>
      <c r="W1757" s="229"/>
      <c r="Y1757" s="223" t="str">
        <f t="shared" si="57"/>
        <v/>
      </c>
    </row>
    <row r="1758" spans="1:25" s="223" customFormat="1" ht="20.25">
      <c r="A1758" s="292"/>
      <c r="B1758" s="293" t="str">
        <f>IF(LEN(A1758)=0,"",INDEX('Smelter Reference List'!$A:$A,MATCH($A1758,'Smelter Reference List'!$E:$E,0)))</f>
        <v/>
      </c>
      <c r="C1758" s="299" t="str">
        <f>IF(LEN(A1758)=0,"",INDEX('Smelter Reference List'!$C:$C,MATCH($A1758,'Smelter Reference List'!$E:$E,0)))</f>
        <v/>
      </c>
      <c r="D1758" s="293" t="str">
        <f ca="1">IF(ISERROR($S1758),"",OFFSET('Smelter Reference List'!$C$4,$S1758-4,0)&amp;"")</f>
        <v/>
      </c>
      <c r="E1758" s="293" t="str">
        <f ca="1">IF(ISERROR($S1758),"",OFFSET('Smelter Reference List'!$D$4,$S1758-4,0)&amp;"")</f>
        <v/>
      </c>
      <c r="F1758" s="293" t="str">
        <f ca="1">IF(ISERROR($S1758),"",OFFSET('Smelter Reference List'!$E$4,$S1758-4,0))</f>
        <v/>
      </c>
      <c r="G1758" s="293" t="str">
        <f ca="1">IF(C1758=$U$4,"Enter smelter details", IF(ISERROR($S1758),"",OFFSET('Smelter Reference List'!$F$4,$S1758-4,0)))</f>
        <v/>
      </c>
      <c r="H1758" s="294" t="str">
        <f ca="1">IF(ISERROR($S1758),"",OFFSET('Smelter Reference List'!$G$4,$S1758-4,0))</f>
        <v/>
      </c>
      <c r="I1758" s="295" t="str">
        <f ca="1">IF(ISERROR($S1758),"",OFFSET('Smelter Reference List'!$H$4,$S1758-4,0))</f>
        <v/>
      </c>
      <c r="J1758" s="295" t="str">
        <f ca="1">IF(ISERROR($S1758),"",OFFSET('Smelter Reference List'!$I$4,$S1758-4,0))</f>
        <v/>
      </c>
      <c r="K1758" s="296"/>
      <c r="L1758" s="296"/>
      <c r="M1758" s="296"/>
      <c r="N1758" s="296"/>
      <c r="O1758" s="296"/>
      <c r="P1758" s="296"/>
      <c r="Q1758" s="297"/>
      <c r="R1758" s="227"/>
      <c r="S1758" s="228" t="e">
        <f>IF(C1758="",NA(),MATCH($B1758&amp;$C1758,'Smelter Reference List'!$J:$J,0))</f>
        <v>#N/A</v>
      </c>
      <c r="T1758" s="229"/>
      <c r="U1758" s="229">
        <f t="shared" ca="1" si="56"/>
        <v>0</v>
      </c>
      <c r="V1758" s="229"/>
      <c r="W1758" s="229"/>
      <c r="Y1758" s="223" t="str">
        <f t="shared" si="57"/>
        <v/>
      </c>
    </row>
    <row r="1759" spans="1:25" s="223" customFormat="1" ht="20.25">
      <c r="A1759" s="292"/>
      <c r="B1759" s="293" t="str">
        <f>IF(LEN(A1759)=0,"",INDEX('Smelter Reference List'!$A:$A,MATCH($A1759,'Smelter Reference List'!$E:$E,0)))</f>
        <v/>
      </c>
      <c r="C1759" s="299" t="str">
        <f>IF(LEN(A1759)=0,"",INDEX('Smelter Reference List'!$C:$C,MATCH($A1759,'Smelter Reference List'!$E:$E,0)))</f>
        <v/>
      </c>
      <c r="D1759" s="293" t="str">
        <f ca="1">IF(ISERROR($S1759),"",OFFSET('Smelter Reference List'!$C$4,$S1759-4,0)&amp;"")</f>
        <v/>
      </c>
      <c r="E1759" s="293" t="str">
        <f ca="1">IF(ISERROR($S1759),"",OFFSET('Smelter Reference List'!$D$4,$S1759-4,0)&amp;"")</f>
        <v/>
      </c>
      <c r="F1759" s="293" t="str">
        <f ca="1">IF(ISERROR($S1759),"",OFFSET('Smelter Reference List'!$E$4,$S1759-4,0))</f>
        <v/>
      </c>
      <c r="G1759" s="293" t="str">
        <f ca="1">IF(C1759=$U$4,"Enter smelter details", IF(ISERROR($S1759),"",OFFSET('Smelter Reference List'!$F$4,$S1759-4,0)))</f>
        <v/>
      </c>
      <c r="H1759" s="294" t="str">
        <f ca="1">IF(ISERROR($S1759),"",OFFSET('Smelter Reference List'!$G$4,$S1759-4,0))</f>
        <v/>
      </c>
      <c r="I1759" s="295" t="str">
        <f ca="1">IF(ISERROR($S1759),"",OFFSET('Smelter Reference List'!$H$4,$S1759-4,0))</f>
        <v/>
      </c>
      <c r="J1759" s="295" t="str">
        <f ca="1">IF(ISERROR($S1759),"",OFFSET('Smelter Reference List'!$I$4,$S1759-4,0))</f>
        <v/>
      </c>
      <c r="K1759" s="296"/>
      <c r="L1759" s="296"/>
      <c r="M1759" s="296"/>
      <c r="N1759" s="296"/>
      <c r="O1759" s="296"/>
      <c r="P1759" s="296"/>
      <c r="Q1759" s="297"/>
      <c r="R1759" s="227"/>
      <c r="S1759" s="228" t="e">
        <f>IF(C1759="",NA(),MATCH($B1759&amp;$C1759,'Smelter Reference List'!$J:$J,0))</f>
        <v>#N/A</v>
      </c>
      <c r="T1759" s="229"/>
      <c r="U1759" s="229">
        <f t="shared" ca="1" si="56"/>
        <v>0</v>
      </c>
      <c r="V1759" s="229"/>
      <c r="W1759" s="229"/>
      <c r="Y1759" s="223" t="str">
        <f t="shared" si="57"/>
        <v/>
      </c>
    </row>
    <row r="1760" spans="1:25" s="223" customFormat="1" ht="20.25">
      <c r="A1760" s="292"/>
      <c r="B1760" s="293" t="str">
        <f>IF(LEN(A1760)=0,"",INDEX('Smelter Reference List'!$A:$A,MATCH($A1760,'Smelter Reference List'!$E:$E,0)))</f>
        <v/>
      </c>
      <c r="C1760" s="299" t="str">
        <f>IF(LEN(A1760)=0,"",INDEX('Smelter Reference List'!$C:$C,MATCH($A1760,'Smelter Reference List'!$E:$E,0)))</f>
        <v/>
      </c>
      <c r="D1760" s="293" t="str">
        <f ca="1">IF(ISERROR($S1760),"",OFFSET('Smelter Reference List'!$C$4,$S1760-4,0)&amp;"")</f>
        <v/>
      </c>
      <c r="E1760" s="293" t="str">
        <f ca="1">IF(ISERROR($S1760),"",OFFSET('Smelter Reference List'!$D$4,$S1760-4,0)&amp;"")</f>
        <v/>
      </c>
      <c r="F1760" s="293" t="str">
        <f ca="1">IF(ISERROR($S1760),"",OFFSET('Smelter Reference List'!$E$4,$S1760-4,0))</f>
        <v/>
      </c>
      <c r="G1760" s="293" t="str">
        <f ca="1">IF(C1760=$U$4,"Enter smelter details", IF(ISERROR($S1760),"",OFFSET('Smelter Reference List'!$F$4,$S1760-4,0)))</f>
        <v/>
      </c>
      <c r="H1760" s="294" t="str">
        <f ca="1">IF(ISERROR($S1760),"",OFFSET('Smelter Reference List'!$G$4,$S1760-4,0))</f>
        <v/>
      </c>
      <c r="I1760" s="295" t="str">
        <f ca="1">IF(ISERROR($S1760),"",OFFSET('Smelter Reference List'!$H$4,$S1760-4,0))</f>
        <v/>
      </c>
      <c r="J1760" s="295" t="str">
        <f ca="1">IF(ISERROR($S1760),"",OFFSET('Smelter Reference List'!$I$4,$S1760-4,0))</f>
        <v/>
      </c>
      <c r="K1760" s="296"/>
      <c r="L1760" s="296"/>
      <c r="M1760" s="296"/>
      <c r="N1760" s="296"/>
      <c r="O1760" s="296"/>
      <c r="P1760" s="296"/>
      <c r="Q1760" s="297"/>
      <c r="R1760" s="227"/>
      <c r="S1760" s="228" t="e">
        <f>IF(C1760="",NA(),MATCH($B1760&amp;$C1760,'Smelter Reference List'!$J:$J,0))</f>
        <v>#N/A</v>
      </c>
      <c r="T1760" s="229"/>
      <c r="U1760" s="229">
        <f t="shared" ca="1" si="56"/>
        <v>0</v>
      </c>
      <c r="V1760" s="229"/>
      <c r="W1760" s="229"/>
      <c r="Y1760" s="223" t="str">
        <f t="shared" si="57"/>
        <v/>
      </c>
    </row>
    <row r="1761" spans="1:25" s="223" customFormat="1" ht="20.25">
      <c r="A1761" s="292"/>
      <c r="B1761" s="293" t="str">
        <f>IF(LEN(A1761)=0,"",INDEX('Smelter Reference List'!$A:$A,MATCH($A1761,'Smelter Reference List'!$E:$E,0)))</f>
        <v/>
      </c>
      <c r="C1761" s="299" t="str">
        <f>IF(LEN(A1761)=0,"",INDEX('Smelter Reference List'!$C:$C,MATCH($A1761,'Smelter Reference List'!$E:$E,0)))</f>
        <v/>
      </c>
      <c r="D1761" s="293" t="str">
        <f ca="1">IF(ISERROR($S1761),"",OFFSET('Smelter Reference List'!$C$4,$S1761-4,0)&amp;"")</f>
        <v/>
      </c>
      <c r="E1761" s="293" t="str">
        <f ca="1">IF(ISERROR($S1761),"",OFFSET('Smelter Reference List'!$D$4,$S1761-4,0)&amp;"")</f>
        <v/>
      </c>
      <c r="F1761" s="293" t="str">
        <f ca="1">IF(ISERROR($S1761),"",OFFSET('Smelter Reference List'!$E$4,$S1761-4,0))</f>
        <v/>
      </c>
      <c r="G1761" s="293" t="str">
        <f ca="1">IF(C1761=$U$4,"Enter smelter details", IF(ISERROR($S1761),"",OFFSET('Smelter Reference List'!$F$4,$S1761-4,0)))</f>
        <v/>
      </c>
      <c r="H1761" s="294" t="str">
        <f ca="1">IF(ISERROR($S1761),"",OFFSET('Smelter Reference List'!$G$4,$S1761-4,0))</f>
        <v/>
      </c>
      <c r="I1761" s="295" t="str">
        <f ca="1">IF(ISERROR($S1761),"",OFFSET('Smelter Reference List'!$H$4,$S1761-4,0))</f>
        <v/>
      </c>
      <c r="J1761" s="295" t="str">
        <f ca="1">IF(ISERROR($S1761),"",OFFSET('Smelter Reference List'!$I$4,$S1761-4,0))</f>
        <v/>
      </c>
      <c r="K1761" s="296"/>
      <c r="L1761" s="296"/>
      <c r="M1761" s="296"/>
      <c r="N1761" s="296"/>
      <c r="O1761" s="296"/>
      <c r="P1761" s="296"/>
      <c r="Q1761" s="297"/>
      <c r="R1761" s="227"/>
      <c r="S1761" s="228" t="e">
        <f>IF(C1761="",NA(),MATCH($B1761&amp;$C1761,'Smelter Reference List'!$J:$J,0))</f>
        <v>#N/A</v>
      </c>
      <c r="T1761" s="229"/>
      <c r="U1761" s="229">
        <f t="shared" ca="1" si="56"/>
        <v>0</v>
      </c>
      <c r="V1761" s="229"/>
      <c r="W1761" s="229"/>
      <c r="Y1761" s="223" t="str">
        <f t="shared" si="57"/>
        <v/>
      </c>
    </row>
    <row r="1762" spans="1:25" s="223" customFormat="1" ht="20.25">
      <c r="A1762" s="292"/>
      <c r="B1762" s="293" t="str">
        <f>IF(LEN(A1762)=0,"",INDEX('Smelter Reference List'!$A:$A,MATCH($A1762,'Smelter Reference List'!$E:$E,0)))</f>
        <v/>
      </c>
      <c r="C1762" s="299" t="str">
        <f>IF(LEN(A1762)=0,"",INDEX('Smelter Reference List'!$C:$C,MATCH($A1762,'Smelter Reference List'!$E:$E,0)))</f>
        <v/>
      </c>
      <c r="D1762" s="293" t="str">
        <f ca="1">IF(ISERROR($S1762),"",OFFSET('Smelter Reference List'!$C$4,$S1762-4,0)&amp;"")</f>
        <v/>
      </c>
      <c r="E1762" s="293" t="str">
        <f ca="1">IF(ISERROR($S1762),"",OFFSET('Smelter Reference List'!$D$4,$S1762-4,0)&amp;"")</f>
        <v/>
      </c>
      <c r="F1762" s="293" t="str">
        <f ca="1">IF(ISERROR($S1762),"",OFFSET('Smelter Reference List'!$E$4,$S1762-4,0))</f>
        <v/>
      </c>
      <c r="G1762" s="293" t="str">
        <f ca="1">IF(C1762=$U$4,"Enter smelter details", IF(ISERROR($S1762),"",OFFSET('Smelter Reference List'!$F$4,$S1762-4,0)))</f>
        <v/>
      </c>
      <c r="H1762" s="294" t="str">
        <f ca="1">IF(ISERROR($S1762),"",OFFSET('Smelter Reference List'!$G$4,$S1762-4,0))</f>
        <v/>
      </c>
      <c r="I1762" s="295" t="str">
        <f ca="1">IF(ISERROR($S1762),"",OFFSET('Smelter Reference List'!$H$4,$S1762-4,0))</f>
        <v/>
      </c>
      <c r="J1762" s="295" t="str">
        <f ca="1">IF(ISERROR($S1762),"",OFFSET('Smelter Reference List'!$I$4,$S1762-4,0))</f>
        <v/>
      </c>
      <c r="K1762" s="296"/>
      <c r="L1762" s="296"/>
      <c r="M1762" s="296"/>
      <c r="N1762" s="296"/>
      <c r="O1762" s="296"/>
      <c r="P1762" s="296"/>
      <c r="Q1762" s="297"/>
      <c r="R1762" s="227"/>
      <c r="S1762" s="228" t="e">
        <f>IF(C1762="",NA(),MATCH($B1762&amp;$C1762,'Smelter Reference List'!$J:$J,0))</f>
        <v>#N/A</v>
      </c>
      <c r="T1762" s="229"/>
      <c r="U1762" s="229">
        <f t="shared" ca="1" si="56"/>
        <v>0</v>
      </c>
      <c r="V1762" s="229"/>
      <c r="W1762" s="229"/>
      <c r="Y1762" s="223" t="str">
        <f t="shared" si="57"/>
        <v/>
      </c>
    </row>
    <row r="1763" spans="1:25" s="223" customFormat="1" ht="20.25">
      <c r="A1763" s="292"/>
      <c r="B1763" s="293" t="str">
        <f>IF(LEN(A1763)=0,"",INDEX('Smelter Reference List'!$A:$A,MATCH($A1763,'Smelter Reference List'!$E:$E,0)))</f>
        <v/>
      </c>
      <c r="C1763" s="299" t="str">
        <f>IF(LEN(A1763)=0,"",INDEX('Smelter Reference List'!$C:$C,MATCH($A1763,'Smelter Reference List'!$E:$E,0)))</f>
        <v/>
      </c>
      <c r="D1763" s="293" t="str">
        <f ca="1">IF(ISERROR($S1763),"",OFFSET('Smelter Reference List'!$C$4,$S1763-4,0)&amp;"")</f>
        <v/>
      </c>
      <c r="E1763" s="293" t="str">
        <f ca="1">IF(ISERROR($S1763),"",OFFSET('Smelter Reference List'!$D$4,$S1763-4,0)&amp;"")</f>
        <v/>
      </c>
      <c r="F1763" s="293" t="str">
        <f ca="1">IF(ISERROR($S1763),"",OFFSET('Smelter Reference List'!$E$4,$S1763-4,0))</f>
        <v/>
      </c>
      <c r="G1763" s="293" t="str">
        <f ca="1">IF(C1763=$U$4,"Enter smelter details", IF(ISERROR($S1763),"",OFFSET('Smelter Reference List'!$F$4,$S1763-4,0)))</f>
        <v/>
      </c>
      <c r="H1763" s="294" t="str">
        <f ca="1">IF(ISERROR($S1763),"",OFFSET('Smelter Reference List'!$G$4,$S1763-4,0))</f>
        <v/>
      </c>
      <c r="I1763" s="295" t="str">
        <f ca="1">IF(ISERROR($S1763),"",OFFSET('Smelter Reference List'!$H$4,$S1763-4,0))</f>
        <v/>
      </c>
      <c r="J1763" s="295" t="str">
        <f ca="1">IF(ISERROR($S1763),"",OFFSET('Smelter Reference List'!$I$4,$S1763-4,0))</f>
        <v/>
      </c>
      <c r="K1763" s="296"/>
      <c r="L1763" s="296"/>
      <c r="M1763" s="296"/>
      <c r="N1763" s="296"/>
      <c r="O1763" s="296"/>
      <c r="P1763" s="296"/>
      <c r="Q1763" s="297"/>
      <c r="R1763" s="227"/>
      <c r="S1763" s="228" t="e">
        <f>IF(C1763="",NA(),MATCH($B1763&amp;$C1763,'Smelter Reference List'!$J:$J,0))</f>
        <v>#N/A</v>
      </c>
      <c r="T1763" s="229"/>
      <c r="U1763" s="229">
        <f t="shared" ca="1" si="56"/>
        <v>0</v>
      </c>
      <c r="V1763" s="229"/>
      <c r="W1763" s="229"/>
      <c r="Y1763" s="223" t="str">
        <f t="shared" si="57"/>
        <v/>
      </c>
    </row>
    <row r="1764" spans="1:25" s="223" customFormat="1" ht="20.25">
      <c r="A1764" s="292"/>
      <c r="B1764" s="293" t="str">
        <f>IF(LEN(A1764)=0,"",INDEX('Smelter Reference List'!$A:$A,MATCH($A1764,'Smelter Reference List'!$E:$E,0)))</f>
        <v/>
      </c>
      <c r="C1764" s="299" t="str">
        <f>IF(LEN(A1764)=0,"",INDEX('Smelter Reference List'!$C:$C,MATCH($A1764,'Smelter Reference List'!$E:$E,0)))</f>
        <v/>
      </c>
      <c r="D1764" s="293" t="str">
        <f ca="1">IF(ISERROR($S1764),"",OFFSET('Smelter Reference List'!$C$4,$S1764-4,0)&amp;"")</f>
        <v/>
      </c>
      <c r="E1764" s="293" t="str">
        <f ca="1">IF(ISERROR($S1764),"",OFFSET('Smelter Reference List'!$D$4,$S1764-4,0)&amp;"")</f>
        <v/>
      </c>
      <c r="F1764" s="293" t="str">
        <f ca="1">IF(ISERROR($S1764),"",OFFSET('Smelter Reference List'!$E$4,$S1764-4,0))</f>
        <v/>
      </c>
      <c r="G1764" s="293" t="str">
        <f ca="1">IF(C1764=$U$4,"Enter smelter details", IF(ISERROR($S1764),"",OFFSET('Smelter Reference List'!$F$4,$S1764-4,0)))</f>
        <v/>
      </c>
      <c r="H1764" s="294" t="str">
        <f ca="1">IF(ISERROR($S1764),"",OFFSET('Smelter Reference List'!$G$4,$S1764-4,0))</f>
        <v/>
      </c>
      <c r="I1764" s="295" t="str">
        <f ca="1">IF(ISERROR($S1764),"",OFFSET('Smelter Reference List'!$H$4,$S1764-4,0))</f>
        <v/>
      </c>
      <c r="J1764" s="295" t="str">
        <f ca="1">IF(ISERROR($S1764),"",OFFSET('Smelter Reference List'!$I$4,$S1764-4,0))</f>
        <v/>
      </c>
      <c r="K1764" s="296"/>
      <c r="L1764" s="296"/>
      <c r="M1764" s="296"/>
      <c r="N1764" s="296"/>
      <c r="O1764" s="296"/>
      <c r="P1764" s="296"/>
      <c r="Q1764" s="297"/>
      <c r="R1764" s="227"/>
      <c r="S1764" s="228" t="e">
        <f>IF(C1764="",NA(),MATCH($B1764&amp;$C1764,'Smelter Reference List'!$J:$J,0))</f>
        <v>#N/A</v>
      </c>
      <c r="T1764" s="229"/>
      <c r="U1764" s="229">
        <f t="shared" ca="1" si="56"/>
        <v>0</v>
      </c>
      <c r="V1764" s="229"/>
      <c r="W1764" s="229"/>
      <c r="Y1764" s="223" t="str">
        <f t="shared" si="57"/>
        <v/>
      </c>
    </row>
    <row r="1765" spans="1:25" s="223" customFormat="1" ht="20.25">
      <c r="A1765" s="292"/>
      <c r="B1765" s="293" t="str">
        <f>IF(LEN(A1765)=0,"",INDEX('Smelter Reference List'!$A:$A,MATCH($A1765,'Smelter Reference List'!$E:$E,0)))</f>
        <v/>
      </c>
      <c r="C1765" s="299" t="str">
        <f>IF(LEN(A1765)=0,"",INDEX('Smelter Reference List'!$C:$C,MATCH($A1765,'Smelter Reference List'!$E:$E,0)))</f>
        <v/>
      </c>
      <c r="D1765" s="293" t="str">
        <f ca="1">IF(ISERROR($S1765),"",OFFSET('Smelter Reference List'!$C$4,$S1765-4,0)&amp;"")</f>
        <v/>
      </c>
      <c r="E1765" s="293" t="str">
        <f ca="1">IF(ISERROR($S1765),"",OFFSET('Smelter Reference List'!$D$4,$S1765-4,0)&amp;"")</f>
        <v/>
      </c>
      <c r="F1765" s="293" t="str">
        <f ca="1">IF(ISERROR($S1765),"",OFFSET('Smelter Reference List'!$E$4,$S1765-4,0))</f>
        <v/>
      </c>
      <c r="G1765" s="293" t="str">
        <f ca="1">IF(C1765=$U$4,"Enter smelter details", IF(ISERROR($S1765),"",OFFSET('Smelter Reference List'!$F$4,$S1765-4,0)))</f>
        <v/>
      </c>
      <c r="H1765" s="294" t="str">
        <f ca="1">IF(ISERROR($S1765),"",OFFSET('Smelter Reference List'!$G$4,$S1765-4,0))</f>
        <v/>
      </c>
      <c r="I1765" s="295" t="str">
        <f ca="1">IF(ISERROR($S1765),"",OFFSET('Smelter Reference List'!$H$4,$S1765-4,0))</f>
        <v/>
      </c>
      <c r="J1765" s="295" t="str">
        <f ca="1">IF(ISERROR($S1765),"",OFFSET('Smelter Reference List'!$I$4,$S1765-4,0))</f>
        <v/>
      </c>
      <c r="K1765" s="296"/>
      <c r="L1765" s="296"/>
      <c r="M1765" s="296"/>
      <c r="N1765" s="296"/>
      <c r="O1765" s="296"/>
      <c r="P1765" s="296"/>
      <c r="Q1765" s="297"/>
      <c r="R1765" s="227"/>
      <c r="S1765" s="228" t="e">
        <f>IF(C1765="",NA(),MATCH($B1765&amp;$C1765,'Smelter Reference List'!$J:$J,0))</f>
        <v>#N/A</v>
      </c>
      <c r="T1765" s="229"/>
      <c r="U1765" s="229">
        <f t="shared" ca="1" si="56"/>
        <v>0</v>
      </c>
      <c r="V1765" s="229"/>
      <c r="W1765" s="229"/>
      <c r="Y1765" s="223" t="str">
        <f t="shared" si="57"/>
        <v/>
      </c>
    </row>
    <row r="1766" spans="1:25" s="223" customFormat="1" ht="20.25">
      <c r="A1766" s="292"/>
      <c r="B1766" s="293" t="str">
        <f>IF(LEN(A1766)=0,"",INDEX('Smelter Reference List'!$A:$A,MATCH($A1766,'Smelter Reference List'!$E:$E,0)))</f>
        <v/>
      </c>
      <c r="C1766" s="299" t="str">
        <f>IF(LEN(A1766)=0,"",INDEX('Smelter Reference List'!$C:$C,MATCH($A1766,'Smelter Reference List'!$E:$E,0)))</f>
        <v/>
      </c>
      <c r="D1766" s="293" t="str">
        <f ca="1">IF(ISERROR($S1766),"",OFFSET('Smelter Reference List'!$C$4,$S1766-4,0)&amp;"")</f>
        <v/>
      </c>
      <c r="E1766" s="293" t="str">
        <f ca="1">IF(ISERROR($S1766),"",OFFSET('Smelter Reference List'!$D$4,$S1766-4,0)&amp;"")</f>
        <v/>
      </c>
      <c r="F1766" s="293" t="str">
        <f ca="1">IF(ISERROR($S1766),"",OFFSET('Smelter Reference List'!$E$4,$S1766-4,0))</f>
        <v/>
      </c>
      <c r="G1766" s="293" t="str">
        <f ca="1">IF(C1766=$U$4,"Enter smelter details", IF(ISERROR($S1766),"",OFFSET('Smelter Reference List'!$F$4,$S1766-4,0)))</f>
        <v/>
      </c>
      <c r="H1766" s="294" t="str">
        <f ca="1">IF(ISERROR($S1766),"",OFFSET('Smelter Reference List'!$G$4,$S1766-4,0))</f>
        <v/>
      </c>
      <c r="I1766" s="295" t="str">
        <f ca="1">IF(ISERROR($S1766),"",OFFSET('Smelter Reference List'!$H$4,$S1766-4,0))</f>
        <v/>
      </c>
      <c r="J1766" s="295" t="str">
        <f ca="1">IF(ISERROR($S1766),"",OFFSET('Smelter Reference List'!$I$4,$S1766-4,0))</f>
        <v/>
      </c>
      <c r="K1766" s="296"/>
      <c r="L1766" s="296"/>
      <c r="M1766" s="296"/>
      <c r="N1766" s="296"/>
      <c r="O1766" s="296"/>
      <c r="P1766" s="296"/>
      <c r="Q1766" s="297"/>
      <c r="R1766" s="227"/>
      <c r="S1766" s="228" t="e">
        <f>IF(C1766="",NA(),MATCH($B1766&amp;$C1766,'Smelter Reference List'!$J:$J,0))</f>
        <v>#N/A</v>
      </c>
      <c r="T1766" s="229"/>
      <c r="U1766" s="229">
        <f t="shared" ca="1" si="56"/>
        <v>0</v>
      </c>
      <c r="V1766" s="229"/>
      <c r="W1766" s="229"/>
      <c r="Y1766" s="223" t="str">
        <f t="shared" si="57"/>
        <v/>
      </c>
    </row>
    <row r="1767" spans="1:25" s="223" customFormat="1" ht="20.25">
      <c r="A1767" s="292"/>
      <c r="B1767" s="293" t="str">
        <f>IF(LEN(A1767)=0,"",INDEX('Smelter Reference List'!$A:$A,MATCH($A1767,'Smelter Reference List'!$E:$E,0)))</f>
        <v/>
      </c>
      <c r="C1767" s="299" t="str">
        <f>IF(LEN(A1767)=0,"",INDEX('Smelter Reference List'!$C:$C,MATCH($A1767,'Smelter Reference List'!$E:$E,0)))</f>
        <v/>
      </c>
      <c r="D1767" s="293" t="str">
        <f ca="1">IF(ISERROR($S1767),"",OFFSET('Smelter Reference List'!$C$4,$S1767-4,0)&amp;"")</f>
        <v/>
      </c>
      <c r="E1767" s="293" t="str">
        <f ca="1">IF(ISERROR($S1767),"",OFFSET('Smelter Reference List'!$D$4,$S1767-4,0)&amp;"")</f>
        <v/>
      </c>
      <c r="F1767" s="293" t="str">
        <f ca="1">IF(ISERROR($S1767),"",OFFSET('Smelter Reference List'!$E$4,$S1767-4,0))</f>
        <v/>
      </c>
      <c r="G1767" s="293" t="str">
        <f ca="1">IF(C1767=$U$4,"Enter smelter details", IF(ISERROR($S1767),"",OFFSET('Smelter Reference List'!$F$4,$S1767-4,0)))</f>
        <v/>
      </c>
      <c r="H1767" s="294" t="str">
        <f ca="1">IF(ISERROR($S1767),"",OFFSET('Smelter Reference List'!$G$4,$S1767-4,0))</f>
        <v/>
      </c>
      <c r="I1767" s="295" t="str">
        <f ca="1">IF(ISERROR($S1767),"",OFFSET('Smelter Reference List'!$H$4,$S1767-4,0))</f>
        <v/>
      </c>
      <c r="J1767" s="295" t="str">
        <f ca="1">IF(ISERROR($S1767),"",OFFSET('Smelter Reference List'!$I$4,$S1767-4,0))</f>
        <v/>
      </c>
      <c r="K1767" s="296"/>
      <c r="L1767" s="296"/>
      <c r="M1767" s="296"/>
      <c r="N1767" s="296"/>
      <c r="O1767" s="296"/>
      <c r="P1767" s="296"/>
      <c r="Q1767" s="297"/>
      <c r="R1767" s="227"/>
      <c r="S1767" s="228" t="e">
        <f>IF(C1767="",NA(),MATCH($B1767&amp;$C1767,'Smelter Reference List'!$J:$J,0))</f>
        <v>#N/A</v>
      </c>
      <c r="T1767" s="229"/>
      <c r="U1767" s="229">
        <f t="shared" ca="1" si="56"/>
        <v>0</v>
      </c>
      <c r="V1767" s="229"/>
      <c r="W1767" s="229"/>
      <c r="Y1767" s="223" t="str">
        <f t="shared" si="57"/>
        <v/>
      </c>
    </row>
    <row r="1768" spans="1:25" s="223" customFormat="1" ht="20.25">
      <c r="A1768" s="292"/>
      <c r="B1768" s="293" t="str">
        <f>IF(LEN(A1768)=0,"",INDEX('Smelter Reference List'!$A:$A,MATCH($A1768,'Smelter Reference List'!$E:$E,0)))</f>
        <v/>
      </c>
      <c r="C1768" s="299" t="str">
        <f>IF(LEN(A1768)=0,"",INDEX('Smelter Reference List'!$C:$C,MATCH($A1768,'Smelter Reference List'!$E:$E,0)))</f>
        <v/>
      </c>
      <c r="D1768" s="293" t="str">
        <f ca="1">IF(ISERROR($S1768),"",OFFSET('Smelter Reference List'!$C$4,$S1768-4,0)&amp;"")</f>
        <v/>
      </c>
      <c r="E1768" s="293" t="str">
        <f ca="1">IF(ISERROR($S1768),"",OFFSET('Smelter Reference List'!$D$4,$S1768-4,0)&amp;"")</f>
        <v/>
      </c>
      <c r="F1768" s="293" t="str">
        <f ca="1">IF(ISERROR($S1768),"",OFFSET('Smelter Reference List'!$E$4,$S1768-4,0))</f>
        <v/>
      </c>
      <c r="G1768" s="293" t="str">
        <f ca="1">IF(C1768=$U$4,"Enter smelter details", IF(ISERROR($S1768),"",OFFSET('Smelter Reference List'!$F$4,$S1768-4,0)))</f>
        <v/>
      </c>
      <c r="H1768" s="294" t="str">
        <f ca="1">IF(ISERROR($S1768),"",OFFSET('Smelter Reference List'!$G$4,$S1768-4,0))</f>
        <v/>
      </c>
      <c r="I1768" s="295" t="str">
        <f ca="1">IF(ISERROR($S1768),"",OFFSET('Smelter Reference List'!$H$4,$S1768-4,0))</f>
        <v/>
      </c>
      <c r="J1768" s="295" t="str">
        <f ca="1">IF(ISERROR($S1768),"",OFFSET('Smelter Reference List'!$I$4,$S1768-4,0))</f>
        <v/>
      </c>
      <c r="K1768" s="296"/>
      <c r="L1768" s="296"/>
      <c r="M1768" s="296"/>
      <c r="N1768" s="296"/>
      <c r="O1768" s="296"/>
      <c r="P1768" s="296"/>
      <c r="Q1768" s="297"/>
      <c r="R1768" s="227"/>
      <c r="S1768" s="228" t="e">
        <f>IF(C1768="",NA(),MATCH($B1768&amp;$C1768,'Smelter Reference List'!$J:$J,0))</f>
        <v>#N/A</v>
      </c>
      <c r="T1768" s="229"/>
      <c r="U1768" s="229">
        <f t="shared" ca="1" si="56"/>
        <v>0</v>
      </c>
      <c r="V1768" s="229"/>
      <c r="W1768" s="229"/>
      <c r="Y1768" s="223" t="str">
        <f t="shared" si="57"/>
        <v/>
      </c>
    </row>
    <row r="1769" spans="1:25" s="223" customFormat="1" ht="20.25">
      <c r="A1769" s="292"/>
      <c r="B1769" s="293" t="str">
        <f>IF(LEN(A1769)=0,"",INDEX('Smelter Reference List'!$A:$A,MATCH($A1769,'Smelter Reference List'!$E:$E,0)))</f>
        <v/>
      </c>
      <c r="C1769" s="299" t="str">
        <f>IF(LEN(A1769)=0,"",INDEX('Smelter Reference List'!$C:$C,MATCH($A1769,'Smelter Reference List'!$E:$E,0)))</f>
        <v/>
      </c>
      <c r="D1769" s="293" t="str">
        <f ca="1">IF(ISERROR($S1769),"",OFFSET('Smelter Reference List'!$C$4,$S1769-4,0)&amp;"")</f>
        <v/>
      </c>
      <c r="E1769" s="293" t="str">
        <f ca="1">IF(ISERROR($S1769),"",OFFSET('Smelter Reference List'!$D$4,$S1769-4,0)&amp;"")</f>
        <v/>
      </c>
      <c r="F1769" s="293" t="str">
        <f ca="1">IF(ISERROR($S1769),"",OFFSET('Smelter Reference List'!$E$4,$S1769-4,0))</f>
        <v/>
      </c>
      <c r="G1769" s="293" t="str">
        <f ca="1">IF(C1769=$U$4,"Enter smelter details", IF(ISERROR($S1769),"",OFFSET('Smelter Reference List'!$F$4,$S1769-4,0)))</f>
        <v/>
      </c>
      <c r="H1769" s="294" t="str">
        <f ca="1">IF(ISERROR($S1769),"",OFFSET('Smelter Reference List'!$G$4,$S1769-4,0))</f>
        <v/>
      </c>
      <c r="I1769" s="295" t="str">
        <f ca="1">IF(ISERROR($S1769),"",OFFSET('Smelter Reference List'!$H$4,$S1769-4,0))</f>
        <v/>
      </c>
      <c r="J1769" s="295" t="str">
        <f ca="1">IF(ISERROR($S1769),"",OFFSET('Smelter Reference List'!$I$4,$S1769-4,0))</f>
        <v/>
      </c>
      <c r="K1769" s="296"/>
      <c r="L1769" s="296"/>
      <c r="M1769" s="296"/>
      <c r="N1769" s="296"/>
      <c r="O1769" s="296"/>
      <c r="P1769" s="296"/>
      <c r="Q1769" s="297"/>
      <c r="R1769" s="227"/>
      <c r="S1769" s="228" t="e">
        <f>IF(C1769="",NA(),MATCH($B1769&amp;$C1769,'Smelter Reference List'!$J:$J,0))</f>
        <v>#N/A</v>
      </c>
      <c r="T1769" s="229"/>
      <c r="U1769" s="229">
        <f t="shared" ca="1" si="56"/>
        <v>0</v>
      </c>
      <c r="V1769" s="229"/>
      <c r="W1769" s="229"/>
      <c r="Y1769" s="223" t="str">
        <f t="shared" si="57"/>
        <v/>
      </c>
    </row>
    <row r="1770" spans="1:25" s="223" customFormat="1" ht="20.25">
      <c r="A1770" s="292"/>
      <c r="B1770" s="293" t="str">
        <f>IF(LEN(A1770)=0,"",INDEX('Smelter Reference List'!$A:$A,MATCH($A1770,'Smelter Reference List'!$E:$E,0)))</f>
        <v/>
      </c>
      <c r="C1770" s="299" t="str">
        <f>IF(LEN(A1770)=0,"",INDEX('Smelter Reference List'!$C:$C,MATCH($A1770,'Smelter Reference List'!$E:$E,0)))</f>
        <v/>
      </c>
      <c r="D1770" s="293" t="str">
        <f ca="1">IF(ISERROR($S1770),"",OFFSET('Smelter Reference List'!$C$4,$S1770-4,0)&amp;"")</f>
        <v/>
      </c>
      <c r="E1770" s="293" t="str">
        <f ca="1">IF(ISERROR($S1770),"",OFFSET('Smelter Reference List'!$D$4,$S1770-4,0)&amp;"")</f>
        <v/>
      </c>
      <c r="F1770" s="293" t="str">
        <f ca="1">IF(ISERROR($S1770),"",OFFSET('Smelter Reference List'!$E$4,$S1770-4,0))</f>
        <v/>
      </c>
      <c r="G1770" s="293" t="str">
        <f ca="1">IF(C1770=$U$4,"Enter smelter details", IF(ISERROR($S1770),"",OFFSET('Smelter Reference List'!$F$4,$S1770-4,0)))</f>
        <v/>
      </c>
      <c r="H1770" s="294" t="str">
        <f ca="1">IF(ISERROR($S1770),"",OFFSET('Smelter Reference List'!$G$4,$S1770-4,0))</f>
        <v/>
      </c>
      <c r="I1770" s="295" t="str">
        <f ca="1">IF(ISERROR($S1770),"",OFFSET('Smelter Reference List'!$H$4,$S1770-4,0))</f>
        <v/>
      </c>
      <c r="J1770" s="295" t="str">
        <f ca="1">IF(ISERROR($S1770),"",OFFSET('Smelter Reference List'!$I$4,$S1770-4,0))</f>
        <v/>
      </c>
      <c r="K1770" s="296"/>
      <c r="L1770" s="296"/>
      <c r="M1770" s="296"/>
      <c r="N1770" s="296"/>
      <c r="O1770" s="296"/>
      <c r="P1770" s="296"/>
      <c r="Q1770" s="297"/>
      <c r="R1770" s="227"/>
      <c r="S1770" s="228" t="e">
        <f>IF(C1770="",NA(),MATCH($B1770&amp;$C1770,'Smelter Reference List'!$J:$J,0))</f>
        <v>#N/A</v>
      </c>
      <c r="T1770" s="229"/>
      <c r="U1770" s="229">
        <f t="shared" ca="1" si="56"/>
        <v>0</v>
      </c>
      <c r="V1770" s="229"/>
      <c r="W1770" s="229"/>
      <c r="Y1770" s="223" t="str">
        <f t="shared" si="57"/>
        <v/>
      </c>
    </row>
    <row r="1771" spans="1:25" s="223" customFormat="1" ht="20.25">
      <c r="A1771" s="292"/>
      <c r="B1771" s="293" t="str">
        <f>IF(LEN(A1771)=0,"",INDEX('Smelter Reference List'!$A:$A,MATCH($A1771,'Smelter Reference List'!$E:$E,0)))</f>
        <v/>
      </c>
      <c r="C1771" s="299" t="str">
        <f>IF(LEN(A1771)=0,"",INDEX('Smelter Reference List'!$C:$C,MATCH($A1771,'Smelter Reference List'!$E:$E,0)))</f>
        <v/>
      </c>
      <c r="D1771" s="293" t="str">
        <f ca="1">IF(ISERROR($S1771),"",OFFSET('Smelter Reference List'!$C$4,$S1771-4,0)&amp;"")</f>
        <v/>
      </c>
      <c r="E1771" s="293" t="str">
        <f ca="1">IF(ISERROR($S1771),"",OFFSET('Smelter Reference List'!$D$4,$S1771-4,0)&amp;"")</f>
        <v/>
      </c>
      <c r="F1771" s="293" t="str">
        <f ca="1">IF(ISERROR($S1771),"",OFFSET('Smelter Reference List'!$E$4,$S1771-4,0))</f>
        <v/>
      </c>
      <c r="G1771" s="293" t="str">
        <f ca="1">IF(C1771=$U$4,"Enter smelter details", IF(ISERROR($S1771),"",OFFSET('Smelter Reference List'!$F$4,$S1771-4,0)))</f>
        <v/>
      </c>
      <c r="H1771" s="294" t="str">
        <f ca="1">IF(ISERROR($S1771),"",OFFSET('Smelter Reference List'!$G$4,$S1771-4,0))</f>
        <v/>
      </c>
      <c r="I1771" s="295" t="str">
        <f ca="1">IF(ISERROR($S1771),"",OFFSET('Smelter Reference List'!$H$4,$S1771-4,0))</f>
        <v/>
      </c>
      <c r="J1771" s="295" t="str">
        <f ca="1">IF(ISERROR($S1771),"",OFFSET('Smelter Reference List'!$I$4,$S1771-4,0))</f>
        <v/>
      </c>
      <c r="K1771" s="296"/>
      <c r="L1771" s="296"/>
      <c r="M1771" s="296"/>
      <c r="N1771" s="296"/>
      <c r="O1771" s="296"/>
      <c r="P1771" s="296"/>
      <c r="Q1771" s="297"/>
      <c r="R1771" s="227"/>
      <c r="S1771" s="228" t="e">
        <f>IF(C1771="",NA(),MATCH($B1771&amp;$C1771,'Smelter Reference List'!$J:$J,0))</f>
        <v>#N/A</v>
      </c>
      <c r="T1771" s="229"/>
      <c r="U1771" s="229">
        <f t="shared" ca="1" si="56"/>
        <v>0</v>
      </c>
      <c r="V1771" s="229"/>
      <c r="W1771" s="229"/>
      <c r="Y1771" s="223" t="str">
        <f t="shared" si="57"/>
        <v/>
      </c>
    </row>
    <row r="1772" spans="1:25" s="223" customFormat="1" ht="20.25">
      <c r="A1772" s="292"/>
      <c r="B1772" s="293" t="str">
        <f>IF(LEN(A1772)=0,"",INDEX('Smelter Reference List'!$A:$A,MATCH($A1772,'Smelter Reference List'!$E:$E,0)))</f>
        <v/>
      </c>
      <c r="C1772" s="299" t="str">
        <f>IF(LEN(A1772)=0,"",INDEX('Smelter Reference List'!$C:$C,MATCH($A1772,'Smelter Reference List'!$E:$E,0)))</f>
        <v/>
      </c>
      <c r="D1772" s="293" t="str">
        <f ca="1">IF(ISERROR($S1772),"",OFFSET('Smelter Reference List'!$C$4,$S1772-4,0)&amp;"")</f>
        <v/>
      </c>
      <c r="E1772" s="293" t="str">
        <f ca="1">IF(ISERROR($S1772),"",OFFSET('Smelter Reference List'!$D$4,$S1772-4,0)&amp;"")</f>
        <v/>
      </c>
      <c r="F1772" s="293" t="str">
        <f ca="1">IF(ISERROR($S1772),"",OFFSET('Smelter Reference List'!$E$4,$S1772-4,0))</f>
        <v/>
      </c>
      <c r="G1772" s="293" t="str">
        <f ca="1">IF(C1772=$U$4,"Enter smelter details", IF(ISERROR($S1772),"",OFFSET('Smelter Reference List'!$F$4,$S1772-4,0)))</f>
        <v/>
      </c>
      <c r="H1772" s="294" t="str">
        <f ca="1">IF(ISERROR($S1772),"",OFFSET('Smelter Reference List'!$G$4,$S1772-4,0))</f>
        <v/>
      </c>
      <c r="I1772" s="295" t="str">
        <f ca="1">IF(ISERROR($S1772),"",OFFSET('Smelter Reference List'!$H$4,$S1772-4,0))</f>
        <v/>
      </c>
      <c r="J1772" s="295" t="str">
        <f ca="1">IF(ISERROR($S1772),"",OFFSET('Smelter Reference List'!$I$4,$S1772-4,0))</f>
        <v/>
      </c>
      <c r="K1772" s="296"/>
      <c r="L1772" s="296"/>
      <c r="M1772" s="296"/>
      <c r="N1772" s="296"/>
      <c r="O1772" s="296"/>
      <c r="P1772" s="296"/>
      <c r="Q1772" s="297"/>
      <c r="R1772" s="227"/>
      <c r="S1772" s="228" t="e">
        <f>IF(C1772="",NA(),MATCH($B1772&amp;$C1772,'Smelter Reference List'!$J:$J,0))</f>
        <v>#N/A</v>
      </c>
      <c r="T1772" s="229"/>
      <c r="U1772" s="229">
        <f t="shared" ca="1" si="56"/>
        <v>0</v>
      </c>
      <c r="V1772" s="229"/>
      <c r="W1772" s="229"/>
      <c r="Y1772" s="223" t="str">
        <f t="shared" si="57"/>
        <v/>
      </c>
    </row>
    <row r="1773" spans="1:25" s="223" customFormat="1" ht="20.25">
      <c r="A1773" s="292"/>
      <c r="B1773" s="293" t="str">
        <f>IF(LEN(A1773)=0,"",INDEX('Smelter Reference List'!$A:$A,MATCH($A1773,'Smelter Reference List'!$E:$E,0)))</f>
        <v/>
      </c>
      <c r="C1773" s="299" t="str">
        <f>IF(LEN(A1773)=0,"",INDEX('Smelter Reference List'!$C:$C,MATCH($A1773,'Smelter Reference List'!$E:$E,0)))</f>
        <v/>
      </c>
      <c r="D1773" s="293" t="str">
        <f ca="1">IF(ISERROR($S1773),"",OFFSET('Smelter Reference List'!$C$4,$S1773-4,0)&amp;"")</f>
        <v/>
      </c>
      <c r="E1773" s="293" t="str">
        <f ca="1">IF(ISERROR($S1773),"",OFFSET('Smelter Reference List'!$D$4,$S1773-4,0)&amp;"")</f>
        <v/>
      </c>
      <c r="F1773" s="293" t="str">
        <f ca="1">IF(ISERROR($S1773),"",OFFSET('Smelter Reference List'!$E$4,$S1773-4,0))</f>
        <v/>
      </c>
      <c r="G1773" s="293" t="str">
        <f ca="1">IF(C1773=$U$4,"Enter smelter details", IF(ISERROR($S1773),"",OFFSET('Smelter Reference List'!$F$4,$S1773-4,0)))</f>
        <v/>
      </c>
      <c r="H1773" s="294" t="str">
        <f ca="1">IF(ISERROR($S1773),"",OFFSET('Smelter Reference List'!$G$4,$S1773-4,0))</f>
        <v/>
      </c>
      <c r="I1773" s="295" t="str">
        <f ca="1">IF(ISERROR($S1773),"",OFFSET('Smelter Reference List'!$H$4,$S1773-4,0))</f>
        <v/>
      </c>
      <c r="J1773" s="295" t="str">
        <f ca="1">IF(ISERROR($S1773),"",OFFSET('Smelter Reference List'!$I$4,$S1773-4,0))</f>
        <v/>
      </c>
      <c r="K1773" s="296"/>
      <c r="L1773" s="296"/>
      <c r="M1773" s="296"/>
      <c r="N1773" s="296"/>
      <c r="O1773" s="296"/>
      <c r="P1773" s="296"/>
      <c r="Q1773" s="297"/>
      <c r="R1773" s="227"/>
      <c r="S1773" s="228" t="e">
        <f>IF(C1773="",NA(),MATCH($B1773&amp;$C1773,'Smelter Reference List'!$J:$J,0))</f>
        <v>#N/A</v>
      </c>
      <c r="T1773" s="229"/>
      <c r="U1773" s="229">
        <f t="shared" ca="1" si="56"/>
        <v>0</v>
      </c>
      <c r="V1773" s="229"/>
      <c r="W1773" s="229"/>
      <c r="Y1773" s="223" t="str">
        <f t="shared" si="57"/>
        <v/>
      </c>
    </row>
    <row r="1774" spans="1:25" s="223" customFormat="1" ht="20.25">
      <c r="A1774" s="292"/>
      <c r="B1774" s="293" t="str">
        <f>IF(LEN(A1774)=0,"",INDEX('Smelter Reference List'!$A:$A,MATCH($A1774,'Smelter Reference List'!$E:$E,0)))</f>
        <v/>
      </c>
      <c r="C1774" s="299" t="str">
        <f>IF(LEN(A1774)=0,"",INDEX('Smelter Reference List'!$C:$C,MATCH($A1774,'Smelter Reference List'!$E:$E,0)))</f>
        <v/>
      </c>
      <c r="D1774" s="293" t="str">
        <f ca="1">IF(ISERROR($S1774),"",OFFSET('Smelter Reference List'!$C$4,$S1774-4,0)&amp;"")</f>
        <v/>
      </c>
      <c r="E1774" s="293" t="str">
        <f ca="1">IF(ISERROR($S1774),"",OFFSET('Smelter Reference List'!$D$4,$S1774-4,0)&amp;"")</f>
        <v/>
      </c>
      <c r="F1774" s="293" t="str">
        <f ca="1">IF(ISERROR($S1774),"",OFFSET('Smelter Reference List'!$E$4,$S1774-4,0))</f>
        <v/>
      </c>
      <c r="G1774" s="293" t="str">
        <f ca="1">IF(C1774=$U$4,"Enter smelter details", IF(ISERROR($S1774),"",OFFSET('Smelter Reference List'!$F$4,$S1774-4,0)))</f>
        <v/>
      </c>
      <c r="H1774" s="294" t="str">
        <f ca="1">IF(ISERROR($S1774),"",OFFSET('Smelter Reference List'!$G$4,$S1774-4,0))</f>
        <v/>
      </c>
      <c r="I1774" s="295" t="str">
        <f ca="1">IF(ISERROR($S1774),"",OFFSET('Smelter Reference List'!$H$4,$S1774-4,0))</f>
        <v/>
      </c>
      <c r="J1774" s="295" t="str">
        <f ca="1">IF(ISERROR($S1774),"",OFFSET('Smelter Reference List'!$I$4,$S1774-4,0))</f>
        <v/>
      </c>
      <c r="K1774" s="296"/>
      <c r="L1774" s="296"/>
      <c r="M1774" s="296"/>
      <c r="N1774" s="296"/>
      <c r="O1774" s="296"/>
      <c r="P1774" s="296"/>
      <c r="Q1774" s="297"/>
      <c r="R1774" s="227"/>
      <c r="S1774" s="228" t="e">
        <f>IF(C1774="",NA(),MATCH($B1774&amp;$C1774,'Smelter Reference List'!$J:$J,0))</f>
        <v>#N/A</v>
      </c>
      <c r="T1774" s="229"/>
      <c r="U1774" s="229">
        <f t="shared" ca="1" si="56"/>
        <v>0</v>
      </c>
      <c r="V1774" s="229"/>
      <c r="W1774" s="229"/>
      <c r="Y1774" s="223" t="str">
        <f t="shared" si="57"/>
        <v/>
      </c>
    </row>
    <row r="1775" spans="1:25" s="223" customFormat="1" ht="20.25">
      <c r="A1775" s="292"/>
      <c r="B1775" s="293" t="str">
        <f>IF(LEN(A1775)=0,"",INDEX('Smelter Reference List'!$A:$A,MATCH($A1775,'Smelter Reference List'!$E:$E,0)))</f>
        <v/>
      </c>
      <c r="C1775" s="299" t="str">
        <f>IF(LEN(A1775)=0,"",INDEX('Smelter Reference List'!$C:$C,MATCH($A1775,'Smelter Reference List'!$E:$E,0)))</f>
        <v/>
      </c>
      <c r="D1775" s="293" t="str">
        <f ca="1">IF(ISERROR($S1775),"",OFFSET('Smelter Reference List'!$C$4,$S1775-4,0)&amp;"")</f>
        <v/>
      </c>
      <c r="E1775" s="293" t="str">
        <f ca="1">IF(ISERROR($S1775),"",OFFSET('Smelter Reference List'!$D$4,$S1775-4,0)&amp;"")</f>
        <v/>
      </c>
      <c r="F1775" s="293" t="str">
        <f ca="1">IF(ISERROR($S1775),"",OFFSET('Smelter Reference List'!$E$4,$S1775-4,0))</f>
        <v/>
      </c>
      <c r="G1775" s="293" t="str">
        <f ca="1">IF(C1775=$U$4,"Enter smelter details", IF(ISERROR($S1775),"",OFFSET('Smelter Reference List'!$F$4,$S1775-4,0)))</f>
        <v/>
      </c>
      <c r="H1775" s="294" t="str">
        <f ca="1">IF(ISERROR($S1775),"",OFFSET('Smelter Reference List'!$G$4,$S1775-4,0))</f>
        <v/>
      </c>
      <c r="I1775" s="295" t="str">
        <f ca="1">IF(ISERROR($S1775),"",OFFSET('Smelter Reference List'!$H$4,$S1775-4,0))</f>
        <v/>
      </c>
      <c r="J1775" s="295" t="str">
        <f ca="1">IF(ISERROR($S1775),"",OFFSET('Smelter Reference List'!$I$4,$S1775-4,0))</f>
        <v/>
      </c>
      <c r="K1775" s="296"/>
      <c r="L1775" s="296"/>
      <c r="M1775" s="296"/>
      <c r="N1775" s="296"/>
      <c r="O1775" s="296"/>
      <c r="P1775" s="296"/>
      <c r="Q1775" s="297"/>
      <c r="R1775" s="227"/>
      <c r="S1775" s="228" t="e">
        <f>IF(C1775="",NA(),MATCH($B1775&amp;$C1775,'Smelter Reference List'!$J:$J,0))</f>
        <v>#N/A</v>
      </c>
      <c r="T1775" s="229"/>
      <c r="U1775" s="229">
        <f t="shared" ca="1" si="56"/>
        <v>0</v>
      </c>
      <c r="V1775" s="229"/>
      <c r="W1775" s="229"/>
      <c r="Y1775" s="223" t="str">
        <f t="shared" si="57"/>
        <v/>
      </c>
    </row>
    <row r="1776" spans="1:25" s="223" customFormat="1" ht="20.25">
      <c r="A1776" s="292"/>
      <c r="B1776" s="293" t="str">
        <f>IF(LEN(A1776)=0,"",INDEX('Smelter Reference List'!$A:$A,MATCH($A1776,'Smelter Reference List'!$E:$E,0)))</f>
        <v/>
      </c>
      <c r="C1776" s="299" t="str">
        <f>IF(LEN(A1776)=0,"",INDEX('Smelter Reference List'!$C:$C,MATCH($A1776,'Smelter Reference List'!$E:$E,0)))</f>
        <v/>
      </c>
      <c r="D1776" s="293" t="str">
        <f ca="1">IF(ISERROR($S1776),"",OFFSET('Smelter Reference List'!$C$4,$S1776-4,0)&amp;"")</f>
        <v/>
      </c>
      <c r="E1776" s="293" t="str">
        <f ca="1">IF(ISERROR($S1776),"",OFFSET('Smelter Reference List'!$D$4,$S1776-4,0)&amp;"")</f>
        <v/>
      </c>
      <c r="F1776" s="293" t="str">
        <f ca="1">IF(ISERROR($S1776),"",OFFSET('Smelter Reference List'!$E$4,$S1776-4,0))</f>
        <v/>
      </c>
      <c r="G1776" s="293" t="str">
        <f ca="1">IF(C1776=$U$4,"Enter smelter details", IF(ISERROR($S1776),"",OFFSET('Smelter Reference List'!$F$4,$S1776-4,0)))</f>
        <v/>
      </c>
      <c r="H1776" s="294" t="str">
        <f ca="1">IF(ISERROR($S1776),"",OFFSET('Smelter Reference List'!$G$4,$S1776-4,0))</f>
        <v/>
      </c>
      <c r="I1776" s="295" t="str">
        <f ca="1">IF(ISERROR($S1776),"",OFFSET('Smelter Reference List'!$H$4,$S1776-4,0))</f>
        <v/>
      </c>
      <c r="J1776" s="295" t="str">
        <f ca="1">IF(ISERROR($S1776),"",OFFSET('Smelter Reference List'!$I$4,$S1776-4,0))</f>
        <v/>
      </c>
      <c r="K1776" s="296"/>
      <c r="L1776" s="296"/>
      <c r="M1776" s="296"/>
      <c r="N1776" s="296"/>
      <c r="O1776" s="296"/>
      <c r="P1776" s="296"/>
      <c r="Q1776" s="297"/>
      <c r="R1776" s="227"/>
      <c r="S1776" s="228" t="e">
        <f>IF(C1776="",NA(),MATCH($B1776&amp;$C1776,'Smelter Reference List'!$J:$J,0))</f>
        <v>#N/A</v>
      </c>
      <c r="T1776" s="229"/>
      <c r="U1776" s="229">
        <f t="shared" ca="1" si="56"/>
        <v>0</v>
      </c>
      <c r="V1776" s="229"/>
      <c r="W1776" s="229"/>
      <c r="Y1776" s="223" t="str">
        <f t="shared" si="57"/>
        <v/>
      </c>
    </row>
    <row r="1777" spans="1:25" s="223" customFormat="1" ht="20.25">
      <c r="A1777" s="292"/>
      <c r="B1777" s="293" t="str">
        <f>IF(LEN(A1777)=0,"",INDEX('Smelter Reference List'!$A:$A,MATCH($A1777,'Smelter Reference List'!$E:$E,0)))</f>
        <v/>
      </c>
      <c r="C1777" s="299" t="str">
        <f>IF(LEN(A1777)=0,"",INDEX('Smelter Reference List'!$C:$C,MATCH($A1777,'Smelter Reference List'!$E:$E,0)))</f>
        <v/>
      </c>
      <c r="D1777" s="293" t="str">
        <f ca="1">IF(ISERROR($S1777),"",OFFSET('Smelter Reference List'!$C$4,$S1777-4,0)&amp;"")</f>
        <v/>
      </c>
      <c r="E1777" s="293" t="str">
        <f ca="1">IF(ISERROR($S1777),"",OFFSET('Smelter Reference List'!$D$4,$S1777-4,0)&amp;"")</f>
        <v/>
      </c>
      <c r="F1777" s="293" t="str">
        <f ca="1">IF(ISERROR($S1777),"",OFFSET('Smelter Reference List'!$E$4,$S1777-4,0))</f>
        <v/>
      </c>
      <c r="G1777" s="293" t="str">
        <f ca="1">IF(C1777=$U$4,"Enter smelter details", IF(ISERROR($S1777),"",OFFSET('Smelter Reference List'!$F$4,$S1777-4,0)))</f>
        <v/>
      </c>
      <c r="H1777" s="294" t="str">
        <f ca="1">IF(ISERROR($S1777),"",OFFSET('Smelter Reference List'!$G$4,$S1777-4,0))</f>
        <v/>
      </c>
      <c r="I1777" s="295" t="str">
        <f ca="1">IF(ISERROR($S1777),"",OFFSET('Smelter Reference List'!$H$4,$S1777-4,0))</f>
        <v/>
      </c>
      <c r="J1777" s="295" t="str">
        <f ca="1">IF(ISERROR($S1777),"",OFFSET('Smelter Reference List'!$I$4,$S1777-4,0))</f>
        <v/>
      </c>
      <c r="K1777" s="296"/>
      <c r="L1777" s="296"/>
      <c r="M1777" s="296"/>
      <c r="N1777" s="296"/>
      <c r="O1777" s="296"/>
      <c r="P1777" s="296"/>
      <c r="Q1777" s="297"/>
      <c r="R1777" s="227"/>
      <c r="S1777" s="228" t="e">
        <f>IF(C1777="",NA(),MATCH($B1777&amp;$C1777,'Smelter Reference List'!$J:$J,0))</f>
        <v>#N/A</v>
      </c>
      <c r="T1777" s="229"/>
      <c r="U1777" s="229">
        <f t="shared" ca="1" si="56"/>
        <v>0</v>
      </c>
      <c r="V1777" s="229"/>
      <c r="W1777" s="229"/>
      <c r="Y1777" s="223" t="str">
        <f t="shared" si="57"/>
        <v/>
      </c>
    </row>
    <row r="1778" spans="1:25" s="223" customFormat="1" ht="20.25">
      <c r="A1778" s="292"/>
      <c r="B1778" s="293" t="str">
        <f>IF(LEN(A1778)=0,"",INDEX('Smelter Reference List'!$A:$A,MATCH($A1778,'Smelter Reference List'!$E:$E,0)))</f>
        <v/>
      </c>
      <c r="C1778" s="299" t="str">
        <f>IF(LEN(A1778)=0,"",INDEX('Smelter Reference List'!$C:$C,MATCH($A1778,'Smelter Reference List'!$E:$E,0)))</f>
        <v/>
      </c>
      <c r="D1778" s="293" t="str">
        <f ca="1">IF(ISERROR($S1778),"",OFFSET('Smelter Reference List'!$C$4,$S1778-4,0)&amp;"")</f>
        <v/>
      </c>
      <c r="E1778" s="293" t="str">
        <f ca="1">IF(ISERROR($S1778),"",OFFSET('Smelter Reference List'!$D$4,$S1778-4,0)&amp;"")</f>
        <v/>
      </c>
      <c r="F1778" s="293" t="str">
        <f ca="1">IF(ISERROR($S1778),"",OFFSET('Smelter Reference List'!$E$4,$S1778-4,0))</f>
        <v/>
      </c>
      <c r="G1778" s="293" t="str">
        <f ca="1">IF(C1778=$U$4,"Enter smelter details", IF(ISERROR($S1778),"",OFFSET('Smelter Reference List'!$F$4,$S1778-4,0)))</f>
        <v/>
      </c>
      <c r="H1778" s="294" t="str">
        <f ca="1">IF(ISERROR($S1778),"",OFFSET('Smelter Reference List'!$G$4,$S1778-4,0))</f>
        <v/>
      </c>
      <c r="I1778" s="295" t="str">
        <f ca="1">IF(ISERROR($S1778),"",OFFSET('Smelter Reference List'!$H$4,$S1778-4,0))</f>
        <v/>
      </c>
      <c r="J1778" s="295" t="str">
        <f ca="1">IF(ISERROR($S1778),"",OFFSET('Smelter Reference List'!$I$4,$S1778-4,0))</f>
        <v/>
      </c>
      <c r="K1778" s="296"/>
      <c r="L1778" s="296"/>
      <c r="M1778" s="296"/>
      <c r="N1778" s="296"/>
      <c r="O1778" s="296"/>
      <c r="P1778" s="296"/>
      <c r="Q1778" s="297"/>
      <c r="R1778" s="227"/>
      <c r="S1778" s="228" t="e">
        <f>IF(C1778="",NA(),MATCH($B1778&amp;$C1778,'Smelter Reference List'!$J:$J,0))</f>
        <v>#N/A</v>
      </c>
      <c r="T1778" s="229"/>
      <c r="U1778" s="229">
        <f t="shared" ca="1" si="56"/>
        <v>0</v>
      </c>
      <c r="V1778" s="229"/>
      <c r="W1778" s="229"/>
      <c r="Y1778" s="223" t="str">
        <f t="shared" si="57"/>
        <v/>
      </c>
    </row>
    <row r="1779" spans="1:25" s="223" customFormat="1" ht="20.25">
      <c r="A1779" s="292"/>
      <c r="B1779" s="293" t="str">
        <f>IF(LEN(A1779)=0,"",INDEX('Smelter Reference List'!$A:$A,MATCH($A1779,'Smelter Reference List'!$E:$E,0)))</f>
        <v/>
      </c>
      <c r="C1779" s="299" t="str">
        <f>IF(LEN(A1779)=0,"",INDEX('Smelter Reference List'!$C:$C,MATCH($A1779,'Smelter Reference List'!$E:$E,0)))</f>
        <v/>
      </c>
      <c r="D1779" s="293" t="str">
        <f ca="1">IF(ISERROR($S1779),"",OFFSET('Smelter Reference List'!$C$4,$S1779-4,0)&amp;"")</f>
        <v/>
      </c>
      <c r="E1779" s="293" t="str">
        <f ca="1">IF(ISERROR($S1779),"",OFFSET('Smelter Reference List'!$D$4,$S1779-4,0)&amp;"")</f>
        <v/>
      </c>
      <c r="F1779" s="293" t="str">
        <f ca="1">IF(ISERROR($S1779),"",OFFSET('Smelter Reference List'!$E$4,$S1779-4,0))</f>
        <v/>
      </c>
      <c r="G1779" s="293" t="str">
        <f ca="1">IF(C1779=$U$4,"Enter smelter details", IF(ISERROR($S1779),"",OFFSET('Smelter Reference List'!$F$4,$S1779-4,0)))</f>
        <v/>
      </c>
      <c r="H1779" s="294" t="str">
        <f ca="1">IF(ISERROR($S1779),"",OFFSET('Smelter Reference List'!$G$4,$S1779-4,0))</f>
        <v/>
      </c>
      <c r="I1779" s="295" t="str">
        <f ca="1">IF(ISERROR($S1779),"",OFFSET('Smelter Reference List'!$H$4,$S1779-4,0))</f>
        <v/>
      </c>
      <c r="J1779" s="295" t="str">
        <f ca="1">IF(ISERROR($S1779),"",OFFSET('Smelter Reference List'!$I$4,$S1779-4,0))</f>
        <v/>
      </c>
      <c r="K1779" s="296"/>
      <c r="L1779" s="296"/>
      <c r="M1779" s="296"/>
      <c r="N1779" s="296"/>
      <c r="O1779" s="296"/>
      <c r="P1779" s="296"/>
      <c r="Q1779" s="297"/>
      <c r="R1779" s="227"/>
      <c r="S1779" s="228" t="e">
        <f>IF(C1779="",NA(),MATCH($B1779&amp;$C1779,'Smelter Reference List'!$J:$J,0))</f>
        <v>#N/A</v>
      </c>
      <c r="T1779" s="229"/>
      <c r="U1779" s="229">
        <f t="shared" ca="1" si="56"/>
        <v>0</v>
      </c>
      <c r="V1779" s="229"/>
      <c r="W1779" s="229"/>
      <c r="Y1779" s="223" t="str">
        <f t="shared" si="57"/>
        <v/>
      </c>
    </row>
    <row r="1780" spans="1:25" s="223" customFormat="1" ht="20.25">
      <c r="A1780" s="292"/>
      <c r="B1780" s="293" t="str">
        <f>IF(LEN(A1780)=0,"",INDEX('Smelter Reference List'!$A:$A,MATCH($A1780,'Smelter Reference List'!$E:$E,0)))</f>
        <v/>
      </c>
      <c r="C1780" s="299" t="str">
        <f>IF(LEN(A1780)=0,"",INDEX('Smelter Reference List'!$C:$C,MATCH($A1780,'Smelter Reference List'!$E:$E,0)))</f>
        <v/>
      </c>
      <c r="D1780" s="293" t="str">
        <f ca="1">IF(ISERROR($S1780),"",OFFSET('Smelter Reference List'!$C$4,$S1780-4,0)&amp;"")</f>
        <v/>
      </c>
      <c r="E1780" s="293" t="str">
        <f ca="1">IF(ISERROR($S1780),"",OFFSET('Smelter Reference List'!$D$4,$S1780-4,0)&amp;"")</f>
        <v/>
      </c>
      <c r="F1780" s="293" t="str">
        <f ca="1">IF(ISERROR($S1780),"",OFFSET('Smelter Reference List'!$E$4,$S1780-4,0))</f>
        <v/>
      </c>
      <c r="G1780" s="293" t="str">
        <f ca="1">IF(C1780=$U$4,"Enter smelter details", IF(ISERROR($S1780),"",OFFSET('Smelter Reference List'!$F$4,$S1780-4,0)))</f>
        <v/>
      </c>
      <c r="H1780" s="294" t="str">
        <f ca="1">IF(ISERROR($S1780),"",OFFSET('Smelter Reference List'!$G$4,$S1780-4,0))</f>
        <v/>
      </c>
      <c r="I1780" s="295" t="str">
        <f ca="1">IF(ISERROR($S1780),"",OFFSET('Smelter Reference List'!$H$4,$S1780-4,0))</f>
        <v/>
      </c>
      <c r="J1780" s="295" t="str">
        <f ca="1">IF(ISERROR($S1780),"",OFFSET('Smelter Reference List'!$I$4,$S1780-4,0))</f>
        <v/>
      </c>
      <c r="K1780" s="296"/>
      <c r="L1780" s="296"/>
      <c r="M1780" s="296"/>
      <c r="N1780" s="296"/>
      <c r="O1780" s="296"/>
      <c r="P1780" s="296"/>
      <c r="Q1780" s="297"/>
      <c r="R1780" s="227"/>
      <c r="S1780" s="228" t="e">
        <f>IF(C1780="",NA(),MATCH($B1780&amp;$C1780,'Smelter Reference List'!$J:$J,0))</f>
        <v>#N/A</v>
      </c>
      <c r="T1780" s="229"/>
      <c r="U1780" s="229">
        <f t="shared" ca="1" si="56"/>
        <v>0</v>
      </c>
      <c r="V1780" s="229"/>
      <c r="W1780" s="229"/>
      <c r="Y1780" s="223" t="str">
        <f t="shared" si="57"/>
        <v/>
      </c>
    </row>
    <row r="1781" spans="1:25" s="223" customFormat="1" ht="20.25">
      <c r="A1781" s="292"/>
      <c r="B1781" s="293" t="str">
        <f>IF(LEN(A1781)=0,"",INDEX('Smelter Reference List'!$A:$A,MATCH($A1781,'Smelter Reference List'!$E:$E,0)))</f>
        <v/>
      </c>
      <c r="C1781" s="299" t="str">
        <f>IF(LEN(A1781)=0,"",INDEX('Smelter Reference List'!$C:$C,MATCH($A1781,'Smelter Reference List'!$E:$E,0)))</f>
        <v/>
      </c>
      <c r="D1781" s="293" t="str">
        <f ca="1">IF(ISERROR($S1781),"",OFFSET('Smelter Reference List'!$C$4,$S1781-4,0)&amp;"")</f>
        <v/>
      </c>
      <c r="E1781" s="293" t="str">
        <f ca="1">IF(ISERROR($S1781),"",OFFSET('Smelter Reference List'!$D$4,$S1781-4,0)&amp;"")</f>
        <v/>
      </c>
      <c r="F1781" s="293" t="str">
        <f ca="1">IF(ISERROR($S1781),"",OFFSET('Smelter Reference List'!$E$4,$S1781-4,0))</f>
        <v/>
      </c>
      <c r="G1781" s="293" t="str">
        <f ca="1">IF(C1781=$U$4,"Enter smelter details", IF(ISERROR($S1781),"",OFFSET('Smelter Reference List'!$F$4,$S1781-4,0)))</f>
        <v/>
      </c>
      <c r="H1781" s="294" t="str">
        <f ca="1">IF(ISERROR($S1781),"",OFFSET('Smelter Reference List'!$G$4,$S1781-4,0))</f>
        <v/>
      </c>
      <c r="I1781" s="295" t="str">
        <f ca="1">IF(ISERROR($S1781),"",OFFSET('Smelter Reference List'!$H$4,$S1781-4,0))</f>
        <v/>
      </c>
      <c r="J1781" s="295" t="str">
        <f ca="1">IF(ISERROR($S1781),"",OFFSET('Smelter Reference List'!$I$4,$S1781-4,0))</f>
        <v/>
      </c>
      <c r="K1781" s="296"/>
      <c r="L1781" s="296"/>
      <c r="M1781" s="296"/>
      <c r="N1781" s="296"/>
      <c r="O1781" s="296"/>
      <c r="P1781" s="296"/>
      <c r="Q1781" s="297"/>
      <c r="R1781" s="227"/>
      <c r="S1781" s="228" t="e">
        <f>IF(C1781="",NA(),MATCH($B1781&amp;$C1781,'Smelter Reference List'!$J:$J,0))</f>
        <v>#N/A</v>
      </c>
      <c r="T1781" s="229"/>
      <c r="U1781" s="229">
        <f t="shared" ca="1" si="56"/>
        <v>0</v>
      </c>
      <c r="V1781" s="229"/>
      <c r="W1781" s="229"/>
      <c r="Y1781" s="223" t="str">
        <f t="shared" si="57"/>
        <v/>
      </c>
    </row>
    <row r="1782" spans="1:25" s="223" customFormat="1" ht="20.25">
      <c r="A1782" s="292"/>
      <c r="B1782" s="293" t="str">
        <f>IF(LEN(A1782)=0,"",INDEX('Smelter Reference List'!$A:$A,MATCH($A1782,'Smelter Reference List'!$E:$E,0)))</f>
        <v/>
      </c>
      <c r="C1782" s="299" t="str">
        <f>IF(LEN(A1782)=0,"",INDEX('Smelter Reference List'!$C:$C,MATCH($A1782,'Smelter Reference List'!$E:$E,0)))</f>
        <v/>
      </c>
      <c r="D1782" s="293" t="str">
        <f ca="1">IF(ISERROR($S1782),"",OFFSET('Smelter Reference List'!$C$4,$S1782-4,0)&amp;"")</f>
        <v/>
      </c>
      <c r="E1782" s="293" t="str">
        <f ca="1">IF(ISERROR($S1782),"",OFFSET('Smelter Reference List'!$D$4,$S1782-4,0)&amp;"")</f>
        <v/>
      </c>
      <c r="F1782" s="293" t="str">
        <f ca="1">IF(ISERROR($S1782),"",OFFSET('Smelter Reference List'!$E$4,$S1782-4,0))</f>
        <v/>
      </c>
      <c r="G1782" s="293" t="str">
        <f ca="1">IF(C1782=$U$4,"Enter smelter details", IF(ISERROR($S1782),"",OFFSET('Smelter Reference List'!$F$4,$S1782-4,0)))</f>
        <v/>
      </c>
      <c r="H1782" s="294" t="str">
        <f ca="1">IF(ISERROR($S1782),"",OFFSET('Smelter Reference List'!$G$4,$S1782-4,0))</f>
        <v/>
      </c>
      <c r="I1782" s="295" t="str">
        <f ca="1">IF(ISERROR($S1782),"",OFFSET('Smelter Reference List'!$H$4,$S1782-4,0))</f>
        <v/>
      </c>
      <c r="J1782" s="295" t="str">
        <f ca="1">IF(ISERROR($S1782),"",OFFSET('Smelter Reference List'!$I$4,$S1782-4,0))</f>
        <v/>
      </c>
      <c r="K1782" s="296"/>
      <c r="L1782" s="296"/>
      <c r="M1782" s="296"/>
      <c r="N1782" s="296"/>
      <c r="O1782" s="296"/>
      <c r="P1782" s="296"/>
      <c r="Q1782" s="297"/>
      <c r="R1782" s="227"/>
      <c r="S1782" s="228" t="e">
        <f>IF(C1782="",NA(),MATCH($B1782&amp;$C1782,'Smelter Reference List'!$J:$J,0))</f>
        <v>#N/A</v>
      </c>
      <c r="T1782" s="229"/>
      <c r="U1782" s="229">
        <f t="shared" ca="1" si="56"/>
        <v>0</v>
      </c>
      <c r="V1782" s="229"/>
      <c r="W1782" s="229"/>
      <c r="Y1782" s="223" t="str">
        <f t="shared" si="57"/>
        <v/>
      </c>
    </row>
    <row r="1783" spans="1:25" s="223" customFormat="1" ht="20.25">
      <c r="A1783" s="292"/>
      <c r="B1783" s="293" t="str">
        <f>IF(LEN(A1783)=0,"",INDEX('Smelter Reference List'!$A:$A,MATCH($A1783,'Smelter Reference List'!$E:$E,0)))</f>
        <v/>
      </c>
      <c r="C1783" s="299" t="str">
        <f>IF(LEN(A1783)=0,"",INDEX('Smelter Reference List'!$C:$C,MATCH($A1783,'Smelter Reference List'!$E:$E,0)))</f>
        <v/>
      </c>
      <c r="D1783" s="293" t="str">
        <f ca="1">IF(ISERROR($S1783),"",OFFSET('Smelter Reference List'!$C$4,$S1783-4,0)&amp;"")</f>
        <v/>
      </c>
      <c r="E1783" s="293" t="str">
        <f ca="1">IF(ISERROR($S1783),"",OFFSET('Smelter Reference List'!$D$4,$S1783-4,0)&amp;"")</f>
        <v/>
      </c>
      <c r="F1783" s="293" t="str">
        <f ca="1">IF(ISERROR($S1783),"",OFFSET('Smelter Reference List'!$E$4,$S1783-4,0))</f>
        <v/>
      </c>
      <c r="G1783" s="293" t="str">
        <f ca="1">IF(C1783=$U$4,"Enter smelter details", IF(ISERROR($S1783),"",OFFSET('Smelter Reference List'!$F$4,$S1783-4,0)))</f>
        <v/>
      </c>
      <c r="H1783" s="294" t="str">
        <f ca="1">IF(ISERROR($S1783),"",OFFSET('Smelter Reference List'!$G$4,$S1783-4,0))</f>
        <v/>
      </c>
      <c r="I1783" s="295" t="str">
        <f ca="1">IF(ISERROR($S1783),"",OFFSET('Smelter Reference List'!$H$4,$S1783-4,0))</f>
        <v/>
      </c>
      <c r="J1783" s="295" t="str">
        <f ca="1">IF(ISERROR($S1783),"",OFFSET('Smelter Reference List'!$I$4,$S1783-4,0))</f>
        <v/>
      </c>
      <c r="K1783" s="296"/>
      <c r="L1783" s="296"/>
      <c r="M1783" s="296"/>
      <c r="N1783" s="296"/>
      <c r="O1783" s="296"/>
      <c r="P1783" s="296"/>
      <c r="Q1783" s="297"/>
      <c r="R1783" s="227"/>
      <c r="S1783" s="228" t="e">
        <f>IF(C1783="",NA(),MATCH($B1783&amp;$C1783,'Smelter Reference List'!$J:$J,0))</f>
        <v>#N/A</v>
      </c>
      <c r="T1783" s="229"/>
      <c r="U1783" s="229">
        <f t="shared" ca="1" si="56"/>
        <v>0</v>
      </c>
      <c r="V1783" s="229"/>
      <c r="W1783" s="229"/>
      <c r="Y1783" s="223" t="str">
        <f t="shared" si="57"/>
        <v/>
      </c>
    </row>
    <row r="1784" spans="1:25" s="223" customFormat="1" ht="20.25">
      <c r="A1784" s="292"/>
      <c r="B1784" s="293" t="str">
        <f>IF(LEN(A1784)=0,"",INDEX('Smelter Reference List'!$A:$A,MATCH($A1784,'Smelter Reference List'!$E:$E,0)))</f>
        <v/>
      </c>
      <c r="C1784" s="299" t="str">
        <f>IF(LEN(A1784)=0,"",INDEX('Smelter Reference List'!$C:$C,MATCH($A1784,'Smelter Reference List'!$E:$E,0)))</f>
        <v/>
      </c>
      <c r="D1784" s="293" t="str">
        <f ca="1">IF(ISERROR($S1784),"",OFFSET('Smelter Reference List'!$C$4,$S1784-4,0)&amp;"")</f>
        <v/>
      </c>
      <c r="E1784" s="293" t="str">
        <f ca="1">IF(ISERROR($S1784),"",OFFSET('Smelter Reference List'!$D$4,$S1784-4,0)&amp;"")</f>
        <v/>
      </c>
      <c r="F1784" s="293" t="str">
        <f ca="1">IF(ISERROR($S1784),"",OFFSET('Smelter Reference List'!$E$4,$S1784-4,0))</f>
        <v/>
      </c>
      <c r="G1784" s="293" t="str">
        <f ca="1">IF(C1784=$U$4,"Enter smelter details", IF(ISERROR($S1784),"",OFFSET('Smelter Reference List'!$F$4,$S1784-4,0)))</f>
        <v/>
      </c>
      <c r="H1784" s="294" t="str">
        <f ca="1">IF(ISERROR($S1784),"",OFFSET('Smelter Reference List'!$G$4,$S1784-4,0))</f>
        <v/>
      </c>
      <c r="I1784" s="295" t="str">
        <f ca="1">IF(ISERROR($S1784),"",OFFSET('Smelter Reference List'!$H$4,$S1784-4,0))</f>
        <v/>
      </c>
      <c r="J1784" s="295" t="str">
        <f ca="1">IF(ISERROR($S1784),"",OFFSET('Smelter Reference List'!$I$4,$S1784-4,0))</f>
        <v/>
      </c>
      <c r="K1784" s="296"/>
      <c r="L1784" s="296"/>
      <c r="M1784" s="296"/>
      <c r="N1784" s="296"/>
      <c r="O1784" s="296"/>
      <c r="P1784" s="296"/>
      <c r="Q1784" s="297"/>
      <c r="R1784" s="227"/>
      <c r="S1784" s="228" t="e">
        <f>IF(C1784="",NA(),MATCH($B1784&amp;$C1784,'Smelter Reference List'!$J:$J,0))</f>
        <v>#N/A</v>
      </c>
      <c r="T1784" s="229"/>
      <c r="U1784" s="229">
        <f t="shared" ca="1" si="56"/>
        <v>0</v>
      </c>
      <c r="V1784" s="229"/>
      <c r="W1784" s="229"/>
      <c r="Y1784" s="223" t="str">
        <f t="shared" si="57"/>
        <v/>
      </c>
    </row>
    <row r="1785" spans="1:25" s="223" customFormat="1" ht="20.25">
      <c r="A1785" s="292"/>
      <c r="B1785" s="293" t="str">
        <f>IF(LEN(A1785)=0,"",INDEX('Smelter Reference List'!$A:$A,MATCH($A1785,'Smelter Reference List'!$E:$E,0)))</f>
        <v/>
      </c>
      <c r="C1785" s="299" t="str">
        <f>IF(LEN(A1785)=0,"",INDEX('Smelter Reference List'!$C:$C,MATCH($A1785,'Smelter Reference List'!$E:$E,0)))</f>
        <v/>
      </c>
      <c r="D1785" s="293" t="str">
        <f ca="1">IF(ISERROR($S1785),"",OFFSET('Smelter Reference List'!$C$4,$S1785-4,0)&amp;"")</f>
        <v/>
      </c>
      <c r="E1785" s="293" t="str">
        <f ca="1">IF(ISERROR($S1785),"",OFFSET('Smelter Reference List'!$D$4,$S1785-4,0)&amp;"")</f>
        <v/>
      </c>
      <c r="F1785" s="293" t="str">
        <f ca="1">IF(ISERROR($S1785),"",OFFSET('Smelter Reference List'!$E$4,$S1785-4,0))</f>
        <v/>
      </c>
      <c r="G1785" s="293" t="str">
        <f ca="1">IF(C1785=$U$4,"Enter smelter details", IF(ISERROR($S1785),"",OFFSET('Smelter Reference List'!$F$4,$S1785-4,0)))</f>
        <v/>
      </c>
      <c r="H1785" s="294" t="str">
        <f ca="1">IF(ISERROR($S1785),"",OFFSET('Smelter Reference List'!$G$4,$S1785-4,0))</f>
        <v/>
      </c>
      <c r="I1785" s="295" t="str">
        <f ca="1">IF(ISERROR($S1785),"",OFFSET('Smelter Reference List'!$H$4,$S1785-4,0))</f>
        <v/>
      </c>
      <c r="J1785" s="295" t="str">
        <f ca="1">IF(ISERROR($S1785),"",OFFSET('Smelter Reference List'!$I$4,$S1785-4,0))</f>
        <v/>
      </c>
      <c r="K1785" s="296"/>
      <c r="L1785" s="296"/>
      <c r="M1785" s="296"/>
      <c r="N1785" s="296"/>
      <c r="O1785" s="296"/>
      <c r="P1785" s="296"/>
      <c r="Q1785" s="297"/>
      <c r="R1785" s="227"/>
      <c r="S1785" s="228" t="e">
        <f>IF(C1785="",NA(),MATCH($B1785&amp;$C1785,'Smelter Reference List'!$J:$J,0))</f>
        <v>#N/A</v>
      </c>
      <c r="T1785" s="229"/>
      <c r="U1785" s="229">
        <f t="shared" ref="U1785:U1848" ca="1" si="58">IF(AND(C1785="Smelter not listed",OR(LEN(D1785)=0,LEN(E1785)=0)),1,0)</f>
        <v>0</v>
      </c>
      <c r="V1785" s="229"/>
      <c r="W1785" s="229"/>
      <c r="Y1785" s="223" t="str">
        <f t="shared" ref="Y1785:Y1848" si="59">B1785&amp;C1785</f>
        <v/>
      </c>
    </row>
    <row r="1786" spans="1:25" s="223" customFormat="1" ht="20.25">
      <c r="A1786" s="292"/>
      <c r="B1786" s="293" t="str">
        <f>IF(LEN(A1786)=0,"",INDEX('Smelter Reference List'!$A:$A,MATCH($A1786,'Smelter Reference List'!$E:$E,0)))</f>
        <v/>
      </c>
      <c r="C1786" s="299" t="str">
        <f>IF(LEN(A1786)=0,"",INDEX('Smelter Reference List'!$C:$C,MATCH($A1786,'Smelter Reference List'!$E:$E,0)))</f>
        <v/>
      </c>
      <c r="D1786" s="293" t="str">
        <f ca="1">IF(ISERROR($S1786),"",OFFSET('Smelter Reference List'!$C$4,$S1786-4,0)&amp;"")</f>
        <v/>
      </c>
      <c r="E1786" s="293" t="str">
        <f ca="1">IF(ISERROR($S1786),"",OFFSET('Smelter Reference List'!$D$4,$S1786-4,0)&amp;"")</f>
        <v/>
      </c>
      <c r="F1786" s="293" t="str">
        <f ca="1">IF(ISERROR($S1786),"",OFFSET('Smelter Reference List'!$E$4,$S1786-4,0))</f>
        <v/>
      </c>
      <c r="G1786" s="293" t="str">
        <f ca="1">IF(C1786=$U$4,"Enter smelter details", IF(ISERROR($S1786),"",OFFSET('Smelter Reference List'!$F$4,$S1786-4,0)))</f>
        <v/>
      </c>
      <c r="H1786" s="294" t="str">
        <f ca="1">IF(ISERROR($S1786),"",OFFSET('Smelter Reference List'!$G$4,$S1786-4,0))</f>
        <v/>
      </c>
      <c r="I1786" s="295" t="str">
        <f ca="1">IF(ISERROR($S1786),"",OFFSET('Smelter Reference List'!$H$4,$S1786-4,0))</f>
        <v/>
      </c>
      <c r="J1786" s="295" t="str">
        <f ca="1">IF(ISERROR($S1786),"",OFFSET('Smelter Reference List'!$I$4,$S1786-4,0))</f>
        <v/>
      </c>
      <c r="K1786" s="296"/>
      <c r="L1786" s="296"/>
      <c r="M1786" s="296"/>
      <c r="N1786" s="296"/>
      <c r="O1786" s="296"/>
      <c r="P1786" s="296"/>
      <c r="Q1786" s="297"/>
      <c r="R1786" s="227"/>
      <c r="S1786" s="228" t="e">
        <f>IF(C1786="",NA(),MATCH($B1786&amp;$C1786,'Smelter Reference List'!$J:$J,0))</f>
        <v>#N/A</v>
      </c>
      <c r="T1786" s="229"/>
      <c r="U1786" s="229">
        <f t="shared" ca="1" si="58"/>
        <v>0</v>
      </c>
      <c r="V1786" s="229"/>
      <c r="W1786" s="229"/>
      <c r="Y1786" s="223" t="str">
        <f t="shared" si="59"/>
        <v/>
      </c>
    </row>
    <row r="1787" spans="1:25" s="223" customFormat="1" ht="20.25">
      <c r="A1787" s="292"/>
      <c r="B1787" s="293" t="str">
        <f>IF(LEN(A1787)=0,"",INDEX('Smelter Reference List'!$A:$A,MATCH($A1787,'Smelter Reference List'!$E:$E,0)))</f>
        <v/>
      </c>
      <c r="C1787" s="299" t="str">
        <f>IF(LEN(A1787)=0,"",INDEX('Smelter Reference List'!$C:$C,MATCH($A1787,'Smelter Reference List'!$E:$E,0)))</f>
        <v/>
      </c>
      <c r="D1787" s="293" t="str">
        <f ca="1">IF(ISERROR($S1787),"",OFFSET('Smelter Reference List'!$C$4,$S1787-4,0)&amp;"")</f>
        <v/>
      </c>
      <c r="E1787" s="293" t="str">
        <f ca="1">IF(ISERROR($S1787),"",OFFSET('Smelter Reference List'!$D$4,$S1787-4,0)&amp;"")</f>
        <v/>
      </c>
      <c r="F1787" s="293" t="str">
        <f ca="1">IF(ISERROR($S1787),"",OFFSET('Smelter Reference List'!$E$4,$S1787-4,0))</f>
        <v/>
      </c>
      <c r="G1787" s="293" t="str">
        <f ca="1">IF(C1787=$U$4,"Enter smelter details", IF(ISERROR($S1787),"",OFFSET('Smelter Reference List'!$F$4,$S1787-4,0)))</f>
        <v/>
      </c>
      <c r="H1787" s="294" t="str">
        <f ca="1">IF(ISERROR($S1787),"",OFFSET('Smelter Reference List'!$G$4,$S1787-4,0))</f>
        <v/>
      </c>
      <c r="I1787" s="295" t="str">
        <f ca="1">IF(ISERROR($S1787),"",OFFSET('Smelter Reference List'!$H$4,$S1787-4,0))</f>
        <v/>
      </c>
      <c r="J1787" s="295" t="str">
        <f ca="1">IF(ISERROR($S1787),"",OFFSET('Smelter Reference List'!$I$4,$S1787-4,0))</f>
        <v/>
      </c>
      <c r="K1787" s="296"/>
      <c r="L1787" s="296"/>
      <c r="M1787" s="296"/>
      <c r="N1787" s="296"/>
      <c r="O1787" s="296"/>
      <c r="P1787" s="296"/>
      <c r="Q1787" s="297"/>
      <c r="R1787" s="227"/>
      <c r="S1787" s="228" t="e">
        <f>IF(C1787="",NA(),MATCH($B1787&amp;$C1787,'Smelter Reference List'!$J:$J,0))</f>
        <v>#N/A</v>
      </c>
      <c r="T1787" s="229"/>
      <c r="U1787" s="229">
        <f t="shared" ca="1" si="58"/>
        <v>0</v>
      </c>
      <c r="V1787" s="229"/>
      <c r="W1787" s="229"/>
      <c r="Y1787" s="223" t="str">
        <f t="shared" si="59"/>
        <v/>
      </c>
    </row>
    <row r="1788" spans="1:25" s="223" customFormat="1" ht="20.25">
      <c r="A1788" s="292"/>
      <c r="B1788" s="293" t="str">
        <f>IF(LEN(A1788)=0,"",INDEX('Smelter Reference List'!$A:$A,MATCH($A1788,'Smelter Reference List'!$E:$E,0)))</f>
        <v/>
      </c>
      <c r="C1788" s="299" t="str">
        <f>IF(LEN(A1788)=0,"",INDEX('Smelter Reference List'!$C:$C,MATCH($A1788,'Smelter Reference List'!$E:$E,0)))</f>
        <v/>
      </c>
      <c r="D1788" s="293" t="str">
        <f ca="1">IF(ISERROR($S1788),"",OFFSET('Smelter Reference List'!$C$4,$S1788-4,0)&amp;"")</f>
        <v/>
      </c>
      <c r="E1788" s="293" t="str">
        <f ca="1">IF(ISERROR($S1788),"",OFFSET('Smelter Reference List'!$D$4,$S1788-4,0)&amp;"")</f>
        <v/>
      </c>
      <c r="F1788" s="293" t="str">
        <f ca="1">IF(ISERROR($S1788),"",OFFSET('Smelter Reference List'!$E$4,$S1788-4,0))</f>
        <v/>
      </c>
      <c r="G1788" s="293" t="str">
        <f ca="1">IF(C1788=$U$4,"Enter smelter details", IF(ISERROR($S1788),"",OFFSET('Smelter Reference List'!$F$4,$S1788-4,0)))</f>
        <v/>
      </c>
      <c r="H1788" s="294" t="str">
        <f ca="1">IF(ISERROR($S1788),"",OFFSET('Smelter Reference List'!$G$4,$S1788-4,0))</f>
        <v/>
      </c>
      <c r="I1788" s="295" t="str">
        <f ca="1">IF(ISERROR($S1788),"",OFFSET('Smelter Reference List'!$H$4,$S1788-4,0))</f>
        <v/>
      </c>
      <c r="J1788" s="295" t="str">
        <f ca="1">IF(ISERROR($S1788),"",OFFSET('Smelter Reference List'!$I$4,$S1788-4,0))</f>
        <v/>
      </c>
      <c r="K1788" s="296"/>
      <c r="L1788" s="296"/>
      <c r="M1788" s="296"/>
      <c r="N1788" s="296"/>
      <c r="O1788" s="296"/>
      <c r="P1788" s="296"/>
      <c r="Q1788" s="297"/>
      <c r="R1788" s="227"/>
      <c r="S1788" s="228" t="e">
        <f>IF(C1788="",NA(),MATCH($B1788&amp;$C1788,'Smelter Reference List'!$J:$J,0))</f>
        <v>#N/A</v>
      </c>
      <c r="T1788" s="229"/>
      <c r="U1788" s="229">
        <f t="shared" ca="1" si="58"/>
        <v>0</v>
      </c>
      <c r="V1788" s="229"/>
      <c r="W1788" s="229"/>
      <c r="Y1788" s="223" t="str">
        <f t="shared" si="59"/>
        <v/>
      </c>
    </row>
    <row r="1789" spans="1:25" s="223" customFormat="1" ht="20.25">
      <c r="A1789" s="292"/>
      <c r="B1789" s="293" t="str">
        <f>IF(LEN(A1789)=0,"",INDEX('Smelter Reference List'!$A:$A,MATCH($A1789,'Smelter Reference List'!$E:$E,0)))</f>
        <v/>
      </c>
      <c r="C1789" s="299" t="str">
        <f>IF(LEN(A1789)=0,"",INDEX('Smelter Reference List'!$C:$C,MATCH($A1789,'Smelter Reference List'!$E:$E,0)))</f>
        <v/>
      </c>
      <c r="D1789" s="293" t="str">
        <f ca="1">IF(ISERROR($S1789),"",OFFSET('Smelter Reference List'!$C$4,$S1789-4,0)&amp;"")</f>
        <v/>
      </c>
      <c r="E1789" s="293" t="str">
        <f ca="1">IF(ISERROR($S1789),"",OFFSET('Smelter Reference List'!$D$4,$S1789-4,0)&amp;"")</f>
        <v/>
      </c>
      <c r="F1789" s="293" t="str">
        <f ca="1">IF(ISERROR($S1789),"",OFFSET('Smelter Reference List'!$E$4,$S1789-4,0))</f>
        <v/>
      </c>
      <c r="G1789" s="293" t="str">
        <f ca="1">IF(C1789=$U$4,"Enter smelter details", IF(ISERROR($S1789),"",OFFSET('Smelter Reference List'!$F$4,$S1789-4,0)))</f>
        <v/>
      </c>
      <c r="H1789" s="294" t="str">
        <f ca="1">IF(ISERROR($S1789),"",OFFSET('Smelter Reference List'!$G$4,$S1789-4,0))</f>
        <v/>
      </c>
      <c r="I1789" s="295" t="str">
        <f ca="1">IF(ISERROR($S1789),"",OFFSET('Smelter Reference List'!$H$4,$S1789-4,0))</f>
        <v/>
      </c>
      <c r="J1789" s="295" t="str">
        <f ca="1">IF(ISERROR($S1789),"",OFFSET('Smelter Reference List'!$I$4,$S1789-4,0))</f>
        <v/>
      </c>
      <c r="K1789" s="296"/>
      <c r="L1789" s="296"/>
      <c r="M1789" s="296"/>
      <c r="N1789" s="296"/>
      <c r="O1789" s="296"/>
      <c r="P1789" s="296"/>
      <c r="Q1789" s="297"/>
      <c r="R1789" s="227"/>
      <c r="S1789" s="228" t="e">
        <f>IF(C1789="",NA(),MATCH($B1789&amp;$C1789,'Smelter Reference List'!$J:$J,0))</f>
        <v>#N/A</v>
      </c>
      <c r="T1789" s="229"/>
      <c r="U1789" s="229">
        <f t="shared" ca="1" si="58"/>
        <v>0</v>
      </c>
      <c r="V1789" s="229"/>
      <c r="W1789" s="229"/>
      <c r="Y1789" s="223" t="str">
        <f t="shared" si="59"/>
        <v/>
      </c>
    </row>
    <row r="1790" spans="1:25" s="223" customFormat="1" ht="20.25">
      <c r="A1790" s="292"/>
      <c r="B1790" s="293" t="str">
        <f>IF(LEN(A1790)=0,"",INDEX('Smelter Reference List'!$A:$A,MATCH($A1790,'Smelter Reference List'!$E:$E,0)))</f>
        <v/>
      </c>
      <c r="C1790" s="299" t="str">
        <f>IF(LEN(A1790)=0,"",INDEX('Smelter Reference List'!$C:$C,MATCH($A1790,'Smelter Reference List'!$E:$E,0)))</f>
        <v/>
      </c>
      <c r="D1790" s="293" t="str">
        <f ca="1">IF(ISERROR($S1790),"",OFFSET('Smelter Reference List'!$C$4,$S1790-4,0)&amp;"")</f>
        <v/>
      </c>
      <c r="E1790" s="293" t="str">
        <f ca="1">IF(ISERROR($S1790),"",OFFSET('Smelter Reference List'!$D$4,$S1790-4,0)&amp;"")</f>
        <v/>
      </c>
      <c r="F1790" s="293" t="str">
        <f ca="1">IF(ISERROR($S1790),"",OFFSET('Smelter Reference List'!$E$4,$S1790-4,0))</f>
        <v/>
      </c>
      <c r="G1790" s="293" t="str">
        <f ca="1">IF(C1790=$U$4,"Enter smelter details", IF(ISERROR($S1790),"",OFFSET('Smelter Reference List'!$F$4,$S1790-4,0)))</f>
        <v/>
      </c>
      <c r="H1790" s="294" t="str">
        <f ca="1">IF(ISERROR($S1790),"",OFFSET('Smelter Reference List'!$G$4,$S1790-4,0))</f>
        <v/>
      </c>
      <c r="I1790" s="295" t="str">
        <f ca="1">IF(ISERROR($S1790),"",OFFSET('Smelter Reference List'!$H$4,$S1790-4,0))</f>
        <v/>
      </c>
      <c r="J1790" s="295" t="str">
        <f ca="1">IF(ISERROR($S1790),"",OFFSET('Smelter Reference List'!$I$4,$S1790-4,0))</f>
        <v/>
      </c>
      <c r="K1790" s="296"/>
      <c r="L1790" s="296"/>
      <c r="M1790" s="296"/>
      <c r="N1790" s="296"/>
      <c r="O1790" s="296"/>
      <c r="P1790" s="296"/>
      <c r="Q1790" s="297"/>
      <c r="R1790" s="227"/>
      <c r="S1790" s="228" t="e">
        <f>IF(C1790="",NA(),MATCH($B1790&amp;$C1790,'Smelter Reference List'!$J:$J,0))</f>
        <v>#N/A</v>
      </c>
      <c r="T1790" s="229"/>
      <c r="U1790" s="229">
        <f t="shared" ca="1" si="58"/>
        <v>0</v>
      </c>
      <c r="V1790" s="229"/>
      <c r="W1790" s="229"/>
      <c r="Y1790" s="223" t="str">
        <f t="shared" si="59"/>
        <v/>
      </c>
    </row>
    <row r="1791" spans="1:25" s="223" customFormat="1" ht="20.25">
      <c r="A1791" s="292"/>
      <c r="B1791" s="293" t="str">
        <f>IF(LEN(A1791)=0,"",INDEX('Smelter Reference List'!$A:$A,MATCH($A1791,'Smelter Reference List'!$E:$E,0)))</f>
        <v/>
      </c>
      <c r="C1791" s="299" t="str">
        <f>IF(LEN(A1791)=0,"",INDEX('Smelter Reference List'!$C:$C,MATCH($A1791,'Smelter Reference List'!$E:$E,0)))</f>
        <v/>
      </c>
      <c r="D1791" s="293" t="str">
        <f ca="1">IF(ISERROR($S1791),"",OFFSET('Smelter Reference List'!$C$4,$S1791-4,0)&amp;"")</f>
        <v/>
      </c>
      <c r="E1791" s="293" t="str">
        <f ca="1">IF(ISERROR($S1791),"",OFFSET('Smelter Reference List'!$D$4,$S1791-4,0)&amp;"")</f>
        <v/>
      </c>
      <c r="F1791" s="293" t="str">
        <f ca="1">IF(ISERROR($S1791),"",OFFSET('Smelter Reference List'!$E$4,$S1791-4,0))</f>
        <v/>
      </c>
      <c r="G1791" s="293" t="str">
        <f ca="1">IF(C1791=$U$4,"Enter smelter details", IF(ISERROR($S1791),"",OFFSET('Smelter Reference List'!$F$4,$S1791-4,0)))</f>
        <v/>
      </c>
      <c r="H1791" s="294" t="str">
        <f ca="1">IF(ISERROR($S1791),"",OFFSET('Smelter Reference List'!$G$4,$S1791-4,0))</f>
        <v/>
      </c>
      <c r="I1791" s="295" t="str">
        <f ca="1">IF(ISERROR($S1791),"",OFFSET('Smelter Reference List'!$H$4,$S1791-4,0))</f>
        <v/>
      </c>
      <c r="J1791" s="295" t="str">
        <f ca="1">IF(ISERROR($S1791),"",OFFSET('Smelter Reference List'!$I$4,$S1791-4,0))</f>
        <v/>
      </c>
      <c r="K1791" s="296"/>
      <c r="L1791" s="296"/>
      <c r="M1791" s="296"/>
      <c r="N1791" s="296"/>
      <c r="O1791" s="296"/>
      <c r="P1791" s="296"/>
      <c r="Q1791" s="297"/>
      <c r="R1791" s="227"/>
      <c r="S1791" s="228" t="e">
        <f>IF(C1791="",NA(),MATCH($B1791&amp;$C1791,'Smelter Reference List'!$J:$J,0))</f>
        <v>#N/A</v>
      </c>
      <c r="T1791" s="229"/>
      <c r="U1791" s="229">
        <f t="shared" ca="1" si="58"/>
        <v>0</v>
      </c>
      <c r="V1791" s="229"/>
      <c r="W1791" s="229"/>
      <c r="Y1791" s="223" t="str">
        <f t="shared" si="59"/>
        <v/>
      </c>
    </row>
    <row r="1792" spans="1:25" s="223" customFormat="1" ht="20.25">
      <c r="A1792" s="292"/>
      <c r="B1792" s="293" t="str">
        <f>IF(LEN(A1792)=0,"",INDEX('Smelter Reference List'!$A:$A,MATCH($A1792,'Smelter Reference List'!$E:$E,0)))</f>
        <v/>
      </c>
      <c r="C1792" s="299" t="str">
        <f>IF(LEN(A1792)=0,"",INDEX('Smelter Reference List'!$C:$C,MATCH($A1792,'Smelter Reference List'!$E:$E,0)))</f>
        <v/>
      </c>
      <c r="D1792" s="293" t="str">
        <f ca="1">IF(ISERROR($S1792),"",OFFSET('Smelter Reference List'!$C$4,$S1792-4,0)&amp;"")</f>
        <v/>
      </c>
      <c r="E1792" s="293" t="str">
        <f ca="1">IF(ISERROR($S1792),"",OFFSET('Smelter Reference List'!$D$4,$S1792-4,0)&amp;"")</f>
        <v/>
      </c>
      <c r="F1792" s="293" t="str">
        <f ca="1">IF(ISERROR($S1792),"",OFFSET('Smelter Reference List'!$E$4,$S1792-4,0))</f>
        <v/>
      </c>
      <c r="G1792" s="293" t="str">
        <f ca="1">IF(C1792=$U$4,"Enter smelter details", IF(ISERROR($S1792),"",OFFSET('Smelter Reference List'!$F$4,$S1792-4,0)))</f>
        <v/>
      </c>
      <c r="H1792" s="294" t="str">
        <f ca="1">IF(ISERROR($S1792),"",OFFSET('Smelter Reference List'!$G$4,$S1792-4,0))</f>
        <v/>
      </c>
      <c r="I1792" s="295" t="str">
        <f ca="1">IF(ISERROR($S1792),"",OFFSET('Smelter Reference List'!$H$4,$S1792-4,0))</f>
        <v/>
      </c>
      <c r="J1792" s="295" t="str">
        <f ca="1">IF(ISERROR($S1792),"",OFFSET('Smelter Reference List'!$I$4,$S1792-4,0))</f>
        <v/>
      </c>
      <c r="K1792" s="296"/>
      <c r="L1792" s="296"/>
      <c r="M1792" s="296"/>
      <c r="N1792" s="296"/>
      <c r="O1792" s="296"/>
      <c r="P1792" s="296"/>
      <c r="Q1792" s="297"/>
      <c r="R1792" s="227"/>
      <c r="S1792" s="228" t="e">
        <f>IF(C1792="",NA(),MATCH($B1792&amp;$C1792,'Smelter Reference List'!$J:$J,0))</f>
        <v>#N/A</v>
      </c>
      <c r="T1792" s="229"/>
      <c r="U1792" s="229">
        <f t="shared" ca="1" si="58"/>
        <v>0</v>
      </c>
      <c r="V1792" s="229"/>
      <c r="W1792" s="229"/>
      <c r="Y1792" s="223" t="str">
        <f t="shared" si="59"/>
        <v/>
      </c>
    </row>
    <row r="1793" spans="1:25" s="223" customFormat="1" ht="20.25">
      <c r="A1793" s="292"/>
      <c r="B1793" s="293" t="str">
        <f>IF(LEN(A1793)=0,"",INDEX('Smelter Reference List'!$A:$A,MATCH($A1793,'Smelter Reference List'!$E:$E,0)))</f>
        <v/>
      </c>
      <c r="C1793" s="299" t="str">
        <f>IF(LEN(A1793)=0,"",INDEX('Smelter Reference List'!$C:$C,MATCH($A1793,'Smelter Reference List'!$E:$E,0)))</f>
        <v/>
      </c>
      <c r="D1793" s="293" t="str">
        <f ca="1">IF(ISERROR($S1793),"",OFFSET('Smelter Reference List'!$C$4,$S1793-4,0)&amp;"")</f>
        <v/>
      </c>
      <c r="E1793" s="293" t="str">
        <f ca="1">IF(ISERROR($S1793),"",OFFSET('Smelter Reference List'!$D$4,$S1793-4,0)&amp;"")</f>
        <v/>
      </c>
      <c r="F1793" s="293" t="str">
        <f ca="1">IF(ISERROR($S1793),"",OFFSET('Smelter Reference List'!$E$4,$S1793-4,0))</f>
        <v/>
      </c>
      <c r="G1793" s="293" t="str">
        <f ca="1">IF(C1793=$U$4,"Enter smelter details", IF(ISERROR($S1793),"",OFFSET('Smelter Reference List'!$F$4,$S1793-4,0)))</f>
        <v/>
      </c>
      <c r="H1793" s="294" t="str">
        <f ca="1">IF(ISERROR($S1793),"",OFFSET('Smelter Reference List'!$G$4,$S1793-4,0))</f>
        <v/>
      </c>
      <c r="I1793" s="295" t="str">
        <f ca="1">IF(ISERROR($S1793),"",OFFSET('Smelter Reference List'!$H$4,$S1793-4,0))</f>
        <v/>
      </c>
      <c r="J1793" s="295" t="str">
        <f ca="1">IF(ISERROR($S1793),"",OFFSET('Smelter Reference List'!$I$4,$S1793-4,0))</f>
        <v/>
      </c>
      <c r="K1793" s="296"/>
      <c r="L1793" s="296"/>
      <c r="M1793" s="296"/>
      <c r="N1793" s="296"/>
      <c r="O1793" s="296"/>
      <c r="P1793" s="296"/>
      <c r="Q1793" s="297"/>
      <c r="R1793" s="227"/>
      <c r="S1793" s="228" t="e">
        <f>IF(C1793="",NA(),MATCH($B1793&amp;$C1793,'Smelter Reference List'!$J:$J,0))</f>
        <v>#N/A</v>
      </c>
      <c r="T1793" s="229"/>
      <c r="U1793" s="229">
        <f t="shared" ca="1" si="58"/>
        <v>0</v>
      </c>
      <c r="V1793" s="229"/>
      <c r="W1793" s="229"/>
      <c r="Y1793" s="223" t="str">
        <f t="shared" si="59"/>
        <v/>
      </c>
    </row>
    <row r="1794" spans="1:25" s="223" customFormat="1" ht="20.25">
      <c r="A1794" s="292"/>
      <c r="B1794" s="293" t="str">
        <f>IF(LEN(A1794)=0,"",INDEX('Smelter Reference List'!$A:$A,MATCH($A1794,'Smelter Reference List'!$E:$E,0)))</f>
        <v/>
      </c>
      <c r="C1794" s="299" t="str">
        <f>IF(LEN(A1794)=0,"",INDEX('Smelter Reference List'!$C:$C,MATCH($A1794,'Smelter Reference List'!$E:$E,0)))</f>
        <v/>
      </c>
      <c r="D1794" s="293" t="str">
        <f ca="1">IF(ISERROR($S1794),"",OFFSET('Smelter Reference List'!$C$4,$S1794-4,0)&amp;"")</f>
        <v/>
      </c>
      <c r="E1794" s="293" t="str">
        <f ca="1">IF(ISERROR($S1794),"",OFFSET('Smelter Reference List'!$D$4,$S1794-4,0)&amp;"")</f>
        <v/>
      </c>
      <c r="F1794" s="293" t="str">
        <f ca="1">IF(ISERROR($S1794),"",OFFSET('Smelter Reference List'!$E$4,$S1794-4,0))</f>
        <v/>
      </c>
      <c r="G1794" s="293" t="str">
        <f ca="1">IF(C1794=$U$4,"Enter smelter details", IF(ISERROR($S1794),"",OFFSET('Smelter Reference List'!$F$4,$S1794-4,0)))</f>
        <v/>
      </c>
      <c r="H1794" s="294" t="str">
        <f ca="1">IF(ISERROR($S1794),"",OFFSET('Smelter Reference List'!$G$4,$S1794-4,0))</f>
        <v/>
      </c>
      <c r="I1794" s="295" t="str">
        <f ca="1">IF(ISERROR($S1794),"",OFFSET('Smelter Reference List'!$H$4,$S1794-4,0))</f>
        <v/>
      </c>
      <c r="J1794" s="295" t="str">
        <f ca="1">IF(ISERROR($S1794),"",OFFSET('Smelter Reference List'!$I$4,$S1794-4,0))</f>
        <v/>
      </c>
      <c r="K1794" s="296"/>
      <c r="L1794" s="296"/>
      <c r="M1794" s="296"/>
      <c r="N1794" s="296"/>
      <c r="O1794" s="296"/>
      <c r="P1794" s="296"/>
      <c r="Q1794" s="297"/>
      <c r="R1794" s="227"/>
      <c r="S1794" s="228" t="e">
        <f>IF(C1794="",NA(),MATCH($B1794&amp;$C1794,'Smelter Reference List'!$J:$J,0))</f>
        <v>#N/A</v>
      </c>
      <c r="T1794" s="229"/>
      <c r="U1794" s="229">
        <f t="shared" ca="1" si="58"/>
        <v>0</v>
      </c>
      <c r="V1794" s="229"/>
      <c r="W1794" s="229"/>
      <c r="Y1794" s="223" t="str">
        <f t="shared" si="59"/>
        <v/>
      </c>
    </row>
    <row r="1795" spans="1:25" s="223" customFormat="1" ht="20.25">
      <c r="A1795" s="292"/>
      <c r="B1795" s="293" t="str">
        <f>IF(LEN(A1795)=0,"",INDEX('Smelter Reference List'!$A:$A,MATCH($A1795,'Smelter Reference List'!$E:$E,0)))</f>
        <v/>
      </c>
      <c r="C1795" s="299" t="str">
        <f>IF(LEN(A1795)=0,"",INDEX('Smelter Reference List'!$C:$C,MATCH($A1795,'Smelter Reference List'!$E:$E,0)))</f>
        <v/>
      </c>
      <c r="D1795" s="293" t="str">
        <f ca="1">IF(ISERROR($S1795),"",OFFSET('Smelter Reference List'!$C$4,$S1795-4,0)&amp;"")</f>
        <v/>
      </c>
      <c r="E1795" s="293" t="str">
        <f ca="1">IF(ISERROR($S1795),"",OFFSET('Smelter Reference List'!$D$4,$S1795-4,0)&amp;"")</f>
        <v/>
      </c>
      <c r="F1795" s="293" t="str">
        <f ca="1">IF(ISERROR($S1795),"",OFFSET('Smelter Reference List'!$E$4,$S1795-4,0))</f>
        <v/>
      </c>
      <c r="G1795" s="293" t="str">
        <f ca="1">IF(C1795=$U$4,"Enter smelter details", IF(ISERROR($S1795),"",OFFSET('Smelter Reference List'!$F$4,$S1795-4,0)))</f>
        <v/>
      </c>
      <c r="H1795" s="294" t="str">
        <f ca="1">IF(ISERROR($S1795),"",OFFSET('Smelter Reference List'!$G$4,$S1795-4,0))</f>
        <v/>
      </c>
      <c r="I1795" s="295" t="str">
        <f ca="1">IF(ISERROR($S1795),"",OFFSET('Smelter Reference List'!$H$4,$S1795-4,0))</f>
        <v/>
      </c>
      <c r="J1795" s="295" t="str">
        <f ca="1">IF(ISERROR($S1795),"",OFFSET('Smelter Reference List'!$I$4,$S1795-4,0))</f>
        <v/>
      </c>
      <c r="K1795" s="296"/>
      <c r="L1795" s="296"/>
      <c r="M1795" s="296"/>
      <c r="N1795" s="296"/>
      <c r="O1795" s="296"/>
      <c r="P1795" s="296"/>
      <c r="Q1795" s="297"/>
      <c r="R1795" s="227"/>
      <c r="S1795" s="228" t="e">
        <f>IF(C1795="",NA(),MATCH($B1795&amp;$C1795,'Smelter Reference List'!$J:$J,0))</f>
        <v>#N/A</v>
      </c>
      <c r="T1795" s="229"/>
      <c r="U1795" s="229">
        <f t="shared" ca="1" si="58"/>
        <v>0</v>
      </c>
      <c r="V1795" s="229"/>
      <c r="W1795" s="229"/>
      <c r="Y1795" s="223" t="str">
        <f t="shared" si="59"/>
        <v/>
      </c>
    </row>
    <row r="1796" spans="1:25" s="223" customFormat="1" ht="20.25">
      <c r="A1796" s="292"/>
      <c r="B1796" s="293" t="str">
        <f>IF(LEN(A1796)=0,"",INDEX('Smelter Reference List'!$A:$A,MATCH($A1796,'Smelter Reference List'!$E:$E,0)))</f>
        <v/>
      </c>
      <c r="C1796" s="299" t="str">
        <f>IF(LEN(A1796)=0,"",INDEX('Smelter Reference List'!$C:$C,MATCH($A1796,'Smelter Reference List'!$E:$E,0)))</f>
        <v/>
      </c>
      <c r="D1796" s="293" t="str">
        <f ca="1">IF(ISERROR($S1796),"",OFFSET('Smelter Reference List'!$C$4,$S1796-4,0)&amp;"")</f>
        <v/>
      </c>
      <c r="E1796" s="293" t="str">
        <f ca="1">IF(ISERROR($S1796),"",OFFSET('Smelter Reference List'!$D$4,$S1796-4,0)&amp;"")</f>
        <v/>
      </c>
      <c r="F1796" s="293" t="str">
        <f ca="1">IF(ISERROR($S1796),"",OFFSET('Smelter Reference List'!$E$4,$S1796-4,0))</f>
        <v/>
      </c>
      <c r="G1796" s="293" t="str">
        <f ca="1">IF(C1796=$U$4,"Enter smelter details", IF(ISERROR($S1796),"",OFFSET('Smelter Reference List'!$F$4,$S1796-4,0)))</f>
        <v/>
      </c>
      <c r="H1796" s="294" t="str">
        <f ca="1">IF(ISERROR($S1796),"",OFFSET('Smelter Reference List'!$G$4,$S1796-4,0))</f>
        <v/>
      </c>
      <c r="I1796" s="295" t="str">
        <f ca="1">IF(ISERROR($S1796),"",OFFSET('Smelter Reference List'!$H$4,$S1796-4,0))</f>
        <v/>
      </c>
      <c r="J1796" s="295" t="str">
        <f ca="1">IF(ISERROR($S1796),"",OFFSET('Smelter Reference List'!$I$4,$S1796-4,0))</f>
        <v/>
      </c>
      <c r="K1796" s="296"/>
      <c r="L1796" s="296"/>
      <c r="M1796" s="296"/>
      <c r="N1796" s="296"/>
      <c r="O1796" s="296"/>
      <c r="P1796" s="296"/>
      <c r="Q1796" s="297"/>
      <c r="R1796" s="227"/>
      <c r="S1796" s="228" t="e">
        <f>IF(C1796="",NA(),MATCH($B1796&amp;$C1796,'Smelter Reference List'!$J:$J,0))</f>
        <v>#N/A</v>
      </c>
      <c r="T1796" s="229"/>
      <c r="U1796" s="229">
        <f t="shared" ca="1" si="58"/>
        <v>0</v>
      </c>
      <c r="V1796" s="229"/>
      <c r="W1796" s="229"/>
      <c r="Y1796" s="223" t="str">
        <f t="shared" si="59"/>
        <v/>
      </c>
    </row>
    <row r="1797" spans="1:25" s="223" customFormat="1" ht="20.25">
      <c r="A1797" s="292"/>
      <c r="B1797" s="293" t="str">
        <f>IF(LEN(A1797)=0,"",INDEX('Smelter Reference List'!$A:$A,MATCH($A1797,'Smelter Reference List'!$E:$E,0)))</f>
        <v/>
      </c>
      <c r="C1797" s="299" t="str">
        <f>IF(LEN(A1797)=0,"",INDEX('Smelter Reference List'!$C:$C,MATCH($A1797,'Smelter Reference List'!$E:$E,0)))</f>
        <v/>
      </c>
      <c r="D1797" s="293" t="str">
        <f ca="1">IF(ISERROR($S1797),"",OFFSET('Smelter Reference List'!$C$4,$S1797-4,0)&amp;"")</f>
        <v/>
      </c>
      <c r="E1797" s="293" t="str">
        <f ca="1">IF(ISERROR($S1797),"",OFFSET('Smelter Reference List'!$D$4,$S1797-4,0)&amp;"")</f>
        <v/>
      </c>
      <c r="F1797" s="293" t="str">
        <f ca="1">IF(ISERROR($S1797),"",OFFSET('Smelter Reference List'!$E$4,$S1797-4,0))</f>
        <v/>
      </c>
      <c r="G1797" s="293" t="str">
        <f ca="1">IF(C1797=$U$4,"Enter smelter details", IF(ISERROR($S1797),"",OFFSET('Smelter Reference List'!$F$4,$S1797-4,0)))</f>
        <v/>
      </c>
      <c r="H1797" s="294" t="str">
        <f ca="1">IF(ISERROR($S1797),"",OFFSET('Smelter Reference List'!$G$4,$S1797-4,0))</f>
        <v/>
      </c>
      <c r="I1797" s="295" t="str">
        <f ca="1">IF(ISERROR($S1797),"",OFFSET('Smelter Reference List'!$H$4,$S1797-4,0))</f>
        <v/>
      </c>
      <c r="J1797" s="295" t="str">
        <f ca="1">IF(ISERROR($S1797),"",OFFSET('Smelter Reference List'!$I$4,$S1797-4,0))</f>
        <v/>
      </c>
      <c r="K1797" s="296"/>
      <c r="L1797" s="296"/>
      <c r="M1797" s="296"/>
      <c r="N1797" s="296"/>
      <c r="O1797" s="296"/>
      <c r="P1797" s="296"/>
      <c r="Q1797" s="297"/>
      <c r="R1797" s="227"/>
      <c r="S1797" s="228" t="e">
        <f>IF(C1797="",NA(),MATCH($B1797&amp;$C1797,'Smelter Reference List'!$J:$J,0))</f>
        <v>#N/A</v>
      </c>
      <c r="T1797" s="229"/>
      <c r="U1797" s="229">
        <f t="shared" ca="1" si="58"/>
        <v>0</v>
      </c>
      <c r="V1797" s="229"/>
      <c r="W1797" s="229"/>
      <c r="Y1797" s="223" t="str">
        <f t="shared" si="59"/>
        <v/>
      </c>
    </row>
    <row r="1798" spans="1:25" s="223" customFormat="1" ht="20.25">
      <c r="A1798" s="292"/>
      <c r="B1798" s="293" t="str">
        <f>IF(LEN(A1798)=0,"",INDEX('Smelter Reference List'!$A:$A,MATCH($A1798,'Smelter Reference List'!$E:$E,0)))</f>
        <v/>
      </c>
      <c r="C1798" s="299" t="str">
        <f>IF(LEN(A1798)=0,"",INDEX('Smelter Reference List'!$C:$C,MATCH($A1798,'Smelter Reference List'!$E:$E,0)))</f>
        <v/>
      </c>
      <c r="D1798" s="293" t="str">
        <f ca="1">IF(ISERROR($S1798),"",OFFSET('Smelter Reference List'!$C$4,$S1798-4,0)&amp;"")</f>
        <v/>
      </c>
      <c r="E1798" s="293" t="str">
        <f ca="1">IF(ISERROR($S1798),"",OFFSET('Smelter Reference List'!$D$4,$S1798-4,0)&amp;"")</f>
        <v/>
      </c>
      <c r="F1798" s="293" t="str">
        <f ca="1">IF(ISERROR($S1798),"",OFFSET('Smelter Reference List'!$E$4,$S1798-4,0))</f>
        <v/>
      </c>
      <c r="G1798" s="293" t="str">
        <f ca="1">IF(C1798=$U$4,"Enter smelter details", IF(ISERROR($S1798),"",OFFSET('Smelter Reference List'!$F$4,$S1798-4,0)))</f>
        <v/>
      </c>
      <c r="H1798" s="294" t="str">
        <f ca="1">IF(ISERROR($S1798),"",OFFSET('Smelter Reference List'!$G$4,$S1798-4,0))</f>
        <v/>
      </c>
      <c r="I1798" s="295" t="str">
        <f ca="1">IF(ISERROR($S1798),"",OFFSET('Smelter Reference List'!$H$4,$S1798-4,0))</f>
        <v/>
      </c>
      <c r="J1798" s="295" t="str">
        <f ca="1">IF(ISERROR($S1798),"",OFFSET('Smelter Reference List'!$I$4,$S1798-4,0))</f>
        <v/>
      </c>
      <c r="K1798" s="296"/>
      <c r="L1798" s="296"/>
      <c r="M1798" s="296"/>
      <c r="N1798" s="296"/>
      <c r="O1798" s="296"/>
      <c r="P1798" s="296"/>
      <c r="Q1798" s="297"/>
      <c r="R1798" s="227"/>
      <c r="S1798" s="228" t="e">
        <f>IF(C1798="",NA(),MATCH($B1798&amp;$C1798,'Smelter Reference List'!$J:$J,0))</f>
        <v>#N/A</v>
      </c>
      <c r="T1798" s="229"/>
      <c r="U1798" s="229">
        <f t="shared" ca="1" si="58"/>
        <v>0</v>
      </c>
      <c r="V1798" s="229"/>
      <c r="W1798" s="229"/>
      <c r="Y1798" s="223" t="str">
        <f t="shared" si="59"/>
        <v/>
      </c>
    </row>
    <row r="1799" spans="1:25" s="223" customFormat="1" ht="20.25">
      <c r="A1799" s="292"/>
      <c r="B1799" s="293" t="str">
        <f>IF(LEN(A1799)=0,"",INDEX('Smelter Reference List'!$A:$A,MATCH($A1799,'Smelter Reference List'!$E:$E,0)))</f>
        <v/>
      </c>
      <c r="C1799" s="299" t="str">
        <f>IF(LEN(A1799)=0,"",INDEX('Smelter Reference List'!$C:$C,MATCH($A1799,'Smelter Reference List'!$E:$E,0)))</f>
        <v/>
      </c>
      <c r="D1799" s="293" t="str">
        <f ca="1">IF(ISERROR($S1799),"",OFFSET('Smelter Reference List'!$C$4,$S1799-4,0)&amp;"")</f>
        <v/>
      </c>
      <c r="E1799" s="293" t="str">
        <f ca="1">IF(ISERROR($S1799),"",OFFSET('Smelter Reference List'!$D$4,$S1799-4,0)&amp;"")</f>
        <v/>
      </c>
      <c r="F1799" s="293" t="str">
        <f ca="1">IF(ISERROR($S1799),"",OFFSET('Smelter Reference List'!$E$4,$S1799-4,0))</f>
        <v/>
      </c>
      <c r="G1799" s="293" t="str">
        <f ca="1">IF(C1799=$U$4,"Enter smelter details", IF(ISERROR($S1799),"",OFFSET('Smelter Reference List'!$F$4,$S1799-4,0)))</f>
        <v/>
      </c>
      <c r="H1799" s="294" t="str">
        <f ca="1">IF(ISERROR($S1799),"",OFFSET('Smelter Reference List'!$G$4,$S1799-4,0))</f>
        <v/>
      </c>
      <c r="I1799" s="295" t="str">
        <f ca="1">IF(ISERROR($S1799),"",OFFSET('Smelter Reference List'!$H$4,$S1799-4,0))</f>
        <v/>
      </c>
      <c r="J1799" s="295" t="str">
        <f ca="1">IF(ISERROR($S1799),"",OFFSET('Smelter Reference List'!$I$4,$S1799-4,0))</f>
        <v/>
      </c>
      <c r="K1799" s="296"/>
      <c r="L1799" s="296"/>
      <c r="M1799" s="296"/>
      <c r="N1799" s="296"/>
      <c r="O1799" s="296"/>
      <c r="P1799" s="296"/>
      <c r="Q1799" s="297"/>
      <c r="R1799" s="227"/>
      <c r="S1799" s="228" t="e">
        <f>IF(C1799="",NA(),MATCH($B1799&amp;$C1799,'Smelter Reference List'!$J:$J,0))</f>
        <v>#N/A</v>
      </c>
      <c r="T1799" s="229"/>
      <c r="U1799" s="229">
        <f t="shared" ca="1" si="58"/>
        <v>0</v>
      </c>
      <c r="V1799" s="229"/>
      <c r="W1799" s="229"/>
      <c r="Y1799" s="223" t="str">
        <f t="shared" si="59"/>
        <v/>
      </c>
    </row>
    <row r="1800" spans="1:25" s="223" customFormat="1" ht="20.25">
      <c r="A1800" s="292"/>
      <c r="B1800" s="293" t="str">
        <f>IF(LEN(A1800)=0,"",INDEX('Smelter Reference List'!$A:$A,MATCH($A1800,'Smelter Reference List'!$E:$E,0)))</f>
        <v/>
      </c>
      <c r="C1800" s="299" t="str">
        <f>IF(LEN(A1800)=0,"",INDEX('Smelter Reference List'!$C:$C,MATCH($A1800,'Smelter Reference List'!$E:$E,0)))</f>
        <v/>
      </c>
      <c r="D1800" s="293" t="str">
        <f ca="1">IF(ISERROR($S1800),"",OFFSET('Smelter Reference List'!$C$4,$S1800-4,0)&amp;"")</f>
        <v/>
      </c>
      <c r="E1800" s="293" t="str">
        <f ca="1">IF(ISERROR($S1800),"",OFFSET('Smelter Reference List'!$D$4,$S1800-4,0)&amp;"")</f>
        <v/>
      </c>
      <c r="F1800" s="293" t="str">
        <f ca="1">IF(ISERROR($S1800),"",OFFSET('Smelter Reference List'!$E$4,$S1800-4,0))</f>
        <v/>
      </c>
      <c r="G1800" s="293" t="str">
        <f ca="1">IF(C1800=$U$4,"Enter smelter details", IF(ISERROR($S1800),"",OFFSET('Smelter Reference List'!$F$4,$S1800-4,0)))</f>
        <v/>
      </c>
      <c r="H1800" s="294" t="str">
        <f ca="1">IF(ISERROR($S1800),"",OFFSET('Smelter Reference List'!$G$4,$S1800-4,0))</f>
        <v/>
      </c>
      <c r="I1800" s="295" t="str">
        <f ca="1">IF(ISERROR($S1800),"",OFFSET('Smelter Reference List'!$H$4,$S1800-4,0))</f>
        <v/>
      </c>
      <c r="J1800" s="295" t="str">
        <f ca="1">IF(ISERROR($S1800),"",OFFSET('Smelter Reference List'!$I$4,$S1800-4,0))</f>
        <v/>
      </c>
      <c r="K1800" s="296"/>
      <c r="L1800" s="296"/>
      <c r="M1800" s="296"/>
      <c r="N1800" s="296"/>
      <c r="O1800" s="296"/>
      <c r="P1800" s="296"/>
      <c r="Q1800" s="297"/>
      <c r="R1800" s="227"/>
      <c r="S1800" s="228" t="e">
        <f>IF(C1800="",NA(),MATCH($B1800&amp;$C1800,'Smelter Reference List'!$J:$J,0))</f>
        <v>#N/A</v>
      </c>
      <c r="T1800" s="229"/>
      <c r="U1800" s="229">
        <f t="shared" ca="1" si="58"/>
        <v>0</v>
      </c>
      <c r="V1800" s="229"/>
      <c r="W1800" s="229"/>
      <c r="Y1800" s="223" t="str">
        <f t="shared" si="59"/>
        <v/>
      </c>
    </row>
    <row r="1801" spans="1:25" s="223" customFormat="1" ht="20.25">
      <c r="A1801" s="292"/>
      <c r="B1801" s="293" t="str">
        <f>IF(LEN(A1801)=0,"",INDEX('Smelter Reference List'!$A:$A,MATCH($A1801,'Smelter Reference List'!$E:$E,0)))</f>
        <v/>
      </c>
      <c r="C1801" s="299" t="str">
        <f>IF(LEN(A1801)=0,"",INDEX('Smelter Reference List'!$C:$C,MATCH($A1801,'Smelter Reference List'!$E:$E,0)))</f>
        <v/>
      </c>
      <c r="D1801" s="293" t="str">
        <f ca="1">IF(ISERROR($S1801),"",OFFSET('Smelter Reference List'!$C$4,$S1801-4,0)&amp;"")</f>
        <v/>
      </c>
      <c r="E1801" s="293" t="str">
        <f ca="1">IF(ISERROR($S1801),"",OFFSET('Smelter Reference List'!$D$4,$S1801-4,0)&amp;"")</f>
        <v/>
      </c>
      <c r="F1801" s="293" t="str">
        <f ca="1">IF(ISERROR($S1801),"",OFFSET('Smelter Reference List'!$E$4,$S1801-4,0))</f>
        <v/>
      </c>
      <c r="G1801" s="293" t="str">
        <f ca="1">IF(C1801=$U$4,"Enter smelter details", IF(ISERROR($S1801),"",OFFSET('Smelter Reference List'!$F$4,$S1801-4,0)))</f>
        <v/>
      </c>
      <c r="H1801" s="294" t="str">
        <f ca="1">IF(ISERROR($S1801),"",OFFSET('Smelter Reference List'!$G$4,$S1801-4,0))</f>
        <v/>
      </c>
      <c r="I1801" s="295" t="str">
        <f ca="1">IF(ISERROR($S1801),"",OFFSET('Smelter Reference List'!$H$4,$S1801-4,0))</f>
        <v/>
      </c>
      <c r="J1801" s="295" t="str">
        <f ca="1">IF(ISERROR($S1801),"",OFFSET('Smelter Reference List'!$I$4,$S1801-4,0))</f>
        <v/>
      </c>
      <c r="K1801" s="296"/>
      <c r="L1801" s="296"/>
      <c r="M1801" s="296"/>
      <c r="N1801" s="296"/>
      <c r="O1801" s="296"/>
      <c r="P1801" s="296"/>
      <c r="Q1801" s="297"/>
      <c r="R1801" s="227"/>
      <c r="S1801" s="228" t="e">
        <f>IF(C1801="",NA(),MATCH($B1801&amp;$C1801,'Smelter Reference List'!$J:$J,0))</f>
        <v>#N/A</v>
      </c>
      <c r="T1801" s="229"/>
      <c r="U1801" s="229">
        <f t="shared" ca="1" si="58"/>
        <v>0</v>
      </c>
      <c r="V1801" s="229"/>
      <c r="W1801" s="229"/>
      <c r="Y1801" s="223" t="str">
        <f t="shared" si="59"/>
        <v/>
      </c>
    </row>
    <row r="1802" spans="1:25" s="223" customFormat="1" ht="20.25">
      <c r="A1802" s="292"/>
      <c r="B1802" s="293" t="str">
        <f>IF(LEN(A1802)=0,"",INDEX('Smelter Reference List'!$A:$A,MATCH($A1802,'Smelter Reference List'!$E:$E,0)))</f>
        <v/>
      </c>
      <c r="C1802" s="299" t="str">
        <f>IF(LEN(A1802)=0,"",INDEX('Smelter Reference List'!$C:$C,MATCH($A1802,'Smelter Reference List'!$E:$E,0)))</f>
        <v/>
      </c>
      <c r="D1802" s="293" t="str">
        <f ca="1">IF(ISERROR($S1802),"",OFFSET('Smelter Reference List'!$C$4,$S1802-4,0)&amp;"")</f>
        <v/>
      </c>
      <c r="E1802" s="293" t="str">
        <f ca="1">IF(ISERROR($S1802),"",OFFSET('Smelter Reference List'!$D$4,$S1802-4,0)&amp;"")</f>
        <v/>
      </c>
      <c r="F1802" s="293" t="str">
        <f ca="1">IF(ISERROR($S1802),"",OFFSET('Smelter Reference List'!$E$4,$S1802-4,0))</f>
        <v/>
      </c>
      <c r="G1802" s="293" t="str">
        <f ca="1">IF(C1802=$U$4,"Enter smelter details", IF(ISERROR($S1802),"",OFFSET('Smelter Reference List'!$F$4,$S1802-4,0)))</f>
        <v/>
      </c>
      <c r="H1802" s="294" t="str">
        <f ca="1">IF(ISERROR($S1802),"",OFFSET('Smelter Reference List'!$G$4,$S1802-4,0))</f>
        <v/>
      </c>
      <c r="I1802" s="295" t="str">
        <f ca="1">IF(ISERROR($S1802),"",OFFSET('Smelter Reference List'!$H$4,$S1802-4,0))</f>
        <v/>
      </c>
      <c r="J1802" s="295" t="str">
        <f ca="1">IF(ISERROR($S1802),"",OFFSET('Smelter Reference List'!$I$4,$S1802-4,0))</f>
        <v/>
      </c>
      <c r="K1802" s="296"/>
      <c r="L1802" s="296"/>
      <c r="M1802" s="296"/>
      <c r="N1802" s="296"/>
      <c r="O1802" s="296"/>
      <c r="P1802" s="296"/>
      <c r="Q1802" s="297"/>
      <c r="R1802" s="227"/>
      <c r="S1802" s="228" t="e">
        <f>IF(C1802="",NA(),MATCH($B1802&amp;$C1802,'Smelter Reference List'!$J:$J,0))</f>
        <v>#N/A</v>
      </c>
      <c r="T1802" s="229"/>
      <c r="U1802" s="229">
        <f t="shared" ca="1" si="58"/>
        <v>0</v>
      </c>
      <c r="V1802" s="229"/>
      <c r="W1802" s="229"/>
      <c r="Y1802" s="223" t="str">
        <f t="shared" si="59"/>
        <v/>
      </c>
    </row>
    <row r="1803" spans="1:25" s="223" customFormat="1" ht="20.25">
      <c r="A1803" s="292"/>
      <c r="B1803" s="293" t="str">
        <f>IF(LEN(A1803)=0,"",INDEX('Smelter Reference List'!$A:$A,MATCH($A1803,'Smelter Reference List'!$E:$E,0)))</f>
        <v/>
      </c>
      <c r="C1803" s="299" t="str">
        <f>IF(LEN(A1803)=0,"",INDEX('Smelter Reference List'!$C:$C,MATCH($A1803,'Smelter Reference List'!$E:$E,0)))</f>
        <v/>
      </c>
      <c r="D1803" s="293" t="str">
        <f ca="1">IF(ISERROR($S1803),"",OFFSET('Smelter Reference List'!$C$4,$S1803-4,0)&amp;"")</f>
        <v/>
      </c>
      <c r="E1803" s="293" t="str">
        <f ca="1">IF(ISERROR($S1803),"",OFFSET('Smelter Reference List'!$D$4,$S1803-4,0)&amp;"")</f>
        <v/>
      </c>
      <c r="F1803" s="293" t="str">
        <f ca="1">IF(ISERROR($S1803),"",OFFSET('Smelter Reference List'!$E$4,$S1803-4,0))</f>
        <v/>
      </c>
      <c r="G1803" s="293" t="str">
        <f ca="1">IF(C1803=$U$4,"Enter smelter details", IF(ISERROR($S1803),"",OFFSET('Smelter Reference List'!$F$4,$S1803-4,0)))</f>
        <v/>
      </c>
      <c r="H1803" s="294" t="str">
        <f ca="1">IF(ISERROR($S1803),"",OFFSET('Smelter Reference List'!$G$4,$S1803-4,0))</f>
        <v/>
      </c>
      <c r="I1803" s="295" t="str">
        <f ca="1">IF(ISERROR($S1803),"",OFFSET('Smelter Reference List'!$H$4,$S1803-4,0))</f>
        <v/>
      </c>
      <c r="J1803" s="295" t="str">
        <f ca="1">IF(ISERROR($S1803),"",OFFSET('Smelter Reference List'!$I$4,$S1803-4,0))</f>
        <v/>
      </c>
      <c r="K1803" s="296"/>
      <c r="L1803" s="296"/>
      <c r="M1803" s="296"/>
      <c r="N1803" s="296"/>
      <c r="O1803" s="296"/>
      <c r="P1803" s="296"/>
      <c r="Q1803" s="297"/>
      <c r="R1803" s="227"/>
      <c r="S1803" s="228" t="e">
        <f>IF(C1803="",NA(),MATCH($B1803&amp;$C1803,'Smelter Reference List'!$J:$J,0))</f>
        <v>#N/A</v>
      </c>
      <c r="T1803" s="229"/>
      <c r="U1803" s="229">
        <f t="shared" ca="1" si="58"/>
        <v>0</v>
      </c>
      <c r="V1803" s="229"/>
      <c r="W1803" s="229"/>
      <c r="Y1803" s="223" t="str">
        <f t="shared" si="59"/>
        <v/>
      </c>
    </row>
    <row r="1804" spans="1:25" s="223" customFormat="1" ht="20.25">
      <c r="A1804" s="292"/>
      <c r="B1804" s="293" t="str">
        <f>IF(LEN(A1804)=0,"",INDEX('Smelter Reference List'!$A:$A,MATCH($A1804,'Smelter Reference List'!$E:$E,0)))</f>
        <v/>
      </c>
      <c r="C1804" s="299" t="str">
        <f>IF(LEN(A1804)=0,"",INDEX('Smelter Reference List'!$C:$C,MATCH($A1804,'Smelter Reference List'!$E:$E,0)))</f>
        <v/>
      </c>
      <c r="D1804" s="293" t="str">
        <f ca="1">IF(ISERROR($S1804),"",OFFSET('Smelter Reference List'!$C$4,$S1804-4,0)&amp;"")</f>
        <v/>
      </c>
      <c r="E1804" s="293" t="str">
        <f ca="1">IF(ISERROR($S1804),"",OFFSET('Smelter Reference List'!$D$4,$S1804-4,0)&amp;"")</f>
        <v/>
      </c>
      <c r="F1804" s="293" t="str">
        <f ca="1">IF(ISERROR($S1804),"",OFFSET('Smelter Reference List'!$E$4,$S1804-4,0))</f>
        <v/>
      </c>
      <c r="G1804" s="293" t="str">
        <f ca="1">IF(C1804=$U$4,"Enter smelter details", IF(ISERROR($S1804),"",OFFSET('Smelter Reference List'!$F$4,$S1804-4,0)))</f>
        <v/>
      </c>
      <c r="H1804" s="294" t="str">
        <f ca="1">IF(ISERROR($S1804),"",OFFSET('Smelter Reference List'!$G$4,$S1804-4,0))</f>
        <v/>
      </c>
      <c r="I1804" s="295" t="str">
        <f ca="1">IF(ISERROR($S1804),"",OFFSET('Smelter Reference List'!$H$4,$S1804-4,0))</f>
        <v/>
      </c>
      <c r="J1804" s="295" t="str">
        <f ca="1">IF(ISERROR($S1804),"",OFFSET('Smelter Reference List'!$I$4,$S1804-4,0))</f>
        <v/>
      </c>
      <c r="K1804" s="296"/>
      <c r="L1804" s="296"/>
      <c r="M1804" s="296"/>
      <c r="N1804" s="296"/>
      <c r="O1804" s="296"/>
      <c r="P1804" s="296"/>
      <c r="Q1804" s="297"/>
      <c r="R1804" s="227"/>
      <c r="S1804" s="228" t="e">
        <f>IF(C1804="",NA(),MATCH($B1804&amp;$C1804,'Smelter Reference List'!$J:$J,0))</f>
        <v>#N/A</v>
      </c>
      <c r="T1804" s="229"/>
      <c r="U1804" s="229">
        <f t="shared" ca="1" si="58"/>
        <v>0</v>
      </c>
      <c r="V1804" s="229"/>
      <c r="W1804" s="229"/>
      <c r="Y1804" s="223" t="str">
        <f t="shared" si="59"/>
        <v/>
      </c>
    </row>
    <row r="1805" spans="1:25" s="223" customFormat="1" ht="20.25">
      <c r="A1805" s="292"/>
      <c r="B1805" s="293" t="str">
        <f>IF(LEN(A1805)=0,"",INDEX('Smelter Reference List'!$A:$A,MATCH($A1805,'Smelter Reference List'!$E:$E,0)))</f>
        <v/>
      </c>
      <c r="C1805" s="299" t="str">
        <f>IF(LEN(A1805)=0,"",INDEX('Smelter Reference List'!$C:$C,MATCH($A1805,'Smelter Reference List'!$E:$E,0)))</f>
        <v/>
      </c>
      <c r="D1805" s="293" t="str">
        <f ca="1">IF(ISERROR($S1805),"",OFFSET('Smelter Reference List'!$C$4,$S1805-4,0)&amp;"")</f>
        <v/>
      </c>
      <c r="E1805" s="293" t="str">
        <f ca="1">IF(ISERROR($S1805),"",OFFSET('Smelter Reference List'!$D$4,$S1805-4,0)&amp;"")</f>
        <v/>
      </c>
      <c r="F1805" s="293" t="str">
        <f ca="1">IF(ISERROR($S1805),"",OFFSET('Smelter Reference List'!$E$4,$S1805-4,0))</f>
        <v/>
      </c>
      <c r="G1805" s="293" t="str">
        <f ca="1">IF(C1805=$U$4,"Enter smelter details", IF(ISERROR($S1805),"",OFFSET('Smelter Reference List'!$F$4,$S1805-4,0)))</f>
        <v/>
      </c>
      <c r="H1805" s="294" t="str">
        <f ca="1">IF(ISERROR($S1805),"",OFFSET('Smelter Reference List'!$G$4,$S1805-4,0))</f>
        <v/>
      </c>
      <c r="I1805" s="295" t="str">
        <f ca="1">IF(ISERROR($S1805),"",OFFSET('Smelter Reference List'!$H$4,$S1805-4,0))</f>
        <v/>
      </c>
      <c r="J1805" s="295" t="str">
        <f ca="1">IF(ISERROR($S1805),"",OFFSET('Smelter Reference List'!$I$4,$S1805-4,0))</f>
        <v/>
      </c>
      <c r="K1805" s="296"/>
      <c r="L1805" s="296"/>
      <c r="M1805" s="296"/>
      <c r="N1805" s="296"/>
      <c r="O1805" s="296"/>
      <c r="P1805" s="296"/>
      <c r="Q1805" s="297"/>
      <c r="R1805" s="227"/>
      <c r="S1805" s="228" t="e">
        <f>IF(C1805="",NA(),MATCH($B1805&amp;$C1805,'Smelter Reference List'!$J:$J,0))</f>
        <v>#N/A</v>
      </c>
      <c r="T1805" s="229"/>
      <c r="U1805" s="229">
        <f t="shared" ca="1" si="58"/>
        <v>0</v>
      </c>
      <c r="V1805" s="229"/>
      <c r="W1805" s="229"/>
      <c r="Y1805" s="223" t="str">
        <f t="shared" si="59"/>
        <v/>
      </c>
    </row>
    <row r="1806" spans="1:25" s="223" customFormat="1" ht="20.25">
      <c r="A1806" s="292"/>
      <c r="B1806" s="293" t="str">
        <f>IF(LEN(A1806)=0,"",INDEX('Smelter Reference List'!$A:$A,MATCH($A1806,'Smelter Reference List'!$E:$E,0)))</f>
        <v/>
      </c>
      <c r="C1806" s="299" t="str">
        <f>IF(LEN(A1806)=0,"",INDEX('Smelter Reference List'!$C:$C,MATCH($A1806,'Smelter Reference List'!$E:$E,0)))</f>
        <v/>
      </c>
      <c r="D1806" s="293" t="str">
        <f ca="1">IF(ISERROR($S1806),"",OFFSET('Smelter Reference List'!$C$4,$S1806-4,0)&amp;"")</f>
        <v/>
      </c>
      <c r="E1806" s="293" t="str">
        <f ca="1">IF(ISERROR($S1806),"",OFFSET('Smelter Reference List'!$D$4,$S1806-4,0)&amp;"")</f>
        <v/>
      </c>
      <c r="F1806" s="293" t="str">
        <f ca="1">IF(ISERROR($S1806),"",OFFSET('Smelter Reference List'!$E$4,$S1806-4,0))</f>
        <v/>
      </c>
      <c r="G1806" s="293" t="str">
        <f ca="1">IF(C1806=$U$4,"Enter smelter details", IF(ISERROR($S1806),"",OFFSET('Smelter Reference List'!$F$4,$S1806-4,0)))</f>
        <v/>
      </c>
      <c r="H1806" s="294" t="str">
        <f ca="1">IF(ISERROR($S1806),"",OFFSET('Smelter Reference List'!$G$4,$S1806-4,0))</f>
        <v/>
      </c>
      <c r="I1806" s="295" t="str">
        <f ca="1">IF(ISERROR($S1806),"",OFFSET('Smelter Reference List'!$H$4,$S1806-4,0))</f>
        <v/>
      </c>
      <c r="J1806" s="295" t="str">
        <f ca="1">IF(ISERROR($S1806),"",OFFSET('Smelter Reference List'!$I$4,$S1806-4,0))</f>
        <v/>
      </c>
      <c r="K1806" s="296"/>
      <c r="L1806" s="296"/>
      <c r="M1806" s="296"/>
      <c r="N1806" s="296"/>
      <c r="O1806" s="296"/>
      <c r="P1806" s="296"/>
      <c r="Q1806" s="297"/>
      <c r="R1806" s="227"/>
      <c r="S1806" s="228" t="e">
        <f>IF(C1806="",NA(),MATCH($B1806&amp;$C1806,'Smelter Reference List'!$J:$J,0))</f>
        <v>#N/A</v>
      </c>
      <c r="T1806" s="229"/>
      <c r="U1806" s="229">
        <f t="shared" ca="1" si="58"/>
        <v>0</v>
      </c>
      <c r="V1806" s="229"/>
      <c r="W1806" s="229"/>
      <c r="Y1806" s="223" t="str">
        <f t="shared" si="59"/>
        <v/>
      </c>
    </row>
    <row r="1807" spans="1:25" s="223" customFormat="1" ht="20.25">
      <c r="A1807" s="292"/>
      <c r="B1807" s="293" t="str">
        <f>IF(LEN(A1807)=0,"",INDEX('Smelter Reference List'!$A:$A,MATCH($A1807,'Smelter Reference List'!$E:$E,0)))</f>
        <v/>
      </c>
      <c r="C1807" s="299" t="str">
        <f>IF(LEN(A1807)=0,"",INDEX('Smelter Reference List'!$C:$C,MATCH($A1807,'Smelter Reference List'!$E:$E,0)))</f>
        <v/>
      </c>
      <c r="D1807" s="293" t="str">
        <f ca="1">IF(ISERROR($S1807),"",OFFSET('Smelter Reference List'!$C$4,$S1807-4,0)&amp;"")</f>
        <v/>
      </c>
      <c r="E1807" s="293" t="str">
        <f ca="1">IF(ISERROR($S1807),"",OFFSET('Smelter Reference List'!$D$4,$S1807-4,0)&amp;"")</f>
        <v/>
      </c>
      <c r="F1807" s="293" t="str">
        <f ca="1">IF(ISERROR($S1807),"",OFFSET('Smelter Reference List'!$E$4,$S1807-4,0))</f>
        <v/>
      </c>
      <c r="G1807" s="293" t="str">
        <f ca="1">IF(C1807=$U$4,"Enter smelter details", IF(ISERROR($S1807),"",OFFSET('Smelter Reference List'!$F$4,$S1807-4,0)))</f>
        <v/>
      </c>
      <c r="H1807" s="294" t="str">
        <f ca="1">IF(ISERROR($S1807),"",OFFSET('Smelter Reference List'!$G$4,$S1807-4,0))</f>
        <v/>
      </c>
      <c r="I1807" s="295" t="str">
        <f ca="1">IF(ISERROR($S1807),"",OFFSET('Smelter Reference List'!$H$4,$S1807-4,0))</f>
        <v/>
      </c>
      <c r="J1807" s="295" t="str">
        <f ca="1">IF(ISERROR($S1807),"",OFFSET('Smelter Reference List'!$I$4,$S1807-4,0))</f>
        <v/>
      </c>
      <c r="K1807" s="296"/>
      <c r="L1807" s="296"/>
      <c r="M1807" s="296"/>
      <c r="N1807" s="296"/>
      <c r="O1807" s="296"/>
      <c r="P1807" s="296"/>
      <c r="Q1807" s="297"/>
      <c r="R1807" s="227"/>
      <c r="S1807" s="228" t="e">
        <f>IF(C1807="",NA(),MATCH($B1807&amp;$C1807,'Smelter Reference List'!$J:$J,0))</f>
        <v>#N/A</v>
      </c>
      <c r="T1807" s="229"/>
      <c r="U1807" s="229">
        <f t="shared" ca="1" si="58"/>
        <v>0</v>
      </c>
      <c r="V1807" s="229"/>
      <c r="W1807" s="229"/>
      <c r="Y1807" s="223" t="str">
        <f t="shared" si="59"/>
        <v/>
      </c>
    </row>
    <row r="1808" spans="1:25" s="223" customFormat="1" ht="20.25">
      <c r="A1808" s="292"/>
      <c r="B1808" s="293" t="str">
        <f>IF(LEN(A1808)=0,"",INDEX('Smelter Reference List'!$A:$A,MATCH($A1808,'Smelter Reference List'!$E:$E,0)))</f>
        <v/>
      </c>
      <c r="C1808" s="299" t="str">
        <f>IF(LEN(A1808)=0,"",INDEX('Smelter Reference List'!$C:$C,MATCH($A1808,'Smelter Reference List'!$E:$E,0)))</f>
        <v/>
      </c>
      <c r="D1808" s="293" t="str">
        <f ca="1">IF(ISERROR($S1808),"",OFFSET('Smelter Reference List'!$C$4,$S1808-4,0)&amp;"")</f>
        <v/>
      </c>
      <c r="E1808" s="293" t="str">
        <f ca="1">IF(ISERROR($S1808),"",OFFSET('Smelter Reference List'!$D$4,$S1808-4,0)&amp;"")</f>
        <v/>
      </c>
      <c r="F1808" s="293" t="str">
        <f ca="1">IF(ISERROR($S1808),"",OFFSET('Smelter Reference List'!$E$4,$S1808-4,0))</f>
        <v/>
      </c>
      <c r="G1808" s="293" t="str">
        <f ca="1">IF(C1808=$U$4,"Enter smelter details", IF(ISERROR($S1808),"",OFFSET('Smelter Reference List'!$F$4,$S1808-4,0)))</f>
        <v/>
      </c>
      <c r="H1808" s="294" t="str">
        <f ca="1">IF(ISERROR($S1808),"",OFFSET('Smelter Reference List'!$G$4,$S1808-4,0))</f>
        <v/>
      </c>
      <c r="I1808" s="295" t="str">
        <f ca="1">IF(ISERROR($S1808),"",OFFSET('Smelter Reference List'!$H$4,$S1808-4,0))</f>
        <v/>
      </c>
      <c r="J1808" s="295" t="str">
        <f ca="1">IF(ISERROR($S1808),"",OFFSET('Smelter Reference List'!$I$4,$S1808-4,0))</f>
        <v/>
      </c>
      <c r="K1808" s="296"/>
      <c r="L1808" s="296"/>
      <c r="M1808" s="296"/>
      <c r="N1808" s="296"/>
      <c r="O1808" s="296"/>
      <c r="P1808" s="296"/>
      <c r="Q1808" s="297"/>
      <c r="R1808" s="227"/>
      <c r="S1808" s="228" t="e">
        <f>IF(C1808="",NA(),MATCH($B1808&amp;$C1808,'Smelter Reference List'!$J:$J,0))</f>
        <v>#N/A</v>
      </c>
      <c r="T1808" s="229"/>
      <c r="U1808" s="229">
        <f t="shared" ca="1" si="58"/>
        <v>0</v>
      </c>
      <c r="V1808" s="229"/>
      <c r="W1808" s="229"/>
      <c r="Y1808" s="223" t="str">
        <f t="shared" si="59"/>
        <v/>
      </c>
    </row>
    <row r="1809" spans="1:25" s="223" customFormat="1" ht="20.25">
      <c r="A1809" s="292"/>
      <c r="B1809" s="293" t="str">
        <f>IF(LEN(A1809)=0,"",INDEX('Smelter Reference List'!$A:$A,MATCH($A1809,'Smelter Reference List'!$E:$E,0)))</f>
        <v/>
      </c>
      <c r="C1809" s="299" t="str">
        <f>IF(LEN(A1809)=0,"",INDEX('Smelter Reference List'!$C:$C,MATCH($A1809,'Smelter Reference List'!$E:$E,0)))</f>
        <v/>
      </c>
      <c r="D1809" s="293" t="str">
        <f ca="1">IF(ISERROR($S1809),"",OFFSET('Smelter Reference List'!$C$4,$S1809-4,0)&amp;"")</f>
        <v/>
      </c>
      <c r="E1809" s="293" t="str">
        <f ca="1">IF(ISERROR($S1809),"",OFFSET('Smelter Reference List'!$D$4,$S1809-4,0)&amp;"")</f>
        <v/>
      </c>
      <c r="F1809" s="293" t="str">
        <f ca="1">IF(ISERROR($S1809),"",OFFSET('Smelter Reference List'!$E$4,$S1809-4,0))</f>
        <v/>
      </c>
      <c r="G1809" s="293" t="str">
        <f ca="1">IF(C1809=$U$4,"Enter smelter details", IF(ISERROR($S1809),"",OFFSET('Smelter Reference List'!$F$4,$S1809-4,0)))</f>
        <v/>
      </c>
      <c r="H1809" s="294" t="str">
        <f ca="1">IF(ISERROR($S1809),"",OFFSET('Smelter Reference List'!$G$4,$S1809-4,0))</f>
        <v/>
      </c>
      <c r="I1809" s="295" t="str">
        <f ca="1">IF(ISERROR($S1809),"",OFFSET('Smelter Reference List'!$H$4,$S1809-4,0))</f>
        <v/>
      </c>
      <c r="J1809" s="295" t="str">
        <f ca="1">IF(ISERROR($S1809),"",OFFSET('Smelter Reference List'!$I$4,$S1809-4,0))</f>
        <v/>
      </c>
      <c r="K1809" s="296"/>
      <c r="L1809" s="296"/>
      <c r="M1809" s="296"/>
      <c r="N1809" s="296"/>
      <c r="O1809" s="296"/>
      <c r="P1809" s="296"/>
      <c r="Q1809" s="297"/>
      <c r="R1809" s="227"/>
      <c r="S1809" s="228" t="e">
        <f>IF(C1809="",NA(),MATCH($B1809&amp;$C1809,'Smelter Reference List'!$J:$J,0))</f>
        <v>#N/A</v>
      </c>
      <c r="T1809" s="229"/>
      <c r="U1809" s="229">
        <f t="shared" ca="1" si="58"/>
        <v>0</v>
      </c>
      <c r="V1809" s="229"/>
      <c r="W1809" s="229"/>
      <c r="Y1809" s="223" t="str">
        <f t="shared" si="59"/>
        <v/>
      </c>
    </row>
    <row r="1810" spans="1:25" s="223" customFormat="1" ht="20.25">
      <c r="A1810" s="292"/>
      <c r="B1810" s="293" t="str">
        <f>IF(LEN(A1810)=0,"",INDEX('Smelter Reference List'!$A:$A,MATCH($A1810,'Smelter Reference List'!$E:$E,0)))</f>
        <v/>
      </c>
      <c r="C1810" s="299" t="str">
        <f>IF(LEN(A1810)=0,"",INDEX('Smelter Reference List'!$C:$C,MATCH($A1810,'Smelter Reference List'!$E:$E,0)))</f>
        <v/>
      </c>
      <c r="D1810" s="293" t="str">
        <f ca="1">IF(ISERROR($S1810),"",OFFSET('Smelter Reference List'!$C$4,$S1810-4,0)&amp;"")</f>
        <v/>
      </c>
      <c r="E1810" s="293" t="str">
        <f ca="1">IF(ISERROR($S1810),"",OFFSET('Smelter Reference List'!$D$4,$S1810-4,0)&amp;"")</f>
        <v/>
      </c>
      <c r="F1810" s="293" t="str">
        <f ca="1">IF(ISERROR($S1810),"",OFFSET('Smelter Reference List'!$E$4,$S1810-4,0))</f>
        <v/>
      </c>
      <c r="G1810" s="293" t="str">
        <f ca="1">IF(C1810=$U$4,"Enter smelter details", IF(ISERROR($S1810),"",OFFSET('Smelter Reference List'!$F$4,$S1810-4,0)))</f>
        <v/>
      </c>
      <c r="H1810" s="294" t="str">
        <f ca="1">IF(ISERROR($S1810),"",OFFSET('Smelter Reference List'!$G$4,$S1810-4,0))</f>
        <v/>
      </c>
      <c r="I1810" s="295" t="str">
        <f ca="1">IF(ISERROR($S1810),"",OFFSET('Smelter Reference List'!$H$4,$S1810-4,0))</f>
        <v/>
      </c>
      <c r="J1810" s="295" t="str">
        <f ca="1">IF(ISERROR($S1810),"",OFFSET('Smelter Reference List'!$I$4,$S1810-4,0))</f>
        <v/>
      </c>
      <c r="K1810" s="296"/>
      <c r="L1810" s="296"/>
      <c r="M1810" s="296"/>
      <c r="N1810" s="296"/>
      <c r="O1810" s="296"/>
      <c r="P1810" s="296"/>
      <c r="Q1810" s="297"/>
      <c r="R1810" s="227"/>
      <c r="S1810" s="228" t="e">
        <f>IF(C1810="",NA(),MATCH($B1810&amp;$C1810,'Smelter Reference List'!$J:$J,0))</f>
        <v>#N/A</v>
      </c>
      <c r="T1810" s="229"/>
      <c r="U1810" s="229">
        <f t="shared" ca="1" si="58"/>
        <v>0</v>
      </c>
      <c r="V1810" s="229"/>
      <c r="W1810" s="229"/>
      <c r="Y1810" s="223" t="str">
        <f t="shared" si="59"/>
        <v/>
      </c>
    </row>
    <row r="1811" spans="1:25" s="223" customFormat="1" ht="20.25">
      <c r="A1811" s="292"/>
      <c r="B1811" s="293" t="str">
        <f>IF(LEN(A1811)=0,"",INDEX('Smelter Reference List'!$A:$A,MATCH($A1811,'Smelter Reference List'!$E:$E,0)))</f>
        <v/>
      </c>
      <c r="C1811" s="299" t="str">
        <f>IF(LEN(A1811)=0,"",INDEX('Smelter Reference List'!$C:$C,MATCH($A1811,'Smelter Reference List'!$E:$E,0)))</f>
        <v/>
      </c>
      <c r="D1811" s="293" t="str">
        <f ca="1">IF(ISERROR($S1811),"",OFFSET('Smelter Reference List'!$C$4,$S1811-4,0)&amp;"")</f>
        <v/>
      </c>
      <c r="E1811" s="293" t="str">
        <f ca="1">IF(ISERROR($S1811),"",OFFSET('Smelter Reference List'!$D$4,$S1811-4,0)&amp;"")</f>
        <v/>
      </c>
      <c r="F1811" s="293" t="str">
        <f ca="1">IF(ISERROR($S1811),"",OFFSET('Smelter Reference List'!$E$4,$S1811-4,0))</f>
        <v/>
      </c>
      <c r="G1811" s="293" t="str">
        <f ca="1">IF(C1811=$U$4,"Enter smelter details", IF(ISERROR($S1811),"",OFFSET('Smelter Reference List'!$F$4,$S1811-4,0)))</f>
        <v/>
      </c>
      <c r="H1811" s="294" t="str">
        <f ca="1">IF(ISERROR($S1811),"",OFFSET('Smelter Reference List'!$G$4,$S1811-4,0))</f>
        <v/>
      </c>
      <c r="I1811" s="295" t="str">
        <f ca="1">IF(ISERROR($S1811),"",OFFSET('Smelter Reference List'!$H$4,$S1811-4,0))</f>
        <v/>
      </c>
      <c r="J1811" s="295" t="str">
        <f ca="1">IF(ISERROR($S1811),"",OFFSET('Smelter Reference List'!$I$4,$S1811-4,0))</f>
        <v/>
      </c>
      <c r="K1811" s="296"/>
      <c r="L1811" s="296"/>
      <c r="M1811" s="296"/>
      <c r="N1811" s="296"/>
      <c r="O1811" s="296"/>
      <c r="P1811" s="296"/>
      <c r="Q1811" s="297"/>
      <c r="R1811" s="227"/>
      <c r="S1811" s="228" t="e">
        <f>IF(C1811="",NA(),MATCH($B1811&amp;$C1811,'Smelter Reference List'!$J:$J,0))</f>
        <v>#N/A</v>
      </c>
      <c r="T1811" s="229"/>
      <c r="U1811" s="229">
        <f t="shared" ca="1" si="58"/>
        <v>0</v>
      </c>
      <c r="V1811" s="229"/>
      <c r="W1811" s="229"/>
      <c r="Y1811" s="223" t="str">
        <f t="shared" si="59"/>
        <v/>
      </c>
    </row>
    <row r="1812" spans="1:25" s="223" customFormat="1" ht="20.25">
      <c r="A1812" s="292"/>
      <c r="B1812" s="293" t="str">
        <f>IF(LEN(A1812)=0,"",INDEX('Smelter Reference List'!$A:$A,MATCH($A1812,'Smelter Reference List'!$E:$E,0)))</f>
        <v/>
      </c>
      <c r="C1812" s="299" t="str">
        <f>IF(LEN(A1812)=0,"",INDEX('Smelter Reference List'!$C:$C,MATCH($A1812,'Smelter Reference List'!$E:$E,0)))</f>
        <v/>
      </c>
      <c r="D1812" s="293" t="str">
        <f ca="1">IF(ISERROR($S1812),"",OFFSET('Smelter Reference List'!$C$4,$S1812-4,0)&amp;"")</f>
        <v/>
      </c>
      <c r="E1812" s="293" t="str">
        <f ca="1">IF(ISERROR($S1812),"",OFFSET('Smelter Reference List'!$D$4,$S1812-4,0)&amp;"")</f>
        <v/>
      </c>
      <c r="F1812" s="293" t="str">
        <f ca="1">IF(ISERROR($S1812),"",OFFSET('Smelter Reference List'!$E$4,$S1812-4,0))</f>
        <v/>
      </c>
      <c r="G1812" s="293" t="str">
        <f ca="1">IF(C1812=$U$4,"Enter smelter details", IF(ISERROR($S1812),"",OFFSET('Smelter Reference List'!$F$4,$S1812-4,0)))</f>
        <v/>
      </c>
      <c r="H1812" s="294" t="str">
        <f ca="1">IF(ISERROR($S1812),"",OFFSET('Smelter Reference List'!$G$4,$S1812-4,0))</f>
        <v/>
      </c>
      <c r="I1812" s="295" t="str">
        <f ca="1">IF(ISERROR($S1812),"",OFFSET('Smelter Reference List'!$H$4,$S1812-4,0))</f>
        <v/>
      </c>
      <c r="J1812" s="295" t="str">
        <f ca="1">IF(ISERROR($S1812),"",OFFSET('Smelter Reference List'!$I$4,$S1812-4,0))</f>
        <v/>
      </c>
      <c r="K1812" s="296"/>
      <c r="L1812" s="296"/>
      <c r="M1812" s="296"/>
      <c r="N1812" s="296"/>
      <c r="O1812" s="296"/>
      <c r="P1812" s="296"/>
      <c r="Q1812" s="297"/>
      <c r="R1812" s="227"/>
      <c r="S1812" s="228" t="e">
        <f>IF(C1812="",NA(),MATCH($B1812&amp;$C1812,'Smelter Reference List'!$J:$J,0))</f>
        <v>#N/A</v>
      </c>
      <c r="T1812" s="229"/>
      <c r="U1812" s="229">
        <f t="shared" ca="1" si="58"/>
        <v>0</v>
      </c>
      <c r="V1812" s="229"/>
      <c r="W1812" s="229"/>
      <c r="Y1812" s="223" t="str">
        <f t="shared" si="59"/>
        <v/>
      </c>
    </row>
    <row r="1813" spans="1:25" s="223" customFormat="1" ht="20.25">
      <c r="A1813" s="292"/>
      <c r="B1813" s="293" t="str">
        <f>IF(LEN(A1813)=0,"",INDEX('Smelter Reference List'!$A:$A,MATCH($A1813,'Smelter Reference List'!$E:$E,0)))</f>
        <v/>
      </c>
      <c r="C1813" s="299" t="str">
        <f>IF(LEN(A1813)=0,"",INDEX('Smelter Reference List'!$C:$C,MATCH($A1813,'Smelter Reference List'!$E:$E,0)))</f>
        <v/>
      </c>
      <c r="D1813" s="293" t="str">
        <f ca="1">IF(ISERROR($S1813),"",OFFSET('Smelter Reference List'!$C$4,$S1813-4,0)&amp;"")</f>
        <v/>
      </c>
      <c r="E1813" s="293" t="str">
        <f ca="1">IF(ISERROR($S1813),"",OFFSET('Smelter Reference List'!$D$4,$S1813-4,0)&amp;"")</f>
        <v/>
      </c>
      <c r="F1813" s="293" t="str">
        <f ca="1">IF(ISERROR($S1813),"",OFFSET('Smelter Reference List'!$E$4,$S1813-4,0))</f>
        <v/>
      </c>
      <c r="G1813" s="293" t="str">
        <f ca="1">IF(C1813=$U$4,"Enter smelter details", IF(ISERROR($S1813),"",OFFSET('Smelter Reference List'!$F$4,$S1813-4,0)))</f>
        <v/>
      </c>
      <c r="H1813" s="294" t="str">
        <f ca="1">IF(ISERROR($S1813),"",OFFSET('Smelter Reference List'!$G$4,$S1813-4,0))</f>
        <v/>
      </c>
      <c r="I1813" s="295" t="str">
        <f ca="1">IF(ISERROR($S1813),"",OFFSET('Smelter Reference List'!$H$4,$S1813-4,0))</f>
        <v/>
      </c>
      <c r="J1813" s="295" t="str">
        <f ca="1">IF(ISERROR($S1813),"",OFFSET('Smelter Reference List'!$I$4,$S1813-4,0))</f>
        <v/>
      </c>
      <c r="K1813" s="296"/>
      <c r="L1813" s="296"/>
      <c r="M1813" s="296"/>
      <c r="N1813" s="296"/>
      <c r="O1813" s="296"/>
      <c r="P1813" s="296"/>
      <c r="Q1813" s="297"/>
      <c r="R1813" s="227"/>
      <c r="S1813" s="228" t="e">
        <f>IF(C1813="",NA(),MATCH($B1813&amp;$C1813,'Smelter Reference List'!$J:$J,0))</f>
        <v>#N/A</v>
      </c>
      <c r="T1813" s="229"/>
      <c r="U1813" s="229">
        <f t="shared" ca="1" si="58"/>
        <v>0</v>
      </c>
      <c r="V1813" s="229"/>
      <c r="W1813" s="229"/>
      <c r="Y1813" s="223" t="str">
        <f t="shared" si="59"/>
        <v/>
      </c>
    </row>
    <row r="1814" spans="1:25" s="223" customFormat="1" ht="20.25">
      <c r="A1814" s="292"/>
      <c r="B1814" s="293" t="str">
        <f>IF(LEN(A1814)=0,"",INDEX('Smelter Reference List'!$A:$A,MATCH($A1814,'Smelter Reference List'!$E:$E,0)))</f>
        <v/>
      </c>
      <c r="C1814" s="299" t="str">
        <f>IF(LEN(A1814)=0,"",INDEX('Smelter Reference List'!$C:$C,MATCH($A1814,'Smelter Reference List'!$E:$E,0)))</f>
        <v/>
      </c>
      <c r="D1814" s="293" t="str">
        <f ca="1">IF(ISERROR($S1814),"",OFFSET('Smelter Reference List'!$C$4,$S1814-4,0)&amp;"")</f>
        <v/>
      </c>
      <c r="E1814" s="293" t="str">
        <f ca="1">IF(ISERROR($S1814),"",OFFSET('Smelter Reference List'!$D$4,$S1814-4,0)&amp;"")</f>
        <v/>
      </c>
      <c r="F1814" s="293" t="str">
        <f ca="1">IF(ISERROR($S1814),"",OFFSET('Smelter Reference List'!$E$4,$S1814-4,0))</f>
        <v/>
      </c>
      <c r="G1814" s="293" t="str">
        <f ca="1">IF(C1814=$U$4,"Enter smelter details", IF(ISERROR($S1814),"",OFFSET('Smelter Reference List'!$F$4,$S1814-4,0)))</f>
        <v/>
      </c>
      <c r="H1814" s="294" t="str">
        <f ca="1">IF(ISERROR($S1814),"",OFFSET('Smelter Reference List'!$G$4,$S1814-4,0))</f>
        <v/>
      </c>
      <c r="I1814" s="295" t="str">
        <f ca="1">IF(ISERROR($S1814),"",OFFSET('Smelter Reference List'!$H$4,$S1814-4,0))</f>
        <v/>
      </c>
      <c r="J1814" s="295" t="str">
        <f ca="1">IF(ISERROR($S1814),"",OFFSET('Smelter Reference List'!$I$4,$S1814-4,0))</f>
        <v/>
      </c>
      <c r="K1814" s="296"/>
      <c r="L1814" s="296"/>
      <c r="M1814" s="296"/>
      <c r="N1814" s="296"/>
      <c r="O1814" s="296"/>
      <c r="P1814" s="296"/>
      <c r="Q1814" s="297"/>
      <c r="R1814" s="227"/>
      <c r="S1814" s="228" t="e">
        <f>IF(C1814="",NA(),MATCH($B1814&amp;$C1814,'Smelter Reference List'!$J:$J,0))</f>
        <v>#N/A</v>
      </c>
      <c r="T1814" s="229"/>
      <c r="U1814" s="229">
        <f t="shared" ca="1" si="58"/>
        <v>0</v>
      </c>
      <c r="V1814" s="229"/>
      <c r="W1814" s="229"/>
      <c r="Y1814" s="223" t="str">
        <f t="shared" si="59"/>
        <v/>
      </c>
    </row>
    <row r="1815" spans="1:25" s="223" customFormat="1" ht="20.25">
      <c r="A1815" s="292"/>
      <c r="B1815" s="293" t="str">
        <f>IF(LEN(A1815)=0,"",INDEX('Smelter Reference List'!$A:$A,MATCH($A1815,'Smelter Reference List'!$E:$E,0)))</f>
        <v/>
      </c>
      <c r="C1815" s="299" t="str">
        <f>IF(LEN(A1815)=0,"",INDEX('Smelter Reference List'!$C:$C,MATCH($A1815,'Smelter Reference List'!$E:$E,0)))</f>
        <v/>
      </c>
      <c r="D1815" s="293" t="str">
        <f ca="1">IF(ISERROR($S1815),"",OFFSET('Smelter Reference List'!$C$4,$S1815-4,0)&amp;"")</f>
        <v/>
      </c>
      <c r="E1815" s="293" t="str">
        <f ca="1">IF(ISERROR($S1815),"",OFFSET('Smelter Reference List'!$D$4,$S1815-4,0)&amp;"")</f>
        <v/>
      </c>
      <c r="F1815" s="293" t="str">
        <f ca="1">IF(ISERROR($S1815),"",OFFSET('Smelter Reference List'!$E$4,$S1815-4,0))</f>
        <v/>
      </c>
      <c r="G1815" s="293" t="str">
        <f ca="1">IF(C1815=$U$4,"Enter smelter details", IF(ISERROR($S1815),"",OFFSET('Smelter Reference List'!$F$4,$S1815-4,0)))</f>
        <v/>
      </c>
      <c r="H1815" s="294" t="str">
        <f ca="1">IF(ISERROR($S1815),"",OFFSET('Smelter Reference List'!$G$4,$S1815-4,0))</f>
        <v/>
      </c>
      <c r="I1815" s="295" t="str">
        <f ca="1">IF(ISERROR($S1815),"",OFFSET('Smelter Reference List'!$H$4,$S1815-4,0))</f>
        <v/>
      </c>
      <c r="J1815" s="295" t="str">
        <f ca="1">IF(ISERROR($S1815),"",OFFSET('Smelter Reference List'!$I$4,$S1815-4,0))</f>
        <v/>
      </c>
      <c r="K1815" s="296"/>
      <c r="L1815" s="296"/>
      <c r="M1815" s="296"/>
      <c r="N1815" s="296"/>
      <c r="O1815" s="296"/>
      <c r="P1815" s="296"/>
      <c r="Q1815" s="297"/>
      <c r="R1815" s="227"/>
      <c r="S1815" s="228" t="e">
        <f>IF(C1815="",NA(),MATCH($B1815&amp;$C1815,'Smelter Reference List'!$J:$J,0))</f>
        <v>#N/A</v>
      </c>
      <c r="T1815" s="229"/>
      <c r="U1815" s="229">
        <f t="shared" ca="1" si="58"/>
        <v>0</v>
      </c>
      <c r="V1815" s="229"/>
      <c r="W1815" s="229"/>
      <c r="Y1815" s="223" t="str">
        <f t="shared" si="59"/>
        <v/>
      </c>
    </row>
    <row r="1816" spans="1:25" s="223" customFormat="1" ht="20.25">
      <c r="A1816" s="292"/>
      <c r="B1816" s="293" t="str">
        <f>IF(LEN(A1816)=0,"",INDEX('Smelter Reference List'!$A:$A,MATCH($A1816,'Smelter Reference List'!$E:$E,0)))</f>
        <v/>
      </c>
      <c r="C1816" s="299" t="str">
        <f>IF(LEN(A1816)=0,"",INDEX('Smelter Reference List'!$C:$C,MATCH($A1816,'Smelter Reference List'!$E:$E,0)))</f>
        <v/>
      </c>
      <c r="D1816" s="293" t="str">
        <f ca="1">IF(ISERROR($S1816),"",OFFSET('Smelter Reference List'!$C$4,$S1816-4,0)&amp;"")</f>
        <v/>
      </c>
      <c r="E1816" s="293" t="str">
        <f ca="1">IF(ISERROR($S1816),"",OFFSET('Smelter Reference List'!$D$4,$S1816-4,0)&amp;"")</f>
        <v/>
      </c>
      <c r="F1816" s="293" t="str">
        <f ca="1">IF(ISERROR($S1816),"",OFFSET('Smelter Reference List'!$E$4,$S1816-4,0))</f>
        <v/>
      </c>
      <c r="G1816" s="293" t="str">
        <f ca="1">IF(C1816=$U$4,"Enter smelter details", IF(ISERROR($S1816),"",OFFSET('Smelter Reference List'!$F$4,$S1816-4,0)))</f>
        <v/>
      </c>
      <c r="H1816" s="294" t="str">
        <f ca="1">IF(ISERROR($S1816),"",OFFSET('Smelter Reference List'!$G$4,$S1816-4,0))</f>
        <v/>
      </c>
      <c r="I1816" s="295" t="str">
        <f ca="1">IF(ISERROR($S1816),"",OFFSET('Smelter Reference List'!$H$4,$S1816-4,0))</f>
        <v/>
      </c>
      <c r="J1816" s="295" t="str">
        <f ca="1">IF(ISERROR($S1816),"",OFFSET('Smelter Reference List'!$I$4,$S1816-4,0))</f>
        <v/>
      </c>
      <c r="K1816" s="296"/>
      <c r="L1816" s="296"/>
      <c r="M1816" s="296"/>
      <c r="N1816" s="296"/>
      <c r="O1816" s="296"/>
      <c r="P1816" s="296"/>
      <c r="Q1816" s="297"/>
      <c r="R1816" s="227"/>
      <c r="S1816" s="228" t="e">
        <f>IF(C1816="",NA(),MATCH($B1816&amp;$C1816,'Smelter Reference List'!$J:$J,0))</f>
        <v>#N/A</v>
      </c>
      <c r="T1816" s="229"/>
      <c r="U1816" s="229">
        <f t="shared" ca="1" si="58"/>
        <v>0</v>
      </c>
      <c r="V1816" s="229"/>
      <c r="W1816" s="229"/>
      <c r="Y1816" s="223" t="str">
        <f t="shared" si="59"/>
        <v/>
      </c>
    </row>
    <row r="1817" spans="1:25" s="223" customFormat="1" ht="20.25">
      <c r="A1817" s="292"/>
      <c r="B1817" s="293" t="str">
        <f>IF(LEN(A1817)=0,"",INDEX('Smelter Reference List'!$A:$A,MATCH($A1817,'Smelter Reference List'!$E:$E,0)))</f>
        <v/>
      </c>
      <c r="C1817" s="299" t="str">
        <f>IF(LEN(A1817)=0,"",INDEX('Smelter Reference List'!$C:$C,MATCH($A1817,'Smelter Reference List'!$E:$E,0)))</f>
        <v/>
      </c>
      <c r="D1817" s="293" t="str">
        <f ca="1">IF(ISERROR($S1817),"",OFFSET('Smelter Reference List'!$C$4,$S1817-4,0)&amp;"")</f>
        <v/>
      </c>
      <c r="E1817" s="293" t="str">
        <f ca="1">IF(ISERROR($S1817),"",OFFSET('Smelter Reference List'!$D$4,$S1817-4,0)&amp;"")</f>
        <v/>
      </c>
      <c r="F1817" s="293" t="str">
        <f ca="1">IF(ISERROR($S1817),"",OFFSET('Smelter Reference List'!$E$4,$S1817-4,0))</f>
        <v/>
      </c>
      <c r="G1817" s="293" t="str">
        <f ca="1">IF(C1817=$U$4,"Enter smelter details", IF(ISERROR($S1817),"",OFFSET('Smelter Reference List'!$F$4,$S1817-4,0)))</f>
        <v/>
      </c>
      <c r="H1817" s="294" t="str">
        <f ca="1">IF(ISERROR($S1817),"",OFFSET('Smelter Reference List'!$G$4,$S1817-4,0))</f>
        <v/>
      </c>
      <c r="I1817" s="295" t="str">
        <f ca="1">IF(ISERROR($S1817),"",OFFSET('Smelter Reference List'!$H$4,$S1817-4,0))</f>
        <v/>
      </c>
      <c r="J1817" s="295" t="str">
        <f ca="1">IF(ISERROR($S1817),"",OFFSET('Smelter Reference List'!$I$4,$S1817-4,0))</f>
        <v/>
      </c>
      <c r="K1817" s="296"/>
      <c r="L1817" s="296"/>
      <c r="M1817" s="296"/>
      <c r="N1817" s="296"/>
      <c r="O1817" s="296"/>
      <c r="P1817" s="296"/>
      <c r="Q1817" s="297"/>
      <c r="R1817" s="227"/>
      <c r="S1817" s="228" t="e">
        <f>IF(C1817="",NA(),MATCH($B1817&amp;$C1817,'Smelter Reference List'!$J:$J,0))</f>
        <v>#N/A</v>
      </c>
      <c r="T1817" s="229"/>
      <c r="U1817" s="229">
        <f t="shared" ca="1" si="58"/>
        <v>0</v>
      </c>
      <c r="V1817" s="229"/>
      <c r="W1817" s="229"/>
      <c r="Y1817" s="223" t="str">
        <f t="shared" si="59"/>
        <v/>
      </c>
    </row>
    <row r="1818" spans="1:25" s="223" customFormat="1" ht="20.25">
      <c r="A1818" s="292"/>
      <c r="B1818" s="293" t="str">
        <f>IF(LEN(A1818)=0,"",INDEX('Smelter Reference List'!$A:$A,MATCH($A1818,'Smelter Reference List'!$E:$E,0)))</f>
        <v/>
      </c>
      <c r="C1818" s="299" t="str">
        <f>IF(LEN(A1818)=0,"",INDEX('Smelter Reference List'!$C:$C,MATCH($A1818,'Smelter Reference List'!$E:$E,0)))</f>
        <v/>
      </c>
      <c r="D1818" s="293" t="str">
        <f ca="1">IF(ISERROR($S1818),"",OFFSET('Smelter Reference List'!$C$4,$S1818-4,0)&amp;"")</f>
        <v/>
      </c>
      <c r="E1818" s="293" t="str">
        <f ca="1">IF(ISERROR($S1818),"",OFFSET('Smelter Reference List'!$D$4,$S1818-4,0)&amp;"")</f>
        <v/>
      </c>
      <c r="F1818" s="293" t="str">
        <f ca="1">IF(ISERROR($S1818),"",OFFSET('Smelter Reference List'!$E$4,$S1818-4,0))</f>
        <v/>
      </c>
      <c r="G1818" s="293" t="str">
        <f ca="1">IF(C1818=$U$4,"Enter smelter details", IF(ISERROR($S1818),"",OFFSET('Smelter Reference List'!$F$4,$S1818-4,0)))</f>
        <v/>
      </c>
      <c r="H1818" s="294" t="str">
        <f ca="1">IF(ISERROR($S1818),"",OFFSET('Smelter Reference List'!$G$4,$S1818-4,0))</f>
        <v/>
      </c>
      <c r="I1818" s="295" t="str">
        <f ca="1">IF(ISERROR($S1818),"",OFFSET('Smelter Reference List'!$H$4,$S1818-4,0))</f>
        <v/>
      </c>
      <c r="J1818" s="295" t="str">
        <f ca="1">IF(ISERROR($S1818),"",OFFSET('Smelter Reference List'!$I$4,$S1818-4,0))</f>
        <v/>
      </c>
      <c r="K1818" s="296"/>
      <c r="L1818" s="296"/>
      <c r="M1818" s="296"/>
      <c r="N1818" s="296"/>
      <c r="O1818" s="296"/>
      <c r="P1818" s="296"/>
      <c r="Q1818" s="297"/>
      <c r="R1818" s="227"/>
      <c r="S1818" s="228" t="e">
        <f>IF(C1818="",NA(),MATCH($B1818&amp;$C1818,'Smelter Reference List'!$J:$J,0))</f>
        <v>#N/A</v>
      </c>
      <c r="T1818" s="229"/>
      <c r="U1818" s="229">
        <f t="shared" ca="1" si="58"/>
        <v>0</v>
      </c>
      <c r="V1818" s="229"/>
      <c r="W1818" s="229"/>
      <c r="Y1818" s="223" t="str">
        <f t="shared" si="59"/>
        <v/>
      </c>
    </row>
    <row r="1819" spans="1:25" s="223" customFormat="1" ht="20.25">
      <c r="A1819" s="292"/>
      <c r="B1819" s="293" t="str">
        <f>IF(LEN(A1819)=0,"",INDEX('Smelter Reference List'!$A:$A,MATCH($A1819,'Smelter Reference List'!$E:$E,0)))</f>
        <v/>
      </c>
      <c r="C1819" s="299" t="str">
        <f>IF(LEN(A1819)=0,"",INDEX('Smelter Reference List'!$C:$C,MATCH($A1819,'Smelter Reference List'!$E:$E,0)))</f>
        <v/>
      </c>
      <c r="D1819" s="293" t="str">
        <f ca="1">IF(ISERROR($S1819),"",OFFSET('Smelter Reference List'!$C$4,$S1819-4,0)&amp;"")</f>
        <v/>
      </c>
      <c r="E1819" s="293" t="str">
        <f ca="1">IF(ISERROR($S1819),"",OFFSET('Smelter Reference List'!$D$4,$S1819-4,0)&amp;"")</f>
        <v/>
      </c>
      <c r="F1819" s="293" t="str">
        <f ca="1">IF(ISERROR($S1819),"",OFFSET('Smelter Reference List'!$E$4,$S1819-4,0))</f>
        <v/>
      </c>
      <c r="G1819" s="293" t="str">
        <f ca="1">IF(C1819=$U$4,"Enter smelter details", IF(ISERROR($S1819),"",OFFSET('Smelter Reference List'!$F$4,$S1819-4,0)))</f>
        <v/>
      </c>
      <c r="H1819" s="294" t="str">
        <f ca="1">IF(ISERROR($S1819),"",OFFSET('Smelter Reference List'!$G$4,$S1819-4,0))</f>
        <v/>
      </c>
      <c r="I1819" s="295" t="str">
        <f ca="1">IF(ISERROR($S1819),"",OFFSET('Smelter Reference List'!$H$4,$S1819-4,0))</f>
        <v/>
      </c>
      <c r="J1819" s="295" t="str">
        <f ca="1">IF(ISERROR($S1819),"",OFFSET('Smelter Reference List'!$I$4,$S1819-4,0))</f>
        <v/>
      </c>
      <c r="K1819" s="296"/>
      <c r="L1819" s="296"/>
      <c r="M1819" s="296"/>
      <c r="N1819" s="296"/>
      <c r="O1819" s="296"/>
      <c r="P1819" s="296"/>
      <c r="Q1819" s="297"/>
      <c r="R1819" s="227"/>
      <c r="S1819" s="228" t="e">
        <f>IF(C1819="",NA(),MATCH($B1819&amp;$C1819,'Smelter Reference List'!$J:$J,0))</f>
        <v>#N/A</v>
      </c>
      <c r="T1819" s="229"/>
      <c r="U1819" s="229">
        <f t="shared" ca="1" si="58"/>
        <v>0</v>
      </c>
      <c r="V1819" s="229"/>
      <c r="W1819" s="229"/>
      <c r="Y1819" s="223" t="str">
        <f t="shared" si="59"/>
        <v/>
      </c>
    </row>
    <row r="1820" spans="1:25" s="223" customFormat="1" ht="20.25">
      <c r="A1820" s="292"/>
      <c r="B1820" s="293" t="str">
        <f>IF(LEN(A1820)=0,"",INDEX('Smelter Reference List'!$A:$A,MATCH($A1820,'Smelter Reference List'!$E:$E,0)))</f>
        <v/>
      </c>
      <c r="C1820" s="299" t="str">
        <f>IF(LEN(A1820)=0,"",INDEX('Smelter Reference List'!$C:$C,MATCH($A1820,'Smelter Reference List'!$E:$E,0)))</f>
        <v/>
      </c>
      <c r="D1820" s="293" t="str">
        <f ca="1">IF(ISERROR($S1820),"",OFFSET('Smelter Reference List'!$C$4,$S1820-4,0)&amp;"")</f>
        <v/>
      </c>
      <c r="E1820" s="293" t="str">
        <f ca="1">IF(ISERROR($S1820),"",OFFSET('Smelter Reference List'!$D$4,$S1820-4,0)&amp;"")</f>
        <v/>
      </c>
      <c r="F1820" s="293" t="str">
        <f ca="1">IF(ISERROR($S1820),"",OFFSET('Smelter Reference List'!$E$4,$S1820-4,0))</f>
        <v/>
      </c>
      <c r="G1820" s="293" t="str">
        <f ca="1">IF(C1820=$U$4,"Enter smelter details", IF(ISERROR($S1820),"",OFFSET('Smelter Reference List'!$F$4,$S1820-4,0)))</f>
        <v/>
      </c>
      <c r="H1820" s="294" t="str">
        <f ca="1">IF(ISERROR($S1820),"",OFFSET('Smelter Reference List'!$G$4,$S1820-4,0))</f>
        <v/>
      </c>
      <c r="I1820" s="295" t="str">
        <f ca="1">IF(ISERROR($S1820),"",OFFSET('Smelter Reference List'!$H$4,$S1820-4,0))</f>
        <v/>
      </c>
      <c r="J1820" s="295" t="str">
        <f ca="1">IF(ISERROR($S1820),"",OFFSET('Smelter Reference List'!$I$4,$S1820-4,0))</f>
        <v/>
      </c>
      <c r="K1820" s="296"/>
      <c r="L1820" s="296"/>
      <c r="M1820" s="296"/>
      <c r="N1820" s="296"/>
      <c r="O1820" s="296"/>
      <c r="P1820" s="296"/>
      <c r="Q1820" s="297"/>
      <c r="R1820" s="227"/>
      <c r="S1820" s="228" t="e">
        <f>IF(C1820="",NA(),MATCH($B1820&amp;$C1820,'Smelter Reference List'!$J:$J,0))</f>
        <v>#N/A</v>
      </c>
      <c r="T1820" s="229"/>
      <c r="U1820" s="229">
        <f t="shared" ca="1" si="58"/>
        <v>0</v>
      </c>
      <c r="V1820" s="229"/>
      <c r="W1820" s="229"/>
      <c r="Y1820" s="223" t="str">
        <f t="shared" si="59"/>
        <v/>
      </c>
    </row>
    <row r="1821" spans="1:25" s="223" customFormat="1" ht="20.25">
      <c r="A1821" s="292"/>
      <c r="B1821" s="293" t="str">
        <f>IF(LEN(A1821)=0,"",INDEX('Smelter Reference List'!$A:$A,MATCH($A1821,'Smelter Reference List'!$E:$E,0)))</f>
        <v/>
      </c>
      <c r="C1821" s="299" t="str">
        <f>IF(LEN(A1821)=0,"",INDEX('Smelter Reference List'!$C:$C,MATCH($A1821,'Smelter Reference List'!$E:$E,0)))</f>
        <v/>
      </c>
      <c r="D1821" s="293" t="str">
        <f ca="1">IF(ISERROR($S1821),"",OFFSET('Smelter Reference List'!$C$4,$S1821-4,0)&amp;"")</f>
        <v/>
      </c>
      <c r="E1821" s="293" t="str">
        <f ca="1">IF(ISERROR($S1821),"",OFFSET('Smelter Reference List'!$D$4,$S1821-4,0)&amp;"")</f>
        <v/>
      </c>
      <c r="F1821" s="293" t="str">
        <f ca="1">IF(ISERROR($S1821),"",OFFSET('Smelter Reference List'!$E$4,$S1821-4,0))</f>
        <v/>
      </c>
      <c r="G1821" s="293" t="str">
        <f ca="1">IF(C1821=$U$4,"Enter smelter details", IF(ISERROR($S1821),"",OFFSET('Smelter Reference List'!$F$4,$S1821-4,0)))</f>
        <v/>
      </c>
      <c r="H1821" s="294" t="str">
        <f ca="1">IF(ISERROR($S1821),"",OFFSET('Smelter Reference List'!$G$4,$S1821-4,0))</f>
        <v/>
      </c>
      <c r="I1821" s="295" t="str">
        <f ca="1">IF(ISERROR($S1821),"",OFFSET('Smelter Reference List'!$H$4,$S1821-4,0))</f>
        <v/>
      </c>
      <c r="J1821" s="295" t="str">
        <f ca="1">IF(ISERROR($S1821),"",OFFSET('Smelter Reference List'!$I$4,$S1821-4,0))</f>
        <v/>
      </c>
      <c r="K1821" s="296"/>
      <c r="L1821" s="296"/>
      <c r="M1821" s="296"/>
      <c r="N1821" s="296"/>
      <c r="O1821" s="296"/>
      <c r="P1821" s="296"/>
      <c r="Q1821" s="297"/>
      <c r="R1821" s="227"/>
      <c r="S1821" s="228" t="e">
        <f>IF(C1821="",NA(),MATCH($B1821&amp;$C1821,'Smelter Reference List'!$J:$J,0))</f>
        <v>#N/A</v>
      </c>
      <c r="T1821" s="229"/>
      <c r="U1821" s="229">
        <f t="shared" ca="1" si="58"/>
        <v>0</v>
      </c>
      <c r="V1821" s="229"/>
      <c r="W1821" s="229"/>
      <c r="Y1821" s="223" t="str">
        <f t="shared" si="59"/>
        <v/>
      </c>
    </row>
    <row r="1822" spans="1:25" s="223" customFormat="1" ht="20.25">
      <c r="A1822" s="292"/>
      <c r="B1822" s="293" t="str">
        <f>IF(LEN(A1822)=0,"",INDEX('Smelter Reference List'!$A:$A,MATCH($A1822,'Smelter Reference List'!$E:$E,0)))</f>
        <v/>
      </c>
      <c r="C1822" s="299" t="str">
        <f>IF(LEN(A1822)=0,"",INDEX('Smelter Reference List'!$C:$C,MATCH($A1822,'Smelter Reference List'!$E:$E,0)))</f>
        <v/>
      </c>
      <c r="D1822" s="293" t="str">
        <f ca="1">IF(ISERROR($S1822),"",OFFSET('Smelter Reference List'!$C$4,$S1822-4,0)&amp;"")</f>
        <v/>
      </c>
      <c r="E1822" s="293" t="str">
        <f ca="1">IF(ISERROR($S1822),"",OFFSET('Smelter Reference List'!$D$4,$S1822-4,0)&amp;"")</f>
        <v/>
      </c>
      <c r="F1822" s="293" t="str">
        <f ca="1">IF(ISERROR($S1822),"",OFFSET('Smelter Reference List'!$E$4,$S1822-4,0))</f>
        <v/>
      </c>
      <c r="G1822" s="293" t="str">
        <f ca="1">IF(C1822=$U$4,"Enter smelter details", IF(ISERROR($S1822),"",OFFSET('Smelter Reference List'!$F$4,$S1822-4,0)))</f>
        <v/>
      </c>
      <c r="H1822" s="294" t="str">
        <f ca="1">IF(ISERROR($S1822),"",OFFSET('Smelter Reference List'!$G$4,$S1822-4,0))</f>
        <v/>
      </c>
      <c r="I1822" s="295" t="str">
        <f ca="1">IF(ISERROR($S1822),"",OFFSET('Smelter Reference List'!$H$4,$S1822-4,0))</f>
        <v/>
      </c>
      <c r="J1822" s="295" t="str">
        <f ca="1">IF(ISERROR($S1822),"",OFFSET('Smelter Reference List'!$I$4,$S1822-4,0))</f>
        <v/>
      </c>
      <c r="K1822" s="296"/>
      <c r="L1822" s="296"/>
      <c r="M1822" s="296"/>
      <c r="N1822" s="296"/>
      <c r="O1822" s="296"/>
      <c r="P1822" s="296"/>
      <c r="Q1822" s="297"/>
      <c r="R1822" s="227"/>
      <c r="S1822" s="228" t="e">
        <f>IF(C1822="",NA(),MATCH($B1822&amp;$C1822,'Smelter Reference List'!$J:$J,0))</f>
        <v>#N/A</v>
      </c>
      <c r="T1822" s="229"/>
      <c r="U1822" s="229">
        <f t="shared" ca="1" si="58"/>
        <v>0</v>
      </c>
      <c r="V1822" s="229"/>
      <c r="W1822" s="229"/>
      <c r="Y1822" s="223" t="str">
        <f t="shared" si="59"/>
        <v/>
      </c>
    </row>
    <row r="1823" spans="1:25" s="223" customFormat="1" ht="20.25">
      <c r="A1823" s="292"/>
      <c r="B1823" s="293" t="str">
        <f>IF(LEN(A1823)=0,"",INDEX('Smelter Reference List'!$A:$A,MATCH($A1823,'Smelter Reference List'!$E:$E,0)))</f>
        <v/>
      </c>
      <c r="C1823" s="299" t="str">
        <f>IF(LEN(A1823)=0,"",INDEX('Smelter Reference List'!$C:$C,MATCH($A1823,'Smelter Reference List'!$E:$E,0)))</f>
        <v/>
      </c>
      <c r="D1823" s="293" t="str">
        <f ca="1">IF(ISERROR($S1823),"",OFFSET('Smelter Reference List'!$C$4,$S1823-4,0)&amp;"")</f>
        <v/>
      </c>
      <c r="E1823" s="293" t="str">
        <f ca="1">IF(ISERROR($S1823),"",OFFSET('Smelter Reference List'!$D$4,$S1823-4,0)&amp;"")</f>
        <v/>
      </c>
      <c r="F1823" s="293" t="str">
        <f ca="1">IF(ISERROR($S1823),"",OFFSET('Smelter Reference List'!$E$4,$S1823-4,0))</f>
        <v/>
      </c>
      <c r="G1823" s="293" t="str">
        <f ca="1">IF(C1823=$U$4,"Enter smelter details", IF(ISERROR($S1823),"",OFFSET('Smelter Reference List'!$F$4,$S1823-4,0)))</f>
        <v/>
      </c>
      <c r="H1823" s="294" t="str">
        <f ca="1">IF(ISERROR($S1823),"",OFFSET('Smelter Reference List'!$G$4,$S1823-4,0))</f>
        <v/>
      </c>
      <c r="I1823" s="295" t="str">
        <f ca="1">IF(ISERROR($S1823),"",OFFSET('Smelter Reference List'!$H$4,$S1823-4,0))</f>
        <v/>
      </c>
      <c r="J1823" s="295" t="str">
        <f ca="1">IF(ISERROR($S1823),"",OFFSET('Smelter Reference List'!$I$4,$S1823-4,0))</f>
        <v/>
      </c>
      <c r="K1823" s="296"/>
      <c r="L1823" s="296"/>
      <c r="M1823" s="296"/>
      <c r="N1823" s="296"/>
      <c r="O1823" s="296"/>
      <c r="P1823" s="296"/>
      <c r="Q1823" s="297"/>
      <c r="R1823" s="227"/>
      <c r="S1823" s="228" t="e">
        <f>IF(C1823="",NA(),MATCH($B1823&amp;$C1823,'Smelter Reference List'!$J:$J,0))</f>
        <v>#N/A</v>
      </c>
      <c r="T1823" s="229"/>
      <c r="U1823" s="229">
        <f t="shared" ca="1" si="58"/>
        <v>0</v>
      </c>
      <c r="V1823" s="229"/>
      <c r="W1823" s="229"/>
      <c r="Y1823" s="223" t="str">
        <f t="shared" si="59"/>
        <v/>
      </c>
    </row>
    <row r="1824" spans="1:25" s="223" customFormat="1" ht="20.25">
      <c r="A1824" s="292"/>
      <c r="B1824" s="293" t="str">
        <f>IF(LEN(A1824)=0,"",INDEX('Smelter Reference List'!$A:$A,MATCH($A1824,'Smelter Reference List'!$E:$E,0)))</f>
        <v/>
      </c>
      <c r="C1824" s="299" t="str">
        <f>IF(LEN(A1824)=0,"",INDEX('Smelter Reference List'!$C:$C,MATCH($A1824,'Smelter Reference List'!$E:$E,0)))</f>
        <v/>
      </c>
      <c r="D1824" s="293" t="str">
        <f ca="1">IF(ISERROR($S1824),"",OFFSET('Smelter Reference List'!$C$4,$S1824-4,0)&amp;"")</f>
        <v/>
      </c>
      <c r="E1824" s="293" t="str">
        <f ca="1">IF(ISERROR($S1824),"",OFFSET('Smelter Reference List'!$D$4,$S1824-4,0)&amp;"")</f>
        <v/>
      </c>
      <c r="F1824" s="293" t="str">
        <f ca="1">IF(ISERROR($S1824),"",OFFSET('Smelter Reference List'!$E$4,$S1824-4,0))</f>
        <v/>
      </c>
      <c r="G1824" s="293" t="str">
        <f ca="1">IF(C1824=$U$4,"Enter smelter details", IF(ISERROR($S1824),"",OFFSET('Smelter Reference List'!$F$4,$S1824-4,0)))</f>
        <v/>
      </c>
      <c r="H1824" s="294" t="str">
        <f ca="1">IF(ISERROR($S1824),"",OFFSET('Smelter Reference List'!$G$4,$S1824-4,0))</f>
        <v/>
      </c>
      <c r="I1824" s="295" t="str">
        <f ca="1">IF(ISERROR($S1824),"",OFFSET('Smelter Reference List'!$H$4,$S1824-4,0))</f>
        <v/>
      </c>
      <c r="J1824" s="295" t="str">
        <f ca="1">IF(ISERROR($S1824),"",OFFSET('Smelter Reference List'!$I$4,$S1824-4,0))</f>
        <v/>
      </c>
      <c r="K1824" s="296"/>
      <c r="L1824" s="296"/>
      <c r="M1824" s="296"/>
      <c r="N1824" s="296"/>
      <c r="O1824" s="296"/>
      <c r="P1824" s="296"/>
      <c r="Q1824" s="297"/>
      <c r="R1824" s="227"/>
      <c r="S1824" s="228" t="e">
        <f>IF(C1824="",NA(),MATCH($B1824&amp;$C1824,'Smelter Reference List'!$J:$J,0))</f>
        <v>#N/A</v>
      </c>
      <c r="T1824" s="229"/>
      <c r="U1824" s="229">
        <f t="shared" ca="1" si="58"/>
        <v>0</v>
      </c>
      <c r="V1824" s="229"/>
      <c r="W1824" s="229"/>
      <c r="Y1824" s="223" t="str">
        <f t="shared" si="59"/>
        <v/>
      </c>
    </row>
    <row r="1825" spans="1:25" s="223" customFormat="1" ht="20.25">
      <c r="A1825" s="292"/>
      <c r="B1825" s="293" t="str">
        <f>IF(LEN(A1825)=0,"",INDEX('Smelter Reference List'!$A:$A,MATCH($A1825,'Smelter Reference List'!$E:$E,0)))</f>
        <v/>
      </c>
      <c r="C1825" s="299" t="str">
        <f>IF(LEN(A1825)=0,"",INDEX('Smelter Reference List'!$C:$C,MATCH($A1825,'Smelter Reference List'!$E:$E,0)))</f>
        <v/>
      </c>
      <c r="D1825" s="293" t="str">
        <f ca="1">IF(ISERROR($S1825),"",OFFSET('Smelter Reference List'!$C$4,$S1825-4,0)&amp;"")</f>
        <v/>
      </c>
      <c r="E1825" s="293" t="str">
        <f ca="1">IF(ISERROR($S1825),"",OFFSET('Smelter Reference List'!$D$4,$S1825-4,0)&amp;"")</f>
        <v/>
      </c>
      <c r="F1825" s="293" t="str">
        <f ca="1">IF(ISERROR($S1825),"",OFFSET('Smelter Reference List'!$E$4,$S1825-4,0))</f>
        <v/>
      </c>
      <c r="G1825" s="293" t="str">
        <f ca="1">IF(C1825=$U$4,"Enter smelter details", IF(ISERROR($S1825),"",OFFSET('Smelter Reference List'!$F$4,$S1825-4,0)))</f>
        <v/>
      </c>
      <c r="H1825" s="294" t="str">
        <f ca="1">IF(ISERROR($S1825),"",OFFSET('Smelter Reference List'!$G$4,$S1825-4,0))</f>
        <v/>
      </c>
      <c r="I1825" s="295" t="str">
        <f ca="1">IF(ISERROR($S1825),"",OFFSET('Smelter Reference List'!$H$4,$S1825-4,0))</f>
        <v/>
      </c>
      <c r="J1825" s="295" t="str">
        <f ca="1">IF(ISERROR($S1825),"",OFFSET('Smelter Reference List'!$I$4,$S1825-4,0))</f>
        <v/>
      </c>
      <c r="K1825" s="296"/>
      <c r="L1825" s="296"/>
      <c r="M1825" s="296"/>
      <c r="N1825" s="296"/>
      <c r="O1825" s="296"/>
      <c r="P1825" s="296"/>
      <c r="Q1825" s="297"/>
      <c r="R1825" s="227"/>
      <c r="S1825" s="228" t="e">
        <f>IF(C1825="",NA(),MATCH($B1825&amp;$C1825,'Smelter Reference List'!$J:$J,0))</f>
        <v>#N/A</v>
      </c>
      <c r="T1825" s="229"/>
      <c r="U1825" s="229">
        <f t="shared" ca="1" si="58"/>
        <v>0</v>
      </c>
      <c r="V1825" s="229"/>
      <c r="W1825" s="229"/>
      <c r="Y1825" s="223" t="str">
        <f t="shared" si="59"/>
        <v/>
      </c>
    </row>
    <row r="1826" spans="1:25" s="223" customFormat="1" ht="20.25">
      <c r="A1826" s="292"/>
      <c r="B1826" s="293" t="str">
        <f>IF(LEN(A1826)=0,"",INDEX('Smelter Reference List'!$A:$A,MATCH($A1826,'Smelter Reference List'!$E:$E,0)))</f>
        <v/>
      </c>
      <c r="C1826" s="299" t="str">
        <f>IF(LEN(A1826)=0,"",INDEX('Smelter Reference List'!$C:$C,MATCH($A1826,'Smelter Reference List'!$E:$E,0)))</f>
        <v/>
      </c>
      <c r="D1826" s="293" t="str">
        <f ca="1">IF(ISERROR($S1826),"",OFFSET('Smelter Reference List'!$C$4,$S1826-4,0)&amp;"")</f>
        <v/>
      </c>
      <c r="E1826" s="293" t="str">
        <f ca="1">IF(ISERROR($S1826),"",OFFSET('Smelter Reference List'!$D$4,$S1826-4,0)&amp;"")</f>
        <v/>
      </c>
      <c r="F1826" s="293" t="str">
        <f ca="1">IF(ISERROR($S1826),"",OFFSET('Smelter Reference List'!$E$4,$S1826-4,0))</f>
        <v/>
      </c>
      <c r="G1826" s="293" t="str">
        <f ca="1">IF(C1826=$U$4,"Enter smelter details", IF(ISERROR($S1826),"",OFFSET('Smelter Reference List'!$F$4,$S1826-4,0)))</f>
        <v/>
      </c>
      <c r="H1826" s="294" t="str">
        <f ca="1">IF(ISERROR($S1826),"",OFFSET('Smelter Reference List'!$G$4,$S1826-4,0))</f>
        <v/>
      </c>
      <c r="I1826" s="295" t="str">
        <f ca="1">IF(ISERROR($S1826),"",OFFSET('Smelter Reference List'!$H$4,$S1826-4,0))</f>
        <v/>
      </c>
      <c r="J1826" s="295" t="str">
        <f ca="1">IF(ISERROR($S1826),"",OFFSET('Smelter Reference List'!$I$4,$S1826-4,0))</f>
        <v/>
      </c>
      <c r="K1826" s="296"/>
      <c r="L1826" s="296"/>
      <c r="M1826" s="296"/>
      <c r="N1826" s="296"/>
      <c r="O1826" s="296"/>
      <c r="P1826" s="296"/>
      <c r="Q1826" s="297"/>
      <c r="R1826" s="227"/>
      <c r="S1826" s="228" t="e">
        <f>IF(C1826="",NA(),MATCH($B1826&amp;$C1826,'Smelter Reference List'!$J:$J,0))</f>
        <v>#N/A</v>
      </c>
      <c r="T1826" s="229"/>
      <c r="U1826" s="229">
        <f t="shared" ca="1" si="58"/>
        <v>0</v>
      </c>
      <c r="V1826" s="229"/>
      <c r="W1826" s="229"/>
      <c r="Y1826" s="223" t="str">
        <f t="shared" si="59"/>
        <v/>
      </c>
    </row>
    <row r="1827" spans="1:25" s="223" customFormat="1" ht="20.25">
      <c r="A1827" s="292"/>
      <c r="B1827" s="293" t="str">
        <f>IF(LEN(A1827)=0,"",INDEX('Smelter Reference List'!$A:$A,MATCH($A1827,'Smelter Reference List'!$E:$E,0)))</f>
        <v/>
      </c>
      <c r="C1827" s="299" t="str">
        <f>IF(LEN(A1827)=0,"",INDEX('Smelter Reference List'!$C:$C,MATCH($A1827,'Smelter Reference List'!$E:$E,0)))</f>
        <v/>
      </c>
      <c r="D1827" s="293" t="str">
        <f ca="1">IF(ISERROR($S1827),"",OFFSET('Smelter Reference List'!$C$4,$S1827-4,0)&amp;"")</f>
        <v/>
      </c>
      <c r="E1827" s="293" t="str">
        <f ca="1">IF(ISERROR($S1827),"",OFFSET('Smelter Reference List'!$D$4,$S1827-4,0)&amp;"")</f>
        <v/>
      </c>
      <c r="F1827" s="293" t="str">
        <f ca="1">IF(ISERROR($S1827),"",OFFSET('Smelter Reference List'!$E$4,$S1827-4,0))</f>
        <v/>
      </c>
      <c r="G1827" s="293" t="str">
        <f ca="1">IF(C1827=$U$4,"Enter smelter details", IF(ISERROR($S1827),"",OFFSET('Smelter Reference List'!$F$4,$S1827-4,0)))</f>
        <v/>
      </c>
      <c r="H1827" s="294" t="str">
        <f ca="1">IF(ISERROR($S1827),"",OFFSET('Smelter Reference List'!$G$4,$S1827-4,0))</f>
        <v/>
      </c>
      <c r="I1827" s="295" t="str">
        <f ca="1">IF(ISERROR($S1827),"",OFFSET('Smelter Reference List'!$H$4,$S1827-4,0))</f>
        <v/>
      </c>
      <c r="J1827" s="295" t="str">
        <f ca="1">IF(ISERROR($S1827),"",OFFSET('Smelter Reference List'!$I$4,$S1827-4,0))</f>
        <v/>
      </c>
      <c r="K1827" s="296"/>
      <c r="L1827" s="296"/>
      <c r="M1827" s="296"/>
      <c r="N1827" s="296"/>
      <c r="O1827" s="296"/>
      <c r="P1827" s="296"/>
      <c r="Q1827" s="297"/>
      <c r="R1827" s="227"/>
      <c r="S1827" s="228" t="e">
        <f>IF(C1827="",NA(),MATCH($B1827&amp;$C1827,'Smelter Reference List'!$J:$J,0))</f>
        <v>#N/A</v>
      </c>
      <c r="T1827" s="229"/>
      <c r="U1827" s="229">
        <f t="shared" ca="1" si="58"/>
        <v>0</v>
      </c>
      <c r="V1827" s="229"/>
      <c r="W1827" s="229"/>
      <c r="Y1827" s="223" t="str">
        <f t="shared" si="59"/>
        <v/>
      </c>
    </row>
    <row r="1828" spans="1:25" s="223" customFormat="1" ht="20.25">
      <c r="A1828" s="292"/>
      <c r="B1828" s="293" t="str">
        <f>IF(LEN(A1828)=0,"",INDEX('Smelter Reference List'!$A:$A,MATCH($A1828,'Smelter Reference List'!$E:$E,0)))</f>
        <v/>
      </c>
      <c r="C1828" s="299" t="str">
        <f>IF(LEN(A1828)=0,"",INDEX('Smelter Reference List'!$C:$C,MATCH($A1828,'Smelter Reference List'!$E:$E,0)))</f>
        <v/>
      </c>
      <c r="D1828" s="293" t="str">
        <f ca="1">IF(ISERROR($S1828),"",OFFSET('Smelter Reference List'!$C$4,$S1828-4,0)&amp;"")</f>
        <v/>
      </c>
      <c r="E1828" s="293" t="str">
        <f ca="1">IF(ISERROR($S1828),"",OFFSET('Smelter Reference List'!$D$4,$S1828-4,0)&amp;"")</f>
        <v/>
      </c>
      <c r="F1828" s="293" t="str">
        <f ca="1">IF(ISERROR($S1828),"",OFFSET('Smelter Reference List'!$E$4,$S1828-4,0))</f>
        <v/>
      </c>
      <c r="G1828" s="293" t="str">
        <f ca="1">IF(C1828=$U$4,"Enter smelter details", IF(ISERROR($S1828),"",OFFSET('Smelter Reference List'!$F$4,$S1828-4,0)))</f>
        <v/>
      </c>
      <c r="H1828" s="294" t="str">
        <f ca="1">IF(ISERROR($S1828),"",OFFSET('Smelter Reference List'!$G$4,$S1828-4,0))</f>
        <v/>
      </c>
      <c r="I1828" s="295" t="str">
        <f ca="1">IF(ISERROR($S1828),"",OFFSET('Smelter Reference List'!$H$4,$S1828-4,0))</f>
        <v/>
      </c>
      <c r="J1828" s="295" t="str">
        <f ca="1">IF(ISERROR($S1828),"",OFFSET('Smelter Reference List'!$I$4,$S1828-4,0))</f>
        <v/>
      </c>
      <c r="K1828" s="296"/>
      <c r="L1828" s="296"/>
      <c r="M1828" s="296"/>
      <c r="N1828" s="296"/>
      <c r="O1828" s="296"/>
      <c r="P1828" s="296"/>
      <c r="Q1828" s="297"/>
      <c r="R1828" s="227"/>
      <c r="S1828" s="228" t="e">
        <f>IF(C1828="",NA(),MATCH($B1828&amp;$C1828,'Smelter Reference List'!$J:$J,0))</f>
        <v>#N/A</v>
      </c>
      <c r="T1828" s="229"/>
      <c r="U1828" s="229">
        <f t="shared" ca="1" si="58"/>
        <v>0</v>
      </c>
      <c r="V1828" s="229"/>
      <c r="W1828" s="229"/>
      <c r="Y1828" s="223" t="str">
        <f t="shared" si="59"/>
        <v/>
      </c>
    </row>
    <row r="1829" spans="1:25" s="223" customFormat="1" ht="20.25">
      <c r="A1829" s="292"/>
      <c r="B1829" s="293" t="str">
        <f>IF(LEN(A1829)=0,"",INDEX('Smelter Reference List'!$A:$A,MATCH($A1829,'Smelter Reference List'!$E:$E,0)))</f>
        <v/>
      </c>
      <c r="C1829" s="299" t="str">
        <f>IF(LEN(A1829)=0,"",INDEX('Smelter Reference List'!$C:$C,MATCH($A1829,'Smelter Reference List'!$E:$E,0)))</f>
        <v/>
      </c>
      <c r="D1829" s="293" t="str">
        <f ca="1">IF(ISERROR($S1829),"",OFFSET('Smelter Reference List'!$C$4,$S1829-4,0)&amp;"")</f>
        <v/>
      </c>
      <c r="E1829" s="293" t="str">
        <f ca="1">IF(ISERROR($S1829),"",OFFSET('Smelter Reference List'!$D$4,$S1829-4,0)&amp;"")</f>
        <v/>
      </c>
      <c r="F1829" s="293" t="str">
        <f ca="1">IF(ISERROR($S1829),"",OFFSET('Smelter Reference List'!$E$4,$S1829-4,0))</f>
        <v/>
      </c>
      <c r="G1829" s="293" t="str">
        <f ca="1">IF(C1829=$U$4,"Enter smelter details", IF(ISERROR($S1829),"",OFFSET('Smelter Reference List'!$F$4,$S1829-4,0)))</f>
        <v/>
      </c>
      <c r="H1829" s="294" t="str">
        <f ca="1">IF(ISERROR($S1829),"",OFFSET('Smelter Reference List'!$G$4,$S1829-4,0))</f>
        <v/>
      </c>
      <c r="I1829" s="295" t="str">
        <f ca="1">IF(ISERROR($S1829),"",OFFSET('Smelter Reference List'!$H$4,$S1829-4,0))</f>
        <v/>
      </c>
      <c r="J1829" s="295" t="str">
        <f ca="1">IF(ISERROR($S1829),"",OFFSET('Smelter Reference List'!$I$4,$S1829-4,0))</f>
        <v/>
      </c>
      <c r="K1829" s="296"/>
      <c r="L1829" s="296"/>
      <c r="M1829" s="296"/>
      <c r="N1829" s="296"/>
      <c r="O1829" s="296"/>
      <c r="P1829" s="296"/>
      <c r="Q1829" s="297"/>
      <c r="R1829" s="227"/>
      <c r="S1829" s="228" t="e">
        <f>IF(C1829="",NA(),MATCH($B1829&amp;$C1829,'Smelter Reference List'!$J:$J,0))</f>
        <v>#N/A</v>
      </c>
      <c r="T1829" s="229"/>
      <c r="U1829" s="229">
        <f t="shared" ca="1" si="58"/>
        <v>0</v>
      </c>
      <c r="V1829" s="229"/>
      <c r="W1829" s="229"/>
      <c r="Y1829" s="223" t="str">
        <f t="shared" si="59"/>
        <v/>
      </c>
    </row>
    <row r="1830" spans="1:25" s="223" customFormat="1" ht="20.25">
      <c r="A1830" s="292"/>
      <c r="B1830" s="293" t="str">
        <f>IF(LEN(A1830)=0,"",INDEX('Smelter Reference List'!$A:$A,MATCH($A1830,'Smelter Reference List'!$E:$E,0)))</f>
        <v/>
      </c>
      <c r="C1830" s="299" t="str">
        <f>IF(LEN(A1830)=0,"",INDEX('Smelter Reference List'!$C:$C,MATCH($A1830,'Smelter Reference List'!$E:$E,0)))</f>
        <v/>
      </c>
      <c r="D1830" s="293" t="str">
        <f ca="1">IF(ISERROR($S1830),"",OFFSET('Smelter Reference List'!$C$4,$S1830-4,0)&amp;"")</f>
        <v/>
      </c>
      <c r="E1830" s="293" t="str">
        <f ca="1">IF(ISERROR($S1830),"",OFFSET('Smelter Reference List'!$D$4,$S1830-4,0)&amp;"")</f>
        <v/>
      </c>
      <c r="F1830" s="293" t="str">
        <f ca="1">IF(ISERROR($S1830),"",OFFSET('Smelter Reference List'!$E$4,$S1830-4,0))</f>
        <v/>
      </c>
      <c r="G1830" s="293" t="str">
        <f ca="1">IF(C1830=$U$4,"Enter smelter details", IF(ISERROR($S1830),"",OFFSET('Smelter Reference List'!$F$4,$S1830-4,0)))</f>
        <v/>
      </c>
      <c r="H1830" s="294" t="str">
        <f ca="1">IF(ISERROR($S1830),"",OFFSET('Smelter Reference List'!$G$4,$S1830-4,0))</f>
        <v/>
      </c>
      <c r="I1830" s="295" t="str">
        <f ca="1">IF(ISERROR($S1830),"",OFFSET('Smelter Reference List'!$H$4,$S1830-4,0))</f>
        <v/>
      </c>
      <c r="J1830" s="295" t="str">
        <f ca="1">IF(ISERROR($S1830),"",OFFSET('Smelter Reference List'!$I$4,$S1830-4,0))</f>
        <v/>
      </c>
      <c r="K1830" s="296"/>
      <c r="L1830" s="296"/>
      <c r="M1830" s="296"/>
      <c r="N1830" s="296"/>
      <c r="O1830" s="296"/>
      <c r="P1830" s="296"/>
      <c r="Q1830" s="297"/>
      <c r="R1830" s="227"/>
      <c r="S1830" s="228" t="e">
        <f>IF(C1830="",NA(),MATCH($B1830&amp;$C1830,'Smelter Reference List'!$J:$J,0))</f>
        <v>#N/A</v>
      </c>
      <c r="T1830" s="229"/>
      <c r="U1830" s="229">
        <f t="shared" ca="1" si="58"/>
        <v>0</v>
      </c>
      <c r="V1830" s="229"/>
      <c r="W1830" s="229"/>
      <c r="Y1830" s="223" t="str">
        <f t="shared" si="59"/>
        <v/>
      </c>
    </row>
    <row r="1831" spans="1:25" s="223" customFormat="1" ht="20.25">
      <c r="A1831" s="292"/>
      <c r="B1831" s="293" t="str">
        <f>IF(LEN(A1831)=0,"",INDEX('Smelter Reference List'!$A:$A,MATCH($A1831,'Smelter Reference List'!$E:$E,0)))</f>
        <v/>
      </c>
      <c r="C1831" s="299" t="str">
        <f>IF(LEN(A1831)=0,"",INDEX('Smelter Reference List'!$C:$C,MATCH($A1831,'Smelter Reference List'!$E:$E,0)))</f>
        <v/>
      </c>
      <c r="D1831" s="293" t="str">
        <f ca="1">IF(ISERROR($S1831),"",OFFSET('Smelter Reference List'!$C$4,$S1831-4,0)&amp;"")</f>
        <v/>
      </c>
      <c r="E1831" s="293" t="str">
        <f ca="1">IF(ISERROR($S1831),"",OFFSET('Smelter Reference List'!$D$4,$S1831-4,0)&amp;"")</f>
        <v/>
      </c>
      <c r="F1831" s="293" t="str">
        <f ca="1">IF(ISERROR($S1831),"",OFFSET('Smelter Reference List'!$E$4,$S1831-4,0))</f>
        <v/>
      </c>
      <c r="G1831" s="293" t="str">
        <f ca="1">IF(C1831=$U$4,"Enter smelter details", IF(ISERROR($S1831),"",OFFSET('Smelter Reference List'!$F$4,$S1831-4,0)))</f>
        <v/>
      </c>
      <c r="H1831" s="294" t="str">
        <f ca="1">IF(ISERROR($S1831),"",OFFSET('Smelter Reference List'!$G$4,$S1831-4,0))</f>
        <v/>
      </c>
      <c r="I1831" s="295" t="str">
        <f ca="1">IF(ISERROR($S1831),"",OFFSET('Smelter Reference List'!$H$4,$S1831-4,0))</f>
        <v/>
      </c>
      <c r="J1831" s="295" t="str">
        <f ca="1">IF(ISERROR($S1831),"",OFFSET('Smelter Reference List'!$I$4,$S1831-4,0))</f>
        <v/>
      </c>
      <c r="K1831" s="296"/>
      <c r="L1831" s="296"/>
      <c r="M1831" s="296"/>
      <c r="N1831" s="296"/>
      <c r="O1831" s="296"/>
      <c r="P1831" s="296"/>
      <c r="Q1831" s="297"/>
      <c r="R1831" s="227"/>
      <c r="S1831" s="228" t="e">
        <f>IF(C1831="",NA(),MATCH($B1831&amp;$C1831,'Smelter Reference List'!$J:$J,0))</f>
        <v>#N/A</v>
      </c>
      <c r="T1831" s="229"/>
      <c r="U1831" s="229">
        <f t="shared" ca="1" si="58"/>
        <v>0</v>
      </c>
      <c r="V1831" s="229"/>
      <c r="W1831" s="229"/>
      <c r="Y1831" s="223" t="str">
        <f t="shared" si="59"/>
        <v/>
      </c>
    </row>
    <row r="1832" spans="1:25" s="223" customFormat="1" ht="20.25">
      <c r="A1832" s="292"/>
      <c r="B1832" s="293" t="str">
        <f>IF(LEN(A1832)=0,"",INDEX('Smelter Reference List'!$A:$A,MATCH($A1832,'Smelter Reference List'!$E:$E,0)))</f>
        <v/>
      </c>
      <c r="C1832" s="299" t="str">
        <f>IF(LEN(A1832)=0,"",INDEX('Smelter Reference List'!$C:$C,MATCH($A1832,'Smelter Reference List'!$E:$E,0)))</f>
        <v/>
      </c>
      <c r="D1832" s="293" t="str">
        <f ca="1">IF(ISERROR($S1832),"",OFFSET('Smelter Reference List'!$C$4,$S1832-4,0)&amp;"")</f>
        <v/>
      </c>
      <c r="E1832" s="293" t="str">
        <f ca="1">IF(ISERROR($S1832),"",OFFSET('Smelter Reference List'!$D$4,$S1832-4,0)&amp;"")</f>
        <v/>
      </c>
      <c r="F1832" s="293" t="str">
        <f ca="1">IF(ISERROR($S1832),"",OFFSET('Smelter Reference List'!$E$4,$S1832-4,0))</f>
        <v/>
      </c>
      <c r="G1832" s="293" t="str">
        <f ca="1">IF(C1832=$U$4,"Enter smelter details", IF(ISERROR($S1832),"",OFFSET('Smelter Reference List'!$F$4,$S1832-4,0)))</f>
        <v/>
      </c>
      <c r="H1832" s="294" t="str">
        <f ca="1">IF(ISERROR($S1832),"",OFFSET('Smelter Reference List'!$G$4,$S1832-4,0))</f>
        <v/>
      </c>
      <c r="I1832" s="295" t="str">
        <f ca="1">IF(ISERROR($S1832),"",OFFSET('Smelter Reference List'!$H$4,$S1832-4,0))</f>
        <v/>
      </c>
      <c r="J1832" s="295" t="str">
        <f ca="1">IF(ISERROR($S1832),"",OFFSET('Smelter Reference List'!$I$4,$S1832-4,0))</f>
        <v/>
      </c>
      <c r="K1832" s="296"/>
      <c r="L1832" s="296"/>
      <c r="M1832" s="296"/>
      <c r="N1832" s="296"/>
      <c r="O1832" s="296"/>
      <c r="P1832" s="296"/>
      <c r="Q1832" s="297"/>
      <c r="R1832" s="227"/>
      <c r="S1832" s="228" t="e">
        <f>IF(C1832="",NA(),MATCH($B1832&amp;$C1832,'Smelter Reference List'!$J:$J,0))</f>
        <v>#N/A</v>
      </c>
      <c r="T1832" s="229"/>
      <c r="U1832" s="229">
        <f t="shared" ca="1" si="58"/>
        <v>0</v>
      </c>
      <c r="V1832" s="229"/>
      <c r="W1832" s="229"/>
      <c r="Y1832" s="223" t="str">
        <f t="shared" si="59"/>
        <v/>
      </c>
    </row>
    <row r="1833" spans="1:25" s="223" customFormat="1" ht="20.25">
      <c r="A1833" s="292"/>
      <c r="B1833" s="293" t="str">
        <f>IF(LEN(A1833)=0,"",INDEX('Smelter Reference List'!$A:$A,MATCH($A1833,'Smelter Reference List'!$E:$E,0)))</f>
        <v/>
      </c>
      <c r="C1833" s="299" t="str">
        <f>IF(LEN(A1833)=0,"",INDEX('Smelter Reference List'!$C:$C,MATCH($A1833,'Smelter Reference List'!$E:$E,0)))</f>
        <v/>
      </c>
      <c r="D1833" s="293" t="str">
        <f ca="1">IF(ISERROR($S1833),"",OFFSET('Smelter Reference List'!$C$4,$S1833-4,0)&amp;"")</f>
        <v/>
      </c>
      <c r="E1833" s="293" t="str">
        <f ca="1">IF(ISERROR($S1833),"",OFFSET('Smelter Reference List'!$D$4,$S1833-4,0)&amp;"")</f>
        <v/>
      </c>
      <c r="F1833" s="293" t="str">
        <f ca="1">IF(ISERROR($S1833),"",OFFSET('Smelter Reference List'!$E$4,$S1833-4,0))</f>
        <v/>
      </c>
      <c r="G1833" s="293" t="str">
        <f ca="1">IF(C1833=$U$4,"Enter smelter details", IF(ISERROR($S1833),"",OFFSET('Smelter Reference List'!$F$4,$S1833-4,0)))</f>
        <v/>
      </c>
      <c r="H1833" s="294" t="str">
        <f ca="1">IF(ISERROR($S1833),"",OFFSET('Smelter Reference List'!$G$4,$S1833-4,0))</f>
        <v/>
      </c>
      <c r="I1833" s="295" t="str">
        <f ca="1">IF(ISERROR($S1833),"",OFFSET('Smelter Reference List'!$H$4,$S1833-4,0))</f>
        <v/>
      </c>
      <c r="J1833" s="295" t="str">
        <f ca="1">IF(ISERROR($S1833),"",OFFSET('Smelter Reference List'!$I$4,$S1833-4,0))</f>
        <v/>
      </c>
      <c r="K1833" s="296"/>
      <c r="L1833" s="296"/>
      <c r="M1833" s="296"/>
      <c r="N1833" s="296"/>
      <c r="O1833" s="296"/>
      <c r="P1833" s="296"/>
      <c r="Q1833" s="297"/>
      <c r="R1833" s="227"/>
      <c r="S1833" s="228" t="e">
        <f>IF(C1833="",NA(),MATCH($B1833&amp;$C1833,'Smelter Reference List'!$J:$J,0))</f>
        <v>#N/A</v>
      </c>
      <c r="T1833" s="229"/>
      <c r="U1833" s="229">
        <f t="shared" ca="1" si="58"/>
        <v>0</v>
      </c>
      <c r="V1833" s="229"/>
      <c r="W1833" s="229"/>
      <c r="Y1833" s="223" t="str">
        <f t="shared" si="59"/>
        <v/>
      </c>
    </row>
    <row r="1834" spans="1:25" s="223" customFormat="1" ht="20.25">
      <c r="A1834" s="292"/>
      <c r="B1834" s="293" t="str">
        <f>IF(LEN(A1834)=0,"",INDEX('Smelter Reference List'!$A:$A,MATCH($A1834,'Smelter Reference List'!$E:$E,0)))</f>
        <v/>
      </c>
      <c r="C1834" s="299" t="str">
        <f>IF(LEN(A1834)=0,"",INDEX('Smelter Reference List'!$C:$C,MATCH($A1834,'Smelter Reference List'!$E:$E,0)))</f>
        <v/>
      </c>
      <c r="D1834" s="293" t="str">
        <f ca="1">IF(ISERROR($S1834),"",OFFSET('Smelter Reference List'!$C$4,$S1834-4,0)&amp;"")</f>
        <v/>
      </c>
      <c r="E1834" s="293" t="str">
        <f ca="1">IF(ISERROR($S1834),"",OFFSET('Smelter Reference List'!$D$4,$S1834-4,0)&amp;"")</f>
        <v/>
      </c>
      <c r="F1834" s="293" t="str">
        <f ca="1">IF(ISERROR($S1834),"",OFFSET('Smelter Reference List'!$E$4,$S1834-4,0))</f>
        <v/>
      </c>
      <c r="G1834" s="293" t="str">
        <f ca="1">IF(C1834=$U$4,"Enter smelter details", IF(ISERROR($S1834),"",OFFSET('Smelter Reference List'!$F$4,$S1834-4,0)))</f>
        <v/>
      </c>
      <c r="H1834" s="294" t="str">
        <f ca="1">IF(ISERROR($S1834),"",OFFSET('Smelter Reference List'!$G$4,$S1834-4,0))</f>
        <v/>
      </c>
      <c r="I1834" s="295" t="str">
        <f ca="1">IF(ISERROR($S1834),"",OFFSET('Smelter Reference List'!$H$4,$S1834-4,0))</f>
        <v/>
      </c>
      <c r="J1834" s="295" t="str">
        <f ca="1">IF(ISERROR($S1834),"",OFFSET('Smelter Reference List'!$I$4,$S1834-4,0))</f>
        <v/>
      </c>
      <c r="K1834" s="296"/>
      <c r="L1834" s="296"/>
      <c r="M1834" s="296"/>
      <c r="N1834" s="296"/>
      <c r="O1834" s="296"/>
      <c r="P1834" s="296"/>
      <c r="Q1834" s="297"/>
      <c r="R1834" s="227"/>
      <c r="S1834" s="228" t="e">
        <f>IF(C1834="",NA(),MATCH($B1834&amp;$C1834,'Smelter Reference List'!$J:$J,0))</f>
        <v>#N/A</v>
      </c>
      <c r="T1834" s="229"/>
      <c r="U1834" s="229">
        <f t="shared" ca="1" si="58"/>
        <v>0</v>
      </c>
      <c r="V1834" s="229"/>
      <c r="W1834" s="229"/>
      <c r="Y1834" s="223" t="str">
        <f t="shared" si="59"/>
        <v/>
      </c>
    </row>
    <row r="1835" spans="1:25" s="223" customFormat="1" ht="20.25">
      <c r="A1835" s="292"/>
      <c r="B1835" s="293" t="str">
        <f>IF(LEN(A1835)=0,"",INDEX('Smelter Reference List'!$A:$A,MATCH($A1835,'Smelter Reference List'!$E:$E,0)))</f>
        <v/>
      </c>
      <c r="C1835" s="299" t="str">
        <f>IF(LEN(A1835)=0,"",INDEX('Smelter Reference List'!$C:$C,MATCH($A1835,'Smelter Reference List'!$E:$E,0)))</f>
        <v/>
      </c>
      <c r="D1835" s="293" t="str">
        <f ca="1">IF(ISERROR($S1835),"",OFFSET('Smelter Reference List'!$C$4,$S1835-4,0)&amp;"")</f>
        <v/>
      </c>
      <c r="E1835" s="293" t="str">
        <f ca="1">IF(ISERROR($S1835),"",OFFSET('Smelter Reference List'!$D$4,$S1835-4,0)&amp;"")</f>
        <v/>
      </c>
      <c r="F1835" s="293" t="str">
        <f ca="1">IF(ISERROR($S1835),"",OFFSET('Smelter Reference List'!$E$4,$S1835-4,0))</f>
        <v/>
      </c>
      <c r="G1835" s="293" t="str">
        <f ca="1">IF(C1835=$U$4,"Enter smelter details", IF(ISERROR($S1835),"",OFFSET('Smelter Reference List'!$F$4,$S1835-4,0)))</f>
        <v/>
      </c>
      <c r="H1835" s="294" t="str">
        <f ca="1">IF(ISERROR($S1835),"",OFFSET('Smelter Reference List'!$G$4,$S1835-4,0))</f>
        <v/>
      </c>
      <c r="I1835" s="295" t="str">
        <f ca="1">IF(ISERROR($S1835),"",OFFSET('Smelter Reference List'!$H$4,$S1835-4,0))</f>
        <v/>
      </c>
      <c r="J1835" s="295" t="str">
        <f ca="1">IF(ISERROR($S1835),"",OFFSET('Smelter Reference List'!$I$4,$S1835-4,0))</f>
        <v/>
      </c>
      <c r="K1835" s="296"/>
      <c r="L1835" s="296"/>
      <c r="M1835" s="296"/>
      <c r="N1835" s="296"/>
      <c r="O1835" s="296"/>
      <c r="P1835" s="296"/>
      <c r="Q1835" s="297"/>
      <c r="R1835" s="227"/>
      <c r="S1835" s="228" t="e">
        <f>IF(C1835="",NA(),MATCH($B1835&amp;$C1835,'Smelter Reference List'!$J:$J,0))</f>
        <v>#N/A</v>
      </c>
      <c r="T1835" s="229"/>
      <c r="U1835" s="229">
        <f t="shared" ca="1" si="58"/>
        <v>0</v>
      </c>
      <c r="V1835" s="229"/>
      <c r="W1835" s="229"/>
      <c r="Y1835" s="223" t="str">
        <f t="shared" si="59"/>
        <v/>
      </c>
    </row>
    <row r="1836" spans="1:25" s="223" customFormat="1" ht="20.25">
      <c r="A1836" s="292"/>
      <c r="B1836" s="293" t="str">
        <f>IF(LEN(A1836)=0,"",INDEX('Smelter Reference List'!$A:$A,MATCH($A1836,'Smelter Reference List'!$E:$E,0)))</f>
        <v/>
      </c>
      <c r="C1836" s="299" t="str">
        <f>IF(LEN(A1836)=0,"",INDEX('Smelter Reference List'!$C:$C,MATCH($A1836,'Smelter Reference List'!$E:$E,0)))</f>
        <v/>
      </c>
      <c r="D1836" s="293" t="str">
        <f ca="1">IF(ISERROR($S1836),"",OFFSET('Smelter Reference List'!$C$4,$S1836-4,0)&amp;"")</f>
        <v/>
      </c>
      <c r="E1836" s="293" t="str">
        <f ca="1">IF(ISERROR($S1836),"",OFFSET('Smelter Reference List'!$D$4,$S1836-4,0)&amp;"")</f>
        <v/>
      </c>
      <c r="F1836" s="293" t="str">
        <f ca="1">IF(ISERROR($S1836),"",OFFSET('Smelter Reference List'!$E$4,$S1836-4,0))</f>
        <v/>
      </c>
      <c r="G1836" s="293" t="str">
        <f ca="1">IF(C1836=$U$4,"Enter smelter details", IF(ISERROR($S1836),"",OFFSET('Smelter Reference List'!$F$4,$S1836-4,0)))</f>
        <v/>
      </c>
      <c r="H1836" s="294" t="str">
        <f ca="1">IF(ISERROR($S1836),"",OFFSET('Smelter Reference List'!$G$4,$S1836-4,0))</f>
        <v/>
      </c>
      <c r="I1836" s="295" t="str">
        <f ca="1">IF(ISERROR($S1836),"",OFFSET('Smelter Reference List'!$H$4,$S1836-4,0))</f>
        <v/>
      </c>
      <c r="J1836" s="295" t="str">
        <f ca="1">IF(ISERROR($S1836),"",OFFSET('Smelter Reference List'!$I$4,$S1836-4,0))</f>
        <v/>
      </c>
      <c r="K1836" s="296"/>
      <c r="L1836" s="296"/>
      <c r="M1836" s="296"/>
      <c r="N1836" s="296"/>
      <c r="O1836" s="296"/>
      <c r="P1836" s="296"/>
      <c r="Q1836" s="297"/>
      <c r="R1836" s="227"/>
      <c r="S1836" s="228" t="e">
        <f>IF(C1836="",NA(),MATCH($B1836&amp;$C1836,'Smelter Reference List'!$J:$J,0))</f>
        <v>#N/A</v>
      </c>
      <c r="T1836" s="229"/>
      <c r="U1836" s="229">
        <f t="shared" ca="1" si="58"/>
        <v>0</v>
      </c>
      <c r="V1836" s="229"/>
      <c r="W1836" s="229"/>
      <c r="Y1836" s="223" t="str">
        <f t="shared" si="59"/>
        <v/>
      </c>
    </row>
    <row r="1837" spans="1:25" s="223" customFormat="1" ht="20.25">
      <c r="A1837" s="292"/>
      <c r="B1837" s="293" t="str">
        <f>IF(LEN(A1837)=0,"",INDEX('Smelter Reference List'!$A:$A,MATCH($A1837,'Smelter Reference List'!$E:$E,0)))</f>
        <v/>
      </c>
      <c r="C1837" s="299" t="str">
        <f>IF(LEN(A1837)=0,"",INDEX('Smelter Reference List'!$C:$C,MATCH($A1837,'Smelter Reference List'!$E:$E,0)))</f>
        <v/>
      </c>
      <c r="D1837" s="293" t="str">
        <f ca="1">IF(ISERROR($S1837),"",OFFSET('Smelter Reference List'!$C$4,$S1837-4,0)&amp;"")</f>
        <v/>
      </c>
      <c r="E1837" s="293" t="str">
        <f ca="1">IF(ISERROR($S1837),"",OFFSET('Smelter Reference List'!$D$4,$S1837-4,0)&amp;"")</f>
        <v/>
      </c>
      <c r="F1837" s="293" t="str">
        <f ca="1">IF(ISERROR($S1837),"",OFFSET('Smelter Reference List'!$E$4,$S1837-4,0))</f>
        <v/>
      </c>
      <c r="G1837" s="293" t="str">
        <f ca="1">IF(C1837=$U$4,"Enter smelter details", IF(ISERROR($S1837),"",OFFSET('Smelter Reference List'!$F$4,$S1837-4,0)))</f>
        <v/>
      </c>
      <c r="H1837" s="294" t="str">
        <f ca="1">IF(ISERROR($S1837),"",OFFSET('Smelter Reference List'!$G$4,$S1837-4,0))</f>
        <v/>
      </c>
      <c r="I1837" s="295" t="str">
        <f ca="1">IF(ISERROR($S1837),"",OFFSET('Smelter Reference List'!$H$4,$S1837-4,0))</f>
        <v/>
      </c>
      <c r="J1837" s="295" t="str">
        <f ca="1">IF(ISERROR($S1837),"",OFFSET('Smelter Reference List'!$I$4,$S1837-4,0))</f>
        <v/>
      </c>
      <c r="K1837" s="296"/>
      <c r="L1837" s="296"/>
      <c r="M1837" s="296"/>
      <c r="N1837" s="296"/>
      <c r="O1837" s="296"/>
      <c r="P1837" s="296"/>
      <c r="Q1837" s="297"/>
      <c r="R1837" s="227"/>
      <c r="S1837" s="228" t="e">
        <f>IF(C1837="",NA(),MATCH($B1837&amp;$C1837,'Smelter Reference List'!$J:$J,0))</f>
        <v>#N/A</v>
      </c>
      <c r="T1837" s="229"/>
      <c r="U1837" s="229">
        <f t="shared" ca="1" si="58"/>
        <v>0</v>
      </c>
      <c r="V1837" s="229"/>
      <c r="W1837" s="229"/>
      <c r="Y1837" s="223" t="str">
        <f t="shared" si="59"/>
        <v/>
      </c>
    </row>
    <row r="1838" spans="1:25" s="223" customFormat="1" ht="20.25">
      <c r="A1838" s="292"/>
      <c r="B1838" s="293" t="str">
        <f>IF(LEN(A1838)=0,"",INDEX('Smelter Reference List'!$A:$A,MATCH($A1838,'Smelter Reference List'!$E:$E,0)))</f>
        <v/>
      </c>
      <c r="C1838" s="299" t="str">
        <f>IF(LEN(A1838)=0,"",INDEX('Smelter Reference List'!$C:$C,MATCH($A1838,'Smelter Reference List'!$E:$E,0)))</f>
        <v/>
      </c>
      <c r="D1838" s="293" t="str">
        <f ca="1">IF(ISERROR($S1838),"",OFFSET('Smelter Reference List'!$C$4,$S1838-4,0)&amp;"")</f>
        <v/>
      </c>
      <c r="E1838" s="293" t="str">
        <f ca="1">IF(ISERROR($S1838),"",OFFSET('Smelter Reference List'!$D$4,$S1838-4,0)&amp;"")</f>
        <v/>
      </c>
      <c r="F1838" s="293" t="str">
        <f ca="1">IF(ISERROR($S1838),"",OFFSET('Smelter Reference List'!$E$4,$S1838-4,0))</f>
        <v/>
      </c>
      <c r="G1838" s="293" t="str">
        <f ca="1">IF(C1838=$U$4,"Enter smelter details", IF(ISERROR($S1838),"",OFFSET('Smelter Reference List'!$F$4,$S1838-4,0)))</f>
        <v/>
      </c>
      <c r="H1838" s="294" t="str">
        <f ca="1">IF(ISERROR($S1838),"",OFFSET('Smelter Reference List'!$G$4,$S1838-4,0))</f>
        <v/>
      </c>
      <c r="I1838" s="295" t="str">
        <f ca="1">IF(ISERROR($S1838),"",OFFSET('Smelter Reference List'!$H$4,$S1838-4,0))</f>
        <v/>
      </c>
      <c r="J1838" s="295" t="str">
        <f ca="1">IF(ISERROR($S1838),"",OFFSET('Smelter Reference List'!$I$4,$S1838-4,0))</f>
        <v/>
      </c>
      <c r="K1838" s="296"/>
      <c r="L1838" s="296"/>
      <c r="M1838" s="296"/>
      <c r="N1838" s="296"/>
      <c r="O1838" s="296"/>
      <c r="P1838" s="296"/>
      <c r="Q1838" s="297"/>
      <c r="R1838" s="227"/>
      <c r="S1838" s="228" t="e">
        <f>IF(C1838="",NA(),MATCH($B1838&amp;$C1838,'Smelter Reference List'!$J:$J,0))</f>
        <v>#N/A</v>
      </c>
      <c r="T1838" s="229"/>
      <c r="U1838" s="229">
        <f t="shared" ca="1" si="58"/>
        <v>0</v>
      </c>
      <c r="V1838" s="229"/>
      <c r="W1838" s="229"/>
      <c r="Y1838" s="223" t="str">
        <f t="shared" si="59"/>
        <v/>
      </c>
    </row>
    <row r="1839" spans="1:25" s="223" customFormat="1" ht="20.25">
      <c r="A1839" s="292"/>
      <c r="B1839" s="293" t="str">
        <f>IF(LEN(A1839)=0,"",INDEX('Smelter Reference List'!$A:$A,MATCH($A1839,'Smelter Reference List'!$E:$E,0)))</f>
        <v/>
      </c>
      <c r="C1839" s="299" t="str">
        <f>IF(LEN(A1839)=0,"",INDEX('Smelter Reference List'!$C:$C,MATCH($A1839,'Smelter Reference List'!$E:$E,0)))</f>
        <v/>
      </c>
      <c r="D1839" s="293" t="str">
        <f ca="1">IF(ISERROR($S1839),"",OFFSET('Smelter Reference List'!$C$4,$S1839-4,0)&amp;"")</f>
        <v/>
      </c>
      <c r="E1839" s="293" t="str">
        <f ca="1">IF(ISERROR($S1839),"",OFFSET('Smelter Reference List'!$D$4,$S1839-4,0)&amp;"")</f>
        <v/>
      </c>
      <c r="F1839" s="293" t="str">
        <f ca="1">IF(ISERROR($S1839),"",OFFSET('Smelter Reference List'!$E$4,$S1839-4,0))</f>
        <v/>
      </c>
      <c r="G1839" s="293" t="str">
        <f ca="1">IF(C1839=$U$4,"Enter smelter details", IF(ISERROR($S1839),"",OFFSET('Smelter Reference List'!$F$4,$S1839-4,0)))</f>
        <v/>
      </c>
      <c r="H1839" s="294" t="str">
        <f ca="1">IF(ISERROR($S1839),"",OFFSET('Smelter Reference List'!$G$4,$S1839-4,0))</f>
        <v/>
      </c>
      <c r="I1839" s="295" t="str">
        <f ca="1">IF(ISERROR($S1839),"",OFFSET('Smelter Reference List'!$H$4,$S1839-4,0))</f>
        <v/>
      </c>
      <c r="J1839" s="295" t="str">
        <f ca="1">IF(ISERROR($S1839),"",OFFSET('Smelter Reference List'!$I$4,$S1839-4,0))</f>
        <v/>
      </c>
      <c r="K1839" s="296"/>
      <c r="L1839" s="296"/>
      <c r="M1839" s="296"/>
      <c r="N1839" s="296"/>
      <c r="O1839" s="296"/>
      <c r="P1839" s="296"/>
      <c r="Q1839" s="297"/>
      <c r="R1839" s="227"/>
      <c r="S1839" s="228" t="e">
        <f>IF(C1839="",NA(),MATCH($B1839&amp;$C1839,'Smelter Reference List'!$J:$J,0))</f>
        <v>#N/A</v>
      </c>
      <c r="T1839" s="229"/>
      <c r="U1839" s="229">
        <f t="shared" ca="1" si="58"/>
        <v>0</v>
      </c>
      <c r="V1839" s="229"/>
      <c r="W1839" s="229"/>
      <c r="Y1839" s="223" t="str">
        <f t="shared" si="59"/>
        <v/>
      </c>
    </row>
    <row r="1840" spans="1:25" s="223" customFormat="1" ht="20.25">
      <c r="A1840" s="292"/>
      <c r="B1840" s="293" t="str">
        <f>IF(LEN(A1840)=0,"",INDEX('Smelter Reference List'!$A:$A,MATCH($A1840,'Smelter Reference List'!$E:$E,0)))</f>
        <v/>
      </c>
      <c r="C1840" s="299" t="str">
        <f>IF(LEN(A1840)=0,"",INDEX('Smelter Reference List'!$C:$C,MATCH($A1840,'Smelter Reference List'!$E:$E,0)))</f>
        <v/>
      </c>
      <c r="D1840" s="293" t="str">
        <f ca="1">IF(ISERROR($S1840),"",OFFSET('Smelter Reference List'!$C$4,$S1840-4,0)&amp;"")</f>
        <v/>
      </c>
      <c r="E1840" s="293" t="str">
        <f ca="1">IF(ISERROR($S1840),"",OFFSET('Smelter Reference List'!$D$4,$S1840-4,0)&amp;"")</f>
        <v/>
      </c>
      <c r="F1840" s="293" t="str">
        <f ca="1">IF(ISERROR($S1840),"",OFFSET('Smelter Reference List'!$E$4,$S1840-4,0))</f>
        <v/>
      </c>
      <c r="G1840" s="293" t="str">
        <f ca="1">IF(C1840=$U$4,"Enter smelter details", IF(ISERROR($S1840),"",OFFSET('Smelter Reference List'!$F$4,$S1840-4,0)))</f>
        <v/>
      </c>
      <c r="H1840" s="294" t="str">
        <f ca="1">IF(ISERROR($S1840),"",OFFSET('Smelter Reference List'!$G$4,$S1840-4,0))</f>
        <v/>
      </c>
      <c r="I1840" s="295" t="str">
        <f ca="1">IF(ISERROR($S1840),"",OFFSET('Smelter Reference List'!$H$4,$S1840-4,0))</f>
        <v/>
      </c>
      <c r="J1840" s="295" t="str">
        <f ca="1">IF(ISERROR($S1840),"",OFFSET('Smelter Reference List'!$I$4,$S1840-4,0))</f>
        <v/>
      </c>
      <c r="K1840" s="296"/>
      <c r="L1840" s="296"/>
      <c r="M1840" s="296"/>
      <c r="N1840" s="296"/>
      <c r="O1840" s="296"/>
      <c r="P1840" s="296"/>
      <c r="Q1840" s="297"/>
      <c r="R1840" s="227"/>
      <c r="S1840" s="228" t="e">
        <f>IF(C1840="",NA(),MATCH($B1840&amp;$C1840,'Smelter Reference List'!$J:$J,0))</f>
        <v>#N/A</v>
      </c>
      <c r="T1840" s="229"/>
      <c r="U1840" s="229">
        <f t="shared" ca="1" si="58"/>
        <v>0</v>
      </c>
      <c r="V1840" s="229"/>
      <c r="W1840" s="229"/>
      <c r="Y1840" s="223" t="str">
        <f t="shared" si="59"/>
        <v/>
      </c>
    </row>
    <row r="1841" spans="1:25" s="223" customFormat="1" ht="20.25">
      <c r="A1841" s="292"/>
      <c r="B1841" s="293" t="str">
        <f>IF(LEN(A1841)=0,"",INDEX('Smelter Reference List'!$A:$A,MATCH($A1841,'Smelter Reference List'!$E:$E,0)))</f>
        <v/>
      </c>
      <c r="C1841" s="299" t="str">
        <f>IF(LEN(A1841)=0,"",INDEX('Smelter Reference List'!$C:$C,MATCH($A1841,'Smelter Reference List'!$E:$E,0)))</f>
        <v/>
      </c>
      <c r="D1841" s="293" t="str">
        <f ca="1">IF(ISERROR($S1841),"",OFFSET('Smelter Reference List'!$C$4,$S1841-4,0)&amp;"")</f>
        <v/>
      </c>
      <c r="E1841" s="293" t="str">
        <f ca="1">IF(ISERROR($S1841),"",OFFSET('Smelter Reference List'!$D$4,$S1841-4,0)&amp;"")</f>
        <v/>
      </c>
      <c r="F1841" s="293" t="str">
        <f ca="1">IF(ISERROR($S1841),"",OFFSET('Smelter Reference List'!$E$4,$S1841-4,0))</f>
        <v/>
      </c>
      <c r="G1841" s="293" t="str">
        <f ca="1">IF(C1841=$U$4,"Enter smelter details", IF(ISERROR($S1841),"",OFFSET('Smelter Reference List'!$F$4,$S1841-4,0)))</f>
        <v/>
      </c>
      <c r="H1841" s="294" t="str">
        <f ca="1">IF(ISERROR($S1841),"",OFFSET('Smelter Reference List'!$G$4,$S1841-4,0))</f>
        <v/>
      </c>
      <c r="I1841" s="295" t="str">
        <f ca="1">IF(ISERROR($S1841),"",OFFSET('Smelter Reference List'!$H$4,$S1841-4,0))</f>
        <v/>
      </c>
      <c r="J1841" s="295" t="str">
        <f ca="1">IF(ISERROR($S1841),"",OFFSET('Smelter Reference List'!$I$4,$S1841-4,0))</f>
        <v/>
      </c>
      <c r="K1841" s="296"/>
      <c r="L1841" s="296"/>
      <c r="M1841" s="296"/>
      <c r="N1841" s="296"/>
      <c r="O1841" s="296"/>
      <c r="P1841" s="296"/>
      <c r="Q1841" s="297"/>
      <c r="R1841" s="227"/>
      <c r="S1841" s="228" t="e">
        <f>IF(C1841="",NA(),MATCH($B1841&amp;$C1841,'Smelter Reference List'!$J:$J,0))</f>
        <v>#N/A</v>
      </c>
      <c r="T1841" s="229"/>
      <c r="U1841" s="229">
        <f t="shared" ca="1" si="58"/>
        <v>0</v>
      </c>
      <c r="V1841" s="229"/>
      <c r="W1841" s="229"/>
      <c r="Y1841" s="223" t="str">
        <f t="shared" si="59"/>
        <v/>
      </c>
    </row>
    <row r="1842" spans="1:25" s="223" customFormat="1" ht="20.25">
      <c r="A1842" s="292"/>
      <c r="B1842" s="293" t="str">
        <f>IF(LEN(A1842)=0,"",INDEX('Smelter Reference List'!$A:$A,MATCH($A1842,'Smelter Reference List'!$E:$E,0)))</f>
        <v/>
      </c>
      <c r="C1842" s="299" t="str">
        <f>IF(LEN(A1842)=0,"",INDEX('Smelter Reference List'!$C:$C,MATCH($A1842,'Smelter Reference List'!$E:$E,0)))</f>
        <v/>
      </c>
      <c r="D1842" s="293" t="str">
        <f ca="1">IF(ISERROR($S1842),"",OFFSET('Smelter Reference List'!$C$4,$S1842-4,0)&amp;"")</f>
        <v/>
      </c>
      <c r="E1842" s="293" t="str">
        <f ca="1">IF(ISERROR($S1842),"",OFFSET('Smelter Reference List'!$D$4,$S1842-4,0)&amp;"")</f>
        <v/>
      </c>
      <c r="F1842" s="293" t="str">
        <f ca="1">IF(ISERROR($S1842),"",OFFSET('Smelter Reference List'!$E$4,$S1842-4,0))</f>
        <v/>
      </c>
      <c r="G1842" s="293" t="str">
        <f ca="1">IF(C1842=$U$4,"Enter smelter details", IF(ISERROR($S1842),"",OFFSET('Smelter Reference List'!$F$4,$S1842-4,0)))</f>
        <v/>
      </c>
      <c r="H1842" s="294" t="str">
        <f ca="1">IF(ISERROR($S1842),"",OFFSET('Smelter Reference List'!$G$4,$S1842-4,0))</f>
        <v/>
      </c>
      <c r="I1842" s="295" t="str">
        <f ca="1">IF(ISERROR($S1842),"",OFFSET('Smelter Reference List'!$H$4,$S1842-4,0))</f>
        <v/>
      </c>
      <c r="J1842" s="295" t="str">
        <f ca="1">IF(ISERROR($S1842),"",OFFSET('Smelter Reference List'!$I$4,$S1842-4,0))</f>
        <v/>
      </c>
      <c r="K1842" s="296"/>
      <c r="L1842" s="296"/>
      <c r="M1842" s="296"/>
      <c r="N1842" s="296"/>
      <c r="O1842" s="296"/>
      <c r="P1842" s="296"/>
      <c r="Q1842" s="297"/>
      <c r="R1842" s="227"/>
      <c r="S1842" s="228" t="e">
        <f>IF(C1842="",NA(),MATCH($B1842&amp;$C1842,'Smelter Reference List'!$J:$J,0))</f>
        <v>#N/A</v>
      </c>
      <c r="T1842" s="229"/>
      <c r="U1842" s="229">
        <f t="shared" ca="1" si="58"/>
        <v>0</v>
      </c>
      <c r="V1842" s="229"/>
      <c r="W1842" s="229"/>
      <c r="Y1842" s="223" t="str">
        <f t="shared" si="59"/>
        <v/>
      </c>
    </row>
    <row r="1843" spans="1:25" s="223" customFormat="1" ht="20.25">
      <c r="A1843" s="292"/>
      <c r="B1843" s="293" t="str">
        <f>IF(LEN(A1843)=0,"",INDEX('Smelter Reference List'!$A:$A,MATCH($A1843,'Smelter Reference List'!$E:$E,0)))</f>
        <v/>
      </c>
      <c r="C1843" s="299" t="str">
        <f>IF(LEN(A1843)=0,"",INDEX('Smelter Reference List'!$C:$C,MATCH($A1843,'Smelter Reference List'!$E:$E,0)))</f>
        <v/>
      </c>
      <c r="D1843" s="293" t="str">
        <f ca="1">IF(ISERROR($S1843),"",OFFSET('Smelter Reference List'!$C$4,$S1843-4,0)&amp;"")</f>
        <v/>
      </c>
      <c r="E1843" s="293" t="str">
        <f ca="1">IF(ISERROR($S1843),"",OFFSET('Smelter Reference List'!$D$4,$S1843-4,0)&amp;"")</f>
        <v/>
      </c>
      <c r="F1843" s="293" t="str">
        <f ca="1">IF(ISERROR($S1843),"",OFFSET('Smelter Reference List'!$E$4,$S1843-4,0))</f>
        <v/>
      </c>
      <c r="G1843" s="293" t="str">
        <f ca="1">IF(C1843=$U$4,"Enter smelter details", IF(ISERROR($S1843),"",OFFSET('Smelter Reference List'!$F$4,$S1843-4,0)))</f>
        <v/>
      </c>
      <c r="H1843" s="294" t="str">
        <f ca="1">IF(ISERROR($S1843),"",OFFSET('Smelter Reference List'!$G$4,$S1843-4,0))</f>
        <v/>
      </c>
      <c r="I1843" s="295" t="str">
        <f ca="1">IF(ISERROR($S1843),"",OFFSET('Smelter Reference List'!$H$4,$S1843-4,0))</f>
        <v/>
      </c>
      <c r="J1843" s="295" t="str">
        <f ca="1">IF(ISERROR($S1843),"",OFFSET('Smelter Reference List'!$I$4,$S1843-4,0))</f>
        <v/>
      </c>
      <c r="K1843" s="296"/>
      <c r="L1843" s="296"/>
      <c r="M1843" s="296"/>
      <c r="N1843" s="296"/>
      <c r="O1843" s="296"/>
      <c r="P1843" s="296"/>
      <c r="Q1843" s="297"/>
      <c r="R1843" s="227"/>
      <c r="S1843" s="228" t="e">
        <f>IF(C1843="",NA(),MATCH($B1843&amp;$C1843,'Smelter Reference List'!$J:$J,0))</f>
        <v>#N/A</v>
      </c>
      <c r="T1843" s="229"/>
      <c r="U1843" s="229">
        <f t="shared" ca="1" si="58"/>
        <v>0</v>
      </c>
      <c r="V1843" s="229"/>
      <c r="W1843" s="229"/>
      <c r="Y1843" s="223" t="str">
        <f t="shared" si="59"/>
        <v/>
      </c>
    </row>
    <row r="1844" spans="1:25" s="223" customFormat="1" ht="20.25">
      <c r="A1844" s="292"/>
      <c r="B1844" s="293" t="str">
        <f>IF(LEN(A1844)=0,"",INDEX('Smelter Reference List'!$A:$A,MATCH($A1844,'Smelter Reference List'!$E:$E,0)))</f>
        <v/>
      </c>
      <c r="C1844" s="299" t="str">
        <f>IF(LEN(A1844)=0,"",INDEX('Smelter Reference List'!$C:$C,MATCH($A1844,'Smelter Reference List'!$E:$E,0)))</f>
        <v/>
      </c>
      <c r="D1844" s="293" t="str">
        <f ca="1">IF(ISERROR($S1844),"",OFFSET('Smelter Reference List'!$C$4,$S1844-4,0)&amp;"")</f>
        <v/>
      </c>
      <c r="E1844" s="293" t="str">
        <f ca="1">IF(ISERROR($S1844),"",OFFSET('Smelter Reference List'!$D$4,$S1844-4,0)&amp;"")</f>
        <v/>
      </c>
      <c r="F1844" s="293" t="str">
        <f ca="1">IF(ISERROR($S1844),"",OFFSET('Smelter Reference List'!$E$4,$S1844-4,0))</f>
        <v/>
      </c>
      <c r="G1844" s="293" t="str">
        <f ca="1">IF(C1844=$U$4,"Enter smelter details", IF(ISERROR($S1844),"",OFFSET('Smelter Reference List'!$F$4,$S1844-4,0)))</f>
        <v/>
      </c>
      <c r="H1844" s="294" t="str">
        <f ca="1">IF(ISERROR($S1844),"",OFFSET('Smelter Reference List'!$G$4,$S1844-4,0))</f>
        <v/>
      </c>
      <c r="I1844" s="295" t="str">
        <f ca="1">IF(ISERROR($S1844),"",OFFSET('Smelter Reference List'!$H$4,$S1844-4,0))</f>
        <v/>
      </c>
      <c r="J1844" s="295" t="str">
        <f ca="1">IF(ISERROR($S1844),"",OFFSET('Smelter Reference List'!$I$4,$S1844-4,0))</f>
        <v/>
      </c>
      <c r="K1844" s="296"/>
      <c r="L1844" s="296"/>
      <c r="M1844" s="296"/>
      <c r="N1844" s="296"/>
      <c r="O1844" s="296"/>
      <c r="P1844" s="296"/>
      <c r="Q1844" s="297"/>
      <c r="R1844" s="227"/>
      <c r="S1844" s="228" t="e">
        <f>IF(C1844="",NA(),MATCH($B1844&amp;$C1844,'Smelter Reference List'!$J:$J,0))</f>
        <v>#N/A</v>
      </c>
      <c r="T1844" s="229"/>
      <c r="U1844" s="229">
        <f t="shared" ca="1" si="58"/>
        <v>0</v>
      </c>
      <c r="V1844" s="229"/>
      <c r="W1844" s="229"/>
      <c r="Y1844" s="223" t="str">
        <f t="shared" si="59"/>
        <v/>
      </c>
    </row>
    <row r="1845" spans="1:25" s="223" customFormat="1" ht="20.25">
      <c r="A1845" s="292"/>
      <c r="B1845" s="293" t="str">
        <f>IF(LEN(A1845)=0,"",INDEX('Smelter Reference List'!$A:$A,MATCH($A1845,'Smelter Reference List'!$E:$E,0)))</f>
        <v/>
      </c>
      <c r="C1845" s="299" t="str">
        <f>IF(LEN(A1845)=0,"",INDEX('Smelter Reference List'!$C:$C,MATCH($A1845,'Smelter Reference List'!$E:$E,0)))</f>
        <v/>
      </c>
      <c r="D1845" s="293" t="str">
        <f ca="1">IF(ISERROR($S1845),"",OFFSET('Smelter Reference List'!$C$4,$S1845-4,0)&amp;"")</f>
        <v/>
      </c>
      <c r="E1845" s="293" t="str">
        <f ca="1">IF(ISERROR($S1845),"",OFFSET('Smelter Reference List'!$D$4,$S1845-4,0)&amp;"")</f>
        <v/>
      </c>
      <c r="F1845" s="293" t="str">
        <f ca="1">IF(ISERROR($S1845),"",OFFSET('Smelter Reference List'!$E$4,$S1845-4,0))</f>
        <v/>
      </c>
      <c r="G1845" s="293" t="str">
        <f ca="1">IF(C1845=$U$4,"Enter smelter details", IF(ISERROR($S1845),"",OFFSET('Smelter Reference List'!$F$4,$S1845-4,0)))</f>
        <v/>
      </c>
      <c r="H1845" s="294" t="str">
        <f ca="1">IF(ISERROR($S1845),"",OFFSET('Smelter Reference List'!$G$4,$S1845-4,0))</f>
        <v/>
      </c>
      <c r="I1845" s="295" t="str">
        <f ca="1">IF(ISERROR($S1845),"",OFFSET('Smelter Reference List'!$H$4,$S1845-4,0))</f>
        <v/>
      </c>
      <c r="J1845" s="295" t="str">
        <f ca="1">IF(ISERROR($S1845),"",OFFSET('Smelter Reference List'!$I$4,$S1845-4,0))</f>
        <v/>
      </c>
      <c r="K1845" s="296"/>
      <c r="L1845" s="296"/>
      <c r="M1845" s="296"/>
      <c r="N1845" s="296"/>
      <c r="O1845" s="296"/>
      <c r="P1845" s="296"/>
      <c r="Q1845" s="297"/>
      <c r="R1845" s="227"/>
      <c r="S1845" s="228" t="e">
        <f>IF(C1845="",NA(),MATCH($B1845&amp;$C1845,'Smelter Reference List'!$J:$J,0))</f>
        <v>#N/A</v>
      </c>
      <c r="T1845" s="229"/>
      <c r="U1845" s="229">
        <f t="shared" ca="1" si="58"/>
        <v>0</v>
      </c>
      <c r="V1845" s="229"/>
      <c r="W1845" s="229"/>
      <c r="Y1845" s="223" t="str">
        <f t="shared" si="59"/>
        <v/>
      </c>
    </row>
    <row r="1846" spans="1:25" s="223" customFormat="1" ht="20.25">
      <c r="A1846" s="292"/>
      <c r="B1846" s="293" t="str">
        <f>IF(LEN(A1846)=0,"",INDEX('Smelter Reference List'!$A:$A,MATCH($A1846,'Smelter Reference List'!$E:$E,0)))</f>
        <v/>
      </c>
      <c r="C1846" s="299" t="str">
        <f>IF(LEN(A1846)=0,"",INDEX('Smelter Reference List'!$C:$C,MATCH($A1846,'Smelter Reference List'!$E:$E,0)))</f>
        <v/>
      </c>
      <c r="D1846" s="293" t="str">
        <f ca="1">IF(ISERROR($S1846),"",OFFSET('Smelter Reference List'!$C$4,$S1846-4,0)&amp;"")</f>
        <v/>
      </c>
      <c r="E1846" s="293" t="str">
        <f ca="1">IF(ISERROR($S1846),"",OFFSET('Smelter Reference List'!$D$4,$S1846-4,0)&amp;"")</f>
        <v/>
      </c>
      <c r="F1846" s="293" t="str">
        <f ca="1">IF(ISERROR($S1846),"",OFFSET('Smelter Reference List'!$E$4,$S1846-4,0))</f>
        <v/>
      </c>
      <c r="G1846" s="293" t="str">
        <f ca="1">IF(C1846=$U$4,"Enter smelter details", IF(ISERROR($S1846),"",OFFSET('Smelter Reference List'!$F$4,$S1846-4,0)))</f>
        <v/>
      </c>
      <c r="H1846" s="294" t="str">
        <f ca="1">IF(ISERROR($S1846),"",OFFSET('Smelter Reference List'!$G$4,$S1846-4,0))</f>
        <v/>
      </c>
      <c r="I1846" s="295" t="str">
        <f ca="1">IF(ISERROR($S1846),"",OFFSET('Smelter Reference List'!$H$4,$S1846-4,0))</f>
        <v/>
      </c>
      <c r="J1846" s="295" t="str">
        <f ca="1">IF(ISERROR($S1846),"",OFFSET('Smelter Reference List'!$I$4,$S1846-4,0))</f>
        <v/>
      </c>
      <c r="K1846" s="296"/>
      <c r="L1846" s="296"/>
      <c r="M1846" s="296"/>
      <c r="N1846" s="296"/>
      <c r="O1846" s="296"/>
      <c r="P1846" s="296"/>
      <c r="Q1846" s="297"/>
      <c r="R1846" s="227"/>
      <c r="S1846" s="228" t="e">
        <f>IF(C1846="",NA(),MATCH($B1846&amp;$C1846,'Smelter Reference List'!$J:$J,0))</f>
        <v>#N/A</v>
      </c>
      <c r="T1846" s="229"/>
      <c r="U1846" s="229">
        <f t="shared" ca="1" si="58"/>
        <v>0</v>
      </c>
      <c r="V1846" s="229"/>
      <c r="W1846" s="229"/>
      <c r="Y1846" s="223" t="str">
        <f t="shared" si="59"/>
        <v/>
      </c>
    </row>
    <row r="1847" spans="1:25" s="223" customFormat="1" ht="20.25">
      <c r="A1847" s="292"/>
      <c r="B1847" s="293" t="str">
        <f>IF(LEN(A1847)=0,"",INDEX('Smelter Reference List'!$A:$A,MATCH($A1847,'Smelter Reference List'!$E:$E,0)))</f>
        <v/>
      </c>
      <c r="C1847" s="299" t="str">
        <f>IF(LEN(A1847)=0,"",INDEX('Smelter Reference List'!$C:$C,MATCH($A1847,'Smelter Reference List'!$E:$E,0)))</f>
        <v/>
      </c>
      <c r="D1847" s="293" t="str">
        <f ca="1">IF(ISERROR($S1847),"",OFFSET('Smelter Reference List'!$C$4,$S1847-4,0)&amp;"")</f>
        <v/>
      </c>
      <c r="E1847" s="293" t="str">
        <f ca="1">IF(ISERROR($S1847),"",OFFSET('Smelter Reference List'!$D$4,$S1847-4,0)&amp;"")</f>
        <v/>
      </c>
      <c r="F1847" s="293" t="str">
        <f ca="1">IF(ISERROR($S1847),"",OFFSET('Smelter Reference List'!$E$4,$S1847-4,0))</f>
        <v/>
      </c>
      <c r="G1847" s="293" t="str">
        <f ca="1">IF(C1847=$U$4,"Enter smelter details", IF(ISERROR($S1847),"",OFFSET('Smelter Reference List'!$F$4,$S1847-4,0)))</f>
        <v/>
      </c>
      <c r="H1847" s="294" t="str">
        <f ca="1">IF(ISERROR($S1847),"",OFFSET('Smelter Reference List'!$G$4,$S1847-4,0))</f>
        <v/>
      </c>
      <c r="I1847" s="295" t="str">
        <f ca="1">IF(ISERROR($S1847),"",OFFSET('Smelter Reference List'!$H$4,$S1847-4,0))</f>
        <v/>
      </c>
      <c r="J1847" s="295" t="str">
        <f ca="1">IF(ISERROR($S1847),"",OFFSET('Smelter Reference List'!$I$4,$S1847-4,0))</f>
        <v/>
      </c>
      <c r="K1847" s="296"/>
      <c r="L1847" s="296"/>
      <c r="M1847" s="296"/>
      <c r="N1847" s="296"/>
      <c r="O1847" s="296"/>
      <c r="P1847" s="296"/>
      <c r="Q1847" s="297"/>
      <c r="R1847" s="227"/>
      <c r="S1847" s="228" t="e">
        <f>IF(C1847="",NA(),MATCH($B1847&amp;$C1847,'Smelter Reference List'!$J:$J,0))</f>
        <v>#N/A</v>
      </c>
      <c r="T1847" s="229"/>
      <c r="U1847" s="229">
        <f t="shared" ca="1" si="58"/>
        <v>0</v>
      </c>
      <c r="V1847" s="229"/>
      <c r="W1847" s="229"/>
      <c r="Y1847" s="223" t="str">
        <f t="shared" si="59"/>
        <v/>
      </c>
    </row>
    <row r="1848" spans="1:25" s="223" customFormat="1" ht="20.25">
      <c r="A1848" s="292"/>
      <c r="B1848" s="293" t="str">
        <f>IF(LEN(A1848)=0,"",INDEX('Smelter Reference List'!$A:$A,MATCH($A1848,'Smelter Reference List'!$E:$E,0)))</f>
        <v/>
      </c>
      <c r="C1848" s="299" t="str">
        <f>IF(LEN(A1848)=0,"",INDEX('Smelter Reference List'!$C:$C,MATCH($A1848,'Smelter Reference List'!$E:$E,0)))</f>
        <v/>
      </c>
      <c r="D1848" s="293" t="str">
        <f ca="1">IF(ISERROR($S1848),"",OFFSET('Smelter Reference List'!$C$4,$S1848-4,0)&amp;"")</f>
        <v/>
      </c>
      <c r="E1848" s="293" t="str">
        <f ca="1">IF(ISERROR($S1848),"",OFFSET('Smelter Reference List'!$D$4,$S1848-4,0)&amp;"")</f>
        <v/>
      </c>
      <c r="F1848" s="293" t="str">
        <f ca="1">IF(ISERROR($S1848),"",OFFSET('Smelter Reference List'!$E$4,$S1848-4,0))</f>
        <v/>
      </c>
      <c r="G1848" s="293" t="str">
        <f ca="1">IF(C1848=$U$4,"Enter smelter details", IF(ISERROR($S1848),"",OFFSET('Smelter Reference List'!$F$4,$S1848-4,0)))</f>
        <v/>
      </c>
      <c r="H1848" s="294" t="str">
        <f ca="1">IF(ISERROR($S1848),"",OFFSET('Smelter Reference List'!$G$4,$S1848-4,0))</f>
        <v/>
      </c>
      <c r="I1848" s="295" t="str">
        <f ca="1">IF(ISERROR($S1848),"",OFFSET('Smelter Reference List'!$H$4,$S1848-4,0))</f>
        <v/>
      </c>
      <c r="J1848" s="295" t="str">
        <f ca="1">IF(ISERROR($S1848),"",OFFSET('Smelter Reference List'!$I$4,$S1848-4,0))</f>
        <v/>
      </c>
      <c r="K1848" s="296"/>
      <c r="L1848" s="296"/>
      <c r="M1848" s="296"/>
      <c r="N1848" s="296"/>
      <c r="O1848" s="296"/>
      <c r="P1848" s="296"/>
      <c r="Q1848" s="297"/>
      <c r="R1848" s="227"/>
      <c r="S1848" s="228" t="e">
        <f>IF(C1848="",NA(),MATCH($B1848&amp;$C1848,'Smelter Reference List'!$J:$J,0))</f>
        <v>#N/A</v>
      </c>
      <c r="T1848" s="229"/>
      <c r="U1848" s="229">
        <f t="shared" ca="1" si="58"/>
        <v>0</v>
      </c>
      <c r="V1848" s="229"/>
      <c r="W1848" s="229"/>
      <c r="Y1848" s="223" t="str">
        <f t="shared" si="59"/>
        <v/>
      </c>
    </row>
    <row r="1849" spans="1:25" s="223" customFormat="1" ht="20.25">
      <c r="A1849" s="292"/>
      <c r="B1849" s="293" t="str">
        <f>IF(LEN(A1849)=0,"",INDEX('Smelter Reference List'!$A:$A,MATCH($A1849,'Smelter Reference List'!$E:$E,0)))</f>
        <v/>
      </c>
      <c r="C1849" s="299" t="str">
        <f>IF(LEN(A1849)=0,"",INDEX('Smelter Reference List'!$C:$C,MATCH($A1849,'Smelter Reference List'!$E:$E,0)))</f>
        <v/>
      </c>
      <c r="D1849" s="293" t="str">
        <f ca="1">IF(ISERROR($S1849),"",OFFSET('Smelter Reference List'!$C$4,$S1849-4,0)&amp;"")</f>
        <v/>
      </c>
      <c r="E1849" s="293" t="str">
        <f ca="1">IF(ISERROR($S1849),"",OFFSET('Smelter Reference List'!$D$4,$S1849-4,0)&amp;"")</f>
        <v/>
      </c>
      <c r="F1849" s="293" t="str">
        <f ca="1">IF(ISERROR($S1849),"",OFFSET('Smelter Reference List'!$E$4,$S1849-4,0))</f>
        <v/>
      </c>
      <c r="G1849" s="293" t="str">
        <f ca="1">IF(C1849=$U$4,"Enter smelter details", IF(ISERROR($S1849),"",OFFSET('Smelter Reference List'!$F$4,$S1849-4,0)))</f>
        <v/>
      </c>
      <c r="H1849" s="294" t="str">
        <f ca="1">IF(ISERROR($S1849),"",OFFSET('Smelter Reference List'!$G$4,$S1849-4,0))</f>
        <v/>
      </c>
      <c r="I1849" s="295" t="str">
        <f ca="1">IF(ISERROR($S1849),"",OFFSET('Smelter Reference List'!$H$4,$S1849-4,0))</f>
        <v/>
      </c>
      <c r="J1849" s="295" t="str">
        <f ca="1">IF(ISERROR($S1849),"",OFFSET('Smelter Reference List'!$I$4,$S1849-4,0))</f>
        <v/>
      </c>
      <c r="K1849" s="296"/>
      <c r="L1849" s="296"/>
      <c r="M1849" s="296"/>
      <c r="N1849" s="296"/>
      <c r="O1849" s="296"/>
      <c r="P1849" s="296"/>
      <c r="Q1849" s="297"/>
      <c r="R1849" s="227"/>
      <c r="S1849" s="228" t="e">
        <f>IF(C1849="",NA(),MATCH($B1849&amp;$C1849,'Smelter Reference List'!$J:$J,0))</f>
        <v>#N/A</v>
      </c>
      <c r="T1849" s="229"/>
      <c r="U1849" s="229">
        <f t="shared" ref="U1849:U1912" ca="1" si="60">IF(AND(C1849="Smelter not listed",OR(LEN(D1849)=0,LEN(E1849)=0)),1,0)</f>
        <v>0</v>
      </c>
      <c r="V1849" s="229"/>
      <c r="W1849" s="229"/>
      <c r="Y1849" s="223" t="str">
        <f t="shared" ref="Y1849:Y1912" si="61">B1849&amp;C1849</f>
        <v/>
      </c>
    </row>
    <row r="1850" spans="1:25" s="223" customFormat="1" ht="20.25">
      <c r="A1850" s="292"/>
      <c r="B1850" s="293" t="str">
        <f>IF(LEN(A1850)=0,"",INDEX('Smelter Reference List'!$A:$A,MATCH($A1850,'Smelter Reference List'!$E:$E,0)))</f>
        <v/>
      </c>
      <c r="C1850" s="299" t="str">
        <f>IF(LEN(A1850)=0,"",INDEX('Smelter Reference List'!$C:$C,MATCH($A1850,'Smelter Reference List'!$E:$E,0)))</f>
        <v/>
      </c>
      <c r="D1850" s="293" t="str">
        <f ca="1">IF(ISERROR($S1850),"",OFFSET('Smelter Reference List'!$C$4,$S1850-4,0)&amp;"")</f>
        <v/>
      </c>
      <c r="E1850" s="293" t="str">
        <f ca="1">IF(ISERROR($S1850),"",OFFSET('Smelter Reference List'!$D$4,$S1850-4,0)&amp;"")</f>
        <v/>
      </c>
      <c r="F1850" s="293" t="str">
        <f ca="1">IF(ISERROR($S1850),"",OFFSET('Smelter Reference List'!$E$4,$S1850-4,0))</f>
        <v/>
      </c>
      <c r="G1850" s="293" t="str">
        <f ca="1">IF(C1850=$U$4,"Enter smelter details", IF(ISERROR($S1850),"",OFFSET('Smelter Reference List'!$F$4,$S1850-4,0)))</f>
        <v/>
      </c>
      <c r="H1850" s="294" t="str">
        <f ca="1">IF(ISERROR($S1850),"",OFFSET('Smelter Reference List'!$G$4,$S1850-4,0))</f>
        <v/>
      </c>
      <c r="I1850" s="295" t="str">
        <f ca="1">IF(ISERROR($S1850),"",OFFSET('Smelter Reference List'!$H$4,$S1850-4,0))</f>
        <v/>
      </c>
      <c r="J1850" s="295" t="str">
        <f ca="1">IF(ISERROR($S1850),"",OFFSET('Smelter Reference List'!$I$4,$S1850-4,0))</f>
        <v/>
      </c>
      <c r="K1850" s="296"/>
      <c r="L1850" s="296"/>
      <c r="M1850" s="296"/>
      <c r="N1850" s="296"/>
      <c r="O1850" s="296"/>
      <c r="P1850" s="296"/>
      <c r="Q1850" s="297"/>
      <c r="R1850" s="227"/>
      <c r="S1850" s="228" t="e">
        <f>IF(C1850="",NA(),MATCH($B1850&amp;$C1850,'Smelter Reference List'!$J:$J,0))</f>
        <v>#N/A</v>
      </c>
      <c r="T1850" s="229"/>
      <c r="U1850" s="229">
        <f t="shared" ca="1" si="60"/>
        <v>0</v>
      </c>
      <c r="V1850" s="229"/>
      <c r="W1850" s="229"/>
      <c r="Y1850" s="223" t="str">
        <f t="shared" si="61"/>
        <v/>
      </c>
    </row>
    <row r="1851" spans="1:25" s="223" customFormat="1" ht="20.25">
      <c r="A1851" s="292"/>
      <c r="B1851" s="293" t="str">
        <f>IF(LEN(A1851)=0,"",INDEX('Smelter Reference List'!$A:$A,MATCH($A1851,'Smelter Reference List'!$E:$E,0)))</f>
        <v/>
      </c>
      <c r="C1851" s="299" t="str">
        <f>IF(LEN(A1851)=0,"",INDEX('Smelter Reference List'!$C:$C,MATCH($A1851,'Smelter Reference List'!$E:$E,0)))</f>
        <v/>
      </c>
      <c r="D1851" s="293" t="str">
        <f ca="1">IF(ISERROR($S1851),"",OFFSET('Smelter Reference List'!$C$4,$S1851-4,0)&amp;"")</f>
        <v/>
      </c>
      <c r="E1851" s="293" t="str">
        <f ca="1">IF(ISERROR($S1851),"",OFFSET('Smelter Reference List'!$D$4,$S1851-4,0)&amp;"")</f>
        <v/>
      </c>
      <c r="F1851" s="293" t="str">
        <f ca="1">IF(ISERROR($S1851),"",OFFSET('Smelter Reference List'!$E$4,$S1851-4,0))</f>
        <v/>
      </c>
      <c r="G1851" s="293" t="str">
        <f ca="1">IF(C1851=$U$4,"Enter smelter details", IF(ISERROR($S1851),"",OFFSET('Smelter Reference List'!$F$4,$S1851-4,0)))</f>
        <v/>
      </c>
      <c r="H1851" s="294" t="str">
        <f ca="1">IF(ISERROR($S1851),"",OFFSET('Smelter Reference List'!$G$4,$S1851-4,0))</f>
        <v/>
      </c>
      <c r="I1851" s="295" t="str">
        <f ca="1">IF(ISERROR($S1851),"",OFFSET('Smelter Reference List'!$H$4,$S1851-4,0))</f>
        <v/>
      </c>
      <c r="J1851" s="295" t="str">
        <f ca="1">IF(ISERROR($S1851),"",OFFSET('Smelter Reference List'!$I$4,$S1851-4,0))</f>
        <v/>
      </c>
      <c r="K1851" s="296"/>
      <c r="L1851" s="296"/>
      <c r="M1851" s="296"/>
      <c r="N1851" s="296"/>
      <c r="O1851" s="296"/>
      <c r="P1851" s="296"/>
      <c r="Q1851" s="297"/>
      <c r="R1851" s="227"/>
      <c r="S1851" s="228" t="e">
        <f>IF(C1851="",NA(),MATCH($B1851&amp;$C1851,'Smelter Reference List'!$J:$J,0))</f>
        <v>#N/A</v>
      </c>
      <c r="T1851" s="229"/>
      <c r="U1851" s="229">
        <f t="shared" ca="1" si="60"/>
        <v>0</v>
      </c>
      <c r="V1851" s="229"/>
      <c r="W1851" s="229"/>
      <c r="Y1851" s="223" t="str">
        <f t="shared" si="61"/>
        <v/>
      </c>
    </row>
    <row r="1852" spans="1:25" s="223" customFormat="1" ht="20.25">
      <c r="A1852" s="292"/>
      <c r="B1852" s="293" t="str">
        <f>IF(LEN(A1852)=0,"",INDEX('Smelter Reference List'!$A:$A,MATCH($A1852,'Smelter Reference List'!$E:$E,0)))</f>
        <v/>
      </c>
      <c r="C1852" s="299" t="str">
        <f>IF(LEN(A1852)=0,"",INDEX('Smelter Reference List'!$C:$C,MATCH($A1852,'Smelter Reference List'!$E:$E,0)))</f>
        <v/>
      </c>
      <c r="D1852" s="293" t="str">
        <f ca="1">IF(ISERROR($S1852),"",OFFSET('Smelter Reference List'!$C$4,$S1852-4,0)&amp;"")</f>
        <v/>
      </c>
      <c r="E1852" s="293" t="str">
        <f ca="1">IF(ISERROR($S1852),"",OFFSET('Smelter Reference List'!$D$4,$S1852-4,0)&amp;"")</f>
        <v/>
      </c>
      <c r="F1852" s="293" t="str">
        <f ca="1">IF(ISERROR($S1852),"",OFFSET('Smelter Reference List'!$E$4,$S1852-4,0))</f>
        <v/>
      </c>
      <c r="G1852" s="293" t="str">
        <f ca="1">IF(C1852=$U$4,"Enter smelter details", IF(ISERROR($S1852),"",OFFSET('Smelter Reference List'!$F$4,$S1852-4,0)))</f>
        <v/>
      </c>
      <c r="H1852" s="294" t="str">
        <f ca="1">IF(ISERROR($S1852),"",OFFSET('Smelter Reference List'!$G$4,$S1852-4,0))</f>
        <v/>
      </c>
      <c r="I1852" s="295" t="str">
        <f ca="1">IF(ISERROR($S1852),"",OFFSET('Smelter Reference List'!$H$4,$S1852-4,0))</f>
        <v/>
      </c>
      <c r="J1852" s="295" t="str">
        <f ca="1">IF(ISERROR($S1852),"",OFFSET('Smelter Reference List'!$I$4,$S1852-4,0))</f>
        <v/>
      </c>
      <c r="K1852" s="296"/>
      <c r="L1852" s="296"/>
      <c r="M1852" s="296"/>
      <c r="N1852" s="296"/>
      <c r="O1852" s="296"/>
      <c r="P1852" s="296"/>
      <c r="Q1852" s="297"/>
      <c r="R1852" s="227"/>
      <c r="S1852" s="228" t="e">
        <f>IF(C1852="",NA(),MATCH($B1852&amp;$C1852,'Smelter Reference List'!$J:$J,0))</f>
        <v>#N/A</v>
      </c>
      <c r="T1852" s="229"/>
      <c r="U1852" s="229">
        <f t="shared" ca="1" si="60"/>
        <v>0</v>
      </c>
      <c r="V1852" s="229"/>
      <c r="W1852" s="229"/>
      <c r="Y1852" s="223" t="str">
        <f t="shared" si="61"/>
        <v/>
      </c>
    </row>
    <row r="1853" spans="1:25" s="223" customFormat="1" ht="20.25">
      <c r="A1853" s="292"/>
      <c r="B1853" s="293" t="str">
        <f>IF(LEN(A1853)=0,"",INDEX('Smelter Reference List'!$A:$A,MATCH($A1853,'Smelter Reference List'!$E:$E,0)))</f>
        <v/>
      </c>
      <c r="C1853" s="299" t="str">
        <f>IF(LEN(A1853)=0,"",INDEX('Smelter Reference List'!$C:$C,MATCH($A1853,'Smelter Reference List'!$E:$E,0)))</f>
        <v/>
      </c>
      <c r="D1853" s="293" t="str">
        <f ca="1">IF(ISERROR($S1853),"",OFFSET('Smelter Reference List'!$C$4,$S1853-4,0)&amp;"")</f>
        <v/>
      </c>
      <c r="E1853" s="293" t="str">
        <f ca="1">IF(ISERROR($S1853),"",OFFSET('Smelter Reference List'!$D$4,$S1853-4,0)&amp;"")</f>
        <v/>
      </c>
      <c r="F1853" s="293" t="str">
        <f ca="1">IF(ISERROR($S1853),"",OFFSET('Smelter Reference List'!$E$4,$S1853-4,0))</f>
        <v/>
      </c>
      <c r="G1853" s="293" t="str">
        <f ca="1">IF(C1853=$U$4,"Enter smelter details", IF(ISERROR($S1853),"",OFFSET('Smelter Reference List'!$F$4,$S1853-4,0)))</f>
        <v/>
      </c>
      <c r="H1853" s="294" t="str">
        <f ca="1">IF(ISERROR($S1853),"",OFFSET('Smelter Reference List'!$G$4,$S1853-4,0))</f>
        <v/>
      </c>
      <c r="I1853" s="295" t="str">
        <f ca="1">IF(ISERROR($S1853),"",OFFSET('Smelter Reference List'!$H$4,$S1853-4,0))</f>
        <v/>
      </c>
      <c r="J1853" s="295" t="str">
        <f ca="1">IF(ISERROR($S1853),"",OFFSET('Smelter Reference List'!$I$4,$S1853-4,0))</f>
        <v/>
      </c>
      <c r="K1853" s="296"/>
      <c r="L1853" s="296"/>
      <c r="M1853" s="296"/>
      <c r="N1853" s="296"/>
      <c r="O1853" s="296"/>
      <c r="P1853" s="296"/>
      <c r="Q1853" s="297"/>
      <c r="R1853" s="227"/>
      <c r="S1853" s="228" t="e">
        <f>IF(C1853="",NA(),MATCH($B1853&amp;$C1853,'Smelter Reference List'!$J:$J,0))</f>
        <v>#N/A</v>
      </c>
      <c r="T1853" s="229"/>
      <c r="U1853" s="229">
        <f t="shared" ca="1" si="60"/>
        <v>0</v>
      </c>
      <c r="V1853" s="229"/>
      <c r="W1853" s="229"/>
      <c r="Y1853" s="223" t="str">
        <f t="shared" si="61"/>
        <v/>
      </c>
    </row>
    <row r="1854" spans="1:25" s="223" customFormat="1" ht="20.25">
      <c r="A1854" s="292"/>
      <c r="B1854" s="293" t="str">
        <f>IF(LEN(A1854)=0,"",INDEX('Smelter Reference List'!$A:$A,MATCH($A1854,'Smelter Reference List'!$E:$E,0)))</f>
        <v/>
      </c>
      <c r="C1854" s="299" t="str">
        <f>IF(LEN(A1854)=0,"",INDEX('Smelter Reference List'!$C:$C,MATCH($A1854,'Smelter Reference List'!$E:$E,0)))</f>
        <v/>
      </c>
      <c r="D1854" s="293" t="str">
        <f ca="1">IF(ISERROR($S1854),"",OFFSET('Smelter Reference List'!$C$4,$S1854-4,0)&amp;"")</f>
        <v/>
      </c>
      <c r="E1854" s="293" t="str">
        <f ca="1">IF(ISERROR($S1854),"",OFFSET('Smelter Reference List'!$D$4,$S1854-4,0)&amp;"")</f>
        <v/>
      </c>
      <c r="F1854" s="293" t="str">
        <f ca="1">IF(ISERROR($S1854),"",OFFSET('Smelter Reference List'!$E$4,$S1854-4,0))</f>
        <v/>
      </c>
      <c r="G1854" s="293" t="str">
        <f ca="1">IF(C1854=$U$4,"Enter smelter details", IF(ISERROR($S1854),"",OFFSET('Smelter Reference List'!$F$4,$S1854-4,0)))</f>
        <v/>
      </c>
      <c r="H1854" s="294" t="str">
        <f ca="1">IF(ISERROR($S1854),"",OFFSET('Smelter Reference List'!$G$4,$S1854-4,0))</f>
        <v/>
      </c>
      <c r="I1854" s="295" t="str">
        <f ca="1">IF(ISERROR($S1854),"",OFFSET('Smelter Reference List'!$H$4,$S1854-4,0))</f>
        <v/>
      </c>
      <c r="J1854" s="295" t="str">
        <f ca="1">IF(ISERROR($S1854),"",OFFSET('Smelter Reference List'!$I$4,$S1854-4,0))</f>
        <v/>
      </c>
      <c r="K1854" s="296"/>
      <c r="L1854" s="296"/>
      <c r="M1854" s="296"/>
      <c r="N1854" s="296"/>
      <c r="O1854" s="296"/>
      <c r="P1854" s="296"/>
      <c r="Q1854" s="297"/>
      <c r="R1854" s="227"/>
      <c r="S1854" s="228" t="e">
        <f>IF(C1854="",NA(),MATCH($B1854&amp;$C1854,'Smelter Reference List'!$J:$J,0))</f>
        <v>#N/A</v>
      </c>
      <c r="T1854" s="229"/>
      <c r="U1854" s="229">
        <f t="shared" ca="1" si="60"/>
        <v>0</v>
      </c>
      <c r="V1854" s="229"/>
      <c r="W1854" s="229"/>
      <c r="Y1854" s="223" t="str">
        <f t="shared" si="61"/>
        <v/>
      </c>
    </row>
    <row r="1855" spans="1:25" s="223" customFormat="1" ht="20.25">
      <c r="A1855" s="292"/>
      <c r="B1855" s="293" t="str">
        <f>IF(LEN(A1855)=0,"",INDEX('Smelter Reference List'!$A:$A,MATCH($A1855,'Smelter Reference List'!$E:$E,0)))</f>
        <v/>
      </c>
      <c r="C1855" s="299" t="str">
        <f>IF(LEN(A1855)=0,"",INDEX('Smelter Reference List'!$C:$C,MATCH($A1855,'Smelter Reference List'!$E:$E,0)))</f>
        <v/>
      </c>
      <c r="D1855" s="293" t="str">
        <f ca="1">IF(ISERROR($S1855),"",OFFSET('Smelter Reference List'!$C$4,$S1855-4,0)&amp;"")</f>
        <v/>
      </c>
      <c r="E1855" s="293" t="str">
        <f ca="1">IF(ISERROR($S1855),"",OFFSET('Smelter Reference List'!$D$4,$S1855-4,0)&amp;"")</f>
        <v/>
      </c>
      <c r="F1855" s="293" t="str">
        <f ca="1">IF(ISERROR($S1855),"",OFFSET('Smelter Reference List'!$E$4,$S1855-4,0))</f>
        <v/>
      </c>
      <c r="G1855" s="293" t="str">
        <f ca="1">IF(C1855=$U$4,"Enter smelter details", IF(ISERROR($S1855),"",OFFSET('Smelter Reference List'!$F$4,$S1855-4,0)))</f>
        <v/>
      </c>
      <c r="H1855" s="294" t="str">
        <f ca="1">IF(ISERROR($S1855),"",OFFSET('Smelter Reference List'!$G$4,$S1855-4,0))</f>
        <v/>
      </c>
      <c r="I1855" s="295" t="str">
        <f ca="1">IF(ISERROR($S1855),"",OFFSET('Smelter Reference List'!$H$4,$S1855-4,0))</f>
        <v/>
      </c>
      <c r="J1855" s="295" t="str">
        <f ca="1">IF(ISERROR($S1855),"",OFFSET('Smelter Reference List'!$I$4,$S1855-4,0))</f>
        <v/>
      </c>
      <c r="K1855" s="296"/>
      <c r="L1855" s="296"/>
      <c r="M1855" s="296"/>
      <c r="N1855" s="296"/>
      <c r="O1855" s="296"/>
      <c r="P1855" s="296"/>
      <c r="Q1855" s="297"/>
      <c r="R1855" s="227"/>
      <c r="S1855" s="228" t="e">
        <f>IF(C1855="",NA(),MATCH($B1855&amp;$C1855,'Smelter Reference List'!$J:$J,0))</f>
        <v>#N/A</v>
      </c>
      <c r="T1855" s="229"/>
      <c r="U1855" s="229">
        <f t="shared" ca="1" si="60"/>
        <v>0</v>
      </c>
      <c r="V1855" s="229"/>
      <c r="W1855" s="229"/>
      <c r="Y1855" s="223" t="str">
        <f t="shared" si="61"/>
        <v/>
      </c>
    </row>
    <row r="1856" spans="1:25" s="223" customFormat="1" ht="20.25">
      <c r="A1856" s="292"/>
      <c r="B1856" s="293" t="str">
        <f>IF(LEN(A1856)=0,"",INDEX('Smelter Reference List'!$A:$A,MATCH($A1856,'Smelter Reference List'!$E:$E,0)))</f>
        <v/>
      </c>
      <c r="C1856" s="299" t="str">
        <f>IF(LEN(A1856)=0,"",INDEX('Smelter Reference List'!$C:$C,MATCH($A1856,'Smelter Reference List'!$E:$E,0)))</f>
        <v/>
      </c>
      <c r="D1856" s="293" t="str">
        <f ca="1">IF(ISERROR($S1856),"",OFFSET('Smelter Reference List'!$C$4,$S1856-4,0)&amp;"")</f>
        <v/>
      </c>
      <c r="E1856" s="293" t="str">
        <f ca="1">IF(ISERROR($S1856),"",OFFSET('Smelter Reference List'!$D$4,$S1856-4,0)&amp;"")</f>
        <v/>
      </c>
      <c r="F1856" s="293" t="str">
        <f ca="1">IF(ISERROR($S1856),"",OFFSET('Smelter Reference List'!$E$4,$S1856-4,0))</f>
        <v/>
      </c>
      <c r="G1856" s="293" t="str">
        <f ca="1">IF(C1856=$U$4,"Enter smelter details", IF(ISERROR($S1856),"",OFFSET('Smelter Reference List'!$F$4,$S1856-4,0)))</f>
        <v/>
      </c>
      <c r="H1856" s="294" t="str">
        <f ca="1">IF(ISERROR($S1856),"",OFFSET('Smelter Reference List'!$G$4,$S1856-4,0))</f>
        <v/>
      </c>
      <c r="I1856" s="295" t="str">
        <f ca="1">IF(ISERROR($S1856),"",OFFSET('Smelter Reference List'!$H$4,$S1856-4,0))</f>
        <v/>
      </c>
      <c r="J1856" s="295" t="str">
        <f ca="1">IF(ISERROR($S1856),"",OFFSET('Smelter Reference List'!$I$4,$S1856-4,0))</f>
        <v/>
      </c>
      <c r="K1856" s="296"/>
      <c r="L1856" s="296"/>
      <c r="M1856" s="296"/>
      <c r="N1856" s="296"/>
      <c r="O1856" s="296"/>
      <c r="P1856" s="296"/>
      <c r="Q1856" s="297"/>
      <c r="R1856" s="227"/>
      <c r="S1856" s="228" t="e">
        <f>IF(C1856="",NA(),MATCH($B1856&amp;$C1856,'Smelter Reference List'!$J:$J,0))</f>
        <v>#N/A</v>
      </c>
      <c r="T1856" s="229"/>
      <c r="U1856" s="229">
        <f t="shared" ca="1" si="60"/>
        <v>0</v>
      </c>
      <c r="V1856" s="229"/>
      <c r="W1856" s="229"/>
      <c r="Y1856" s="223" t="str">
        <f t="shared" si="61"/>
        <v/>
      </c>
    </row>
    <row r="1857" spans="1:25" s="223" customFormat="1" ht="20.25">
      <c r="A1857" s="292"/>
      <c r="B1857" s="293" t="str">
        <f>IF(LEN(A1857)=0,"",INDEX('Smelter Reference List'!$A:$A,MATCH($A1857,'Smelter Reference List'!$E:$E,0)))</f>
        <v/>
      </c>
      <c r="C1857" s="299" t="str">
        <f>IF(LEN(A1857)=0,"",INDEX('Smelter Reference List'!$C:$C,MATCH($A1857,'Smelter Reference List'!$E:$E,0)))</f>
        <v/>
      </c>
      <c r="D1857" s="293" t="str">
        <f ca="1">IF(ISERROR($S1857),"",OFFSET('Smelter Reference List'!$C$4,$S1857-4,0)&amp;"")</f>
        <v/>
      </c>
      <c r="E1857" s="293" t="str">
        <f ca="1">IF(ISERROR($S1857),"",OFFSET('Smelter Reference List'!$D$4,$S1857-4,0)&amp;"")</f>
        <v/>
      </c>
      <c r="F1857" s="293" t="str">
        <f ca="1">IF(ISERROR($S1857),"",OFFSET('Smelter Reference List'!$E$4,$S1857-4,0))</f>
        <v/>
      </c>
      <c r="G1857" s="293" t="str">
        <f ca="1">IF(C1857=$U$4,"Enter smelter details", IF(ISERROR($S1857),"",OFFSET('Smelter Reference List'!$F$4,$S1857-4,0)))</f>
        <v/>
      </c>
      <c r="H1857" s="294" t="str">
        <f ca="1">IF(ISERROR($S1857),"",OFFSET('Smelter Reference List'!$G$4,$S1857-4,0))</f>
        <v/>
      </c>
      <c r="I1857" s="295" t="str">
        <f ca="1">IF(ISERROR($S1857),"",OFFSET('Smelter Reference List'!$H$4,$S1857-4,0))</f>
        <v/>
      </c>
      <c r="J1857" s="295" t="str">
        <f ca="1">IF(ISERROR($S1857),"",OFFSET('Smelter Reference List'!$I$4,$S1857-4,0))</f>
        <v/>
      </c>
      <c r="K1857" s="296"/>
      <c r="L1857" s="296"/>
      <c r="M1857" s="296"/>
      <c r="N1857" s="296"/>
      <c r="O1857" s="296"/>
      <c r="P1857" s="296"/>
      <c r="Q1857" s="297"/>
      <c r="R1857" s="227"/>
      <c r="S1857" s="228" t="e">
        <f>IF(C1857="",NA(),MATCH($B1857&amp;$C1857,'Smelter Reference List'!$J:$J,0))</f>
        <v>#N/A</v>
      </c>
      <c r="T1857" s="229"/>
      <c r="U1857" s="229">
        <f t="shared" ca="1" si="60"/>
        <v>0</v>
      </c>
      <c r="V1857" s="229"/>
      <c r="W1857" s="229"/>
      <c r="Y1857" s="223" t="str">
        <f t="shared" si="61"/>
        <v/>
      </c>
    </row>
    <row r="1858" spans="1:25" s="223" customFormat="1" ht="20.25">
      <c r="A1858" s="292"/>
      <c r="B1858" s="293" t="str">
        <f>IF(LEN(A1858)=0,"",INDEX('Smelter Reference List'!$A:$A,MATCH($A1858,'Smelter Reference List'!$E:$E,0)))</f>
        <v/>
      </c>
      <c r="C1858" s="299" t="str">
        <f>IF(LEN(A1858)=0,"",INDEX('Smelter Reference List'!$C:$C,MATCH($A1858,'Smelter Reference List'!$E:$E,0)))</f>
        <v/>
      </c>
      <c r="D1858" s="293" t="str">
        <f ca="1">IF(ISERROR($S1858),"",OFFSET('Smelter Reference List'!$C$4,$S1858-4,0)&amp;"")</f>
        <v/>
      </c>
      <c r="E1858" s="293" t="str">
        <f ca="1">IF(ISERROR($S1858),"",OFFSET('Smelter Reference List'!$D$4,$S1858-4,0)&amp;"")</f>
        <v/>
      </c>
      <c r="F1858" s="293" t="str">
        <f ca="1">IF(ISERROR($S1858),"",OFFSET('Smelter Reference List'!$E$4,$S1858-4,0))</f>
        <v/>
      </c>
      <c r="G1858" s="293" t="str">
        <f ca="1">IF(C1858=$U$4,"Enter smelter details", IF(ISERROR($S1858),"",OFFSET('Smelter Reference List'!$F$4,$S1858-4,0)))</f>
        <v/>
      </c>
      <c r="H1858" s="294" t="str">
        <f ca="1">IF(ISERROR($S1858),"",OFFSET('Smelter Reference List'!$G$4,$S1858-4,0))</f>
        <v/>
      </c>
      <c r="I1858" s="295" t="str">
        <f ca="1">IF(ISERROR($S1858),"",OFFSET('Smelter Reference List'!$H$4,$S1858-4,0))</f>
        <v/>
      </c>
      <c r="J1858" s="295" t="str">
        <f ca="1">IF(ISERROR($S1858),"",OFFSET('Smelter Reference List'!$I$4,$S1858-4,0))</f>
        <v/>
      </c>
      <c r="K1858" s="296"/>
      <c r="L1858" s="296"/>
      <c r="M1858" s="296"/>
      <c r="N1858" s="296"/>
      <c r="O1858" s="296"/>
      <c r="P1858" s="296"/>
      <c r="Q1858" s="297"/>
      <c r="R1858" s="227"/>
      <c r="S1858" s="228" t="e">
        <f>IF(C1858="",NA(),MATCH($B1858&amp;$C1858,'Smelter Reference List'!$J:$J,0))</f>
        <v>#N/A</v>
      </c>
      <c r="T1858" s="229"/>
      <c r="U1858" s="229">
        <f t="shared" ca="1" si="60"/>
        <v>0</v>
      </c>
      <c r="V1858" s="229"/>
      <c r="W1858" s="229"/>
      <c r="Y1858" s="223" t="str">
        <f t="shared" si="61"/>
        <v/>
      </c>
    </row>
    <row r="1859" spans="1:25" s="223" customFormat="1" ht="20.25">
      <c r="A1859" s="292"/>
      <c r="B1859" s="293" t="str">
        <f>IF(LEN(A1859)=0,"",INDEX('Smelter Reference List'!$A:$A,MATCH($A1859,'Smelter Reference List'!$E:$E,0)))</f>
        <v/>
      </c>
      <c r="C1859" s="299" t="str">
        <f>IF(LEN(A1859)=0,"",INDEX('Smelter Reference List'!$C:$C,MATCH($A1859,'Smelter Reference List'!$E:$E,0)))</f>
        <v/>
      </c>
      <c r="D1859" s="293" t="str">
        <f ca="1">IF(ISERROR($S1859),"",OFFSET('Smelter Reference List'!$C$4,$S1859-4,0)&amp;"")</f>
        <v/>
      </c>
      <c r="E1859" s="293" t="str">
        <f ca="1">IF(ISERROR($S1859),"",OFFSET('Smelter Reference List'!$D$4,$S1859-4,0)&amp;"")</f>
        <v/>
      </c>
      <c r="F1859" s="293" t="str">
        <f ca="1">IF(ISERROR($S1859),"",OFFSET('Smelter Reference List'!$E$4,$S1859-4,0))</f>
        <v/>
      </c>
      <c r="G1859" s="293" t="str">
        <f ca="1">IF(C1859=$U$4,"Enter smelter details", IF(ISERROR($S1859),"",OFFSET('Smelter Reference List'!$F$4,$S1859-4,0)))</f>
        <v/>
      </c>
      <c r="H1859" s="294" t="str">
        <f ca="1">IF(ISERROR($S1859),"",OFFSET('Smelter Reference List'!$G$4,$S1859-4,0))</f>
        <v/>
      </c>
      <c r="I1859" s="295" t="str">
        <f ca="1">IF(ISERROR($S1859),"",OFFSET('Smelter Reference List'!$H$4,$S1859-4,0))</f>
        <v/>
      </c>
      <c r="J1859" s="295" t="str">
        <f ca="1">IF(ISERROR($S1859),"",OFFSET('Smelter Reference List'!$I$4,$S1859-4,0))</f>
        <v/>
      </c>
      <c r="K1859" s="296"/>
      <c r="L1859" s="296"/>
      <c r="M1859" s="296"/>
      <c r="N1859" s="296"/>
      <c r="O1859" s="296"/>
      <c r="P1859" s="296"/>
      <c r="Q1859" s="297"/>
      <c r="R1859" s="227"/>
      <c r="S1859" s="228" t="e">
        <f>IF(C1859="",NA(),MATCH($B1859&amp;$C1859,'Smelter Reference List'!$J:$J,0))</f>
        <v>#N/A</v>
      </c>
      <c r="T1859" s="229"/>
      <c r="U1859" s="229">
        <f t="shared" ca="1" si="60"/>
        <v>0</v>
      </c>
      <c r="V1859" s="229"/>
      <c r="W1859" s="229"/>
      <c r="Y1859" s="223" t="str">
        <f t="shared" si="61"/>
        <v/>
      </c>
    </row>
    <row r="1860" spans="1:25" s="223" customFormat="1" ht="20.25">
      <c r="A1860" s="292"/>
      <c r="B1860" s="293" t="str">
        <f>IF(LEN(A1860)=0,"",INDEX('Smelter Reference List'!$A:$A,MATCH($A1860,'Smelter Reference List'!$E:$E,0)))</f>
        <v/>
      </c>
      <c r="C1860" s="299" t="str">
        <f>IF(LEN(A1860)=0,"",INDEX('Smelter Reference List'!$C:$C,MATCH($A1860,'Smelter Reference List'!$E:$E,0)))</f>
        <v/>
      </c>
      <c r="D1860" s="293" t="str">
        <f ca="1">IF(ISERROR($S1860),"",OFFSET('Smelter Reference List'!$C$4,$S1860-4,0)&amp;"")</f>
        <v/>
      </c>
      <c r="E1860" s="293" t="str">
        <f ca="1">IF(ISERROR($S1860),"",OFFSET('Smelter Reference List'!$D$4,$S1860-4,0)&amp;"")</f>
        <v/>
      </c>
      <c r="F1860" s="293" t="str">
        <f ca="1">IF(ISERROR($S1860),"",OFFSET('Smelter Reference List'!$E$4,$S1860-4,0))</f>
        <v/>
      </c>
      <c r="G1860" s="293" t="str">
        <f ca="1">IF(C1860=$U$4,"Enter smelter details", IF(ISERROR($S1860),"",OFFSET('Smelter Reference List'!$F$4,$S1860-4,0)))</f>
        <v/>
      </c>
      <c r="H1860" s="294" t="str">
        <f ca="1">IF(ISERROR($S1860),"",OFFSET('Smelter Reference List'!$G$4,$S1860-4,0))</f>
        <v/>
      </c>
      <c r="I1860" s="295" t="str">
        <f ca="1">IF(ISERROR($S1860),"",OFFSET('Smelter Reference List'!$H$4,$S1860-4,0))</f>
        <v/>
      </c>
      <c r="J1860" s="295" t="str">
        <f ca="1">IF(ISERROR($S1860),"",OFFSET('Smelter Reference List'!$I$4,$S1860-4,0))</f>
        <v/>
      </c>
      <c r="K1860" s="296"/>
      <c r="L1860" s="296"/>
      <c r="M1860" s="296"/>
      <c r="N1860" s="296"/>
      <c r="O1860" s="296"/>
      <c r="P1860" s="296"/>
      <c r="Q1860" s="297"/>
      <c r="R1860" s="227"/>
      <c r="S1860" s="228" t="e">
        <f>IF(C1860="",NA(),MATCH($B1860&amp;$C1860,'Smelter Reference List'!$J:$J,0))</f>
        <v>#N/A</v>
      </c>
      <c r="T1860" s="229"/>
      <c r="U1860" s="229">
        <f t="shared" ca="1" si="60"/>
        <v>0</v>
      </c>
      <c r="V1860" s="229"/>
      <c r="W1860" s="229"/>
      <c r="Y1860" s="223" t="str">
        <f t="shared" si="61"/>
        <v/>
      </c>
    </row>
    <row r="1861" spans="1:25" s="223" customFormat="1" ht="20.25">
      <c r="A1861" s="292"/>
      <c r="B1861" s="293" t="str">
        <f>IF(LEN(A1861)=0,"",INDEX('Smelter Reference List'!$A:$A,MATCH($A1861,'Smelter Reference List'!$E:$E,0)))</f>
        <v/>
      </c>
      <c r="C1861" s="299" t="str">
        <f>IF(LEN(A1861)=0,"",INDEX('Smelter Reference List'!$C:$C,MATCH($A1861,'Smelter Reference List'!$E:$E,0)))</f>
        <v/>
      </c>
      <c r="D1861" s="293" t="str">
        <f ca="1">IF(ISERROR($S1861),"",OFFSET('Smelter Reference List'!$C$4,$S1861-4,0)&amp;"")</f>
        <v/>
      </c>
      <c r="E1861" s="293" t="str">
        <f ca="1">IF(ISERROR($S1861),"",OFFSET('Smelter Reference List'!$D$4,$S1861-4,0)&amp;"")</f>
        <v/>
      </c>
      <c r="F1861" s="293" t="str">
        <f ca="1">IF(ISERROR($S1861),"",OFFSET('Smelter Reference List'!$E$4,$S1861-4,0))</f>
        <v/>
      </c>
      <c r="G1861" s="293" t="str">
        <f ca="1">IF(C1861=$U$4,"Enter smelter details", IF(ISERROR($S1861),"",OFFSET('Smelter Reference List'!$F$4,$S1861-4,0)))</f>
        <v/>
      </c>
      <c r="H1861" s="294" t="str">
        <f ca="1">IF(ISERROR($S1861),"",OFFSET('Smelter Reference List'!$G$4,$S1861-4,0))</f>
        <v/>
      </c>
      <c r="I1861" s="295" t="str">
        <f ca="1">IF(ISERROR($S1861),"",OFFSET('Smelter Reference List'!$H$4,$S1861-4,0))</f>
        <v/>
      </c>
      <c r="J1861" s="295" t="str">
        <f ca="1">IF(ISERROR($S1861),"",OFFSET('Smelter Reference List'!$I$4,$S1861-4,0))</f>
        <v/>
      </c>
      <c r="K1861" s="296"/>
      <c r="L1861" s="296"/>
      <c r="M1861" s="296"/>
      <c r="N1861" s="296"/>
      <c r="O1861" s="296"/>
      <c r="P1861" s="296"/>
      <c r="Q1861" s="297"/>
      <c r="R1861" s="227"/>
      <c r="S1861" s="228" t="e">
        <f>IF(C1861="",NA(),MATCH($B1861&amp;$C1861,'Smelter Reference List'!$J:$J,0))</f>
        <v>#N/A</v>
      </c>
      <c r="T1861" s="229"/>
      <c r="U1861" s="229">
        <f t="shared" ca="1" si="60"/>
        <v>0</v>
      </c>
      <c r="V1861" s="229"/>
      <c r="W1861" s="229"/>
      <c r="Y1861" s="223" t="str">
        <f t="shared" si="61"/>
        <v/>
      </c>
    </row>
    <row r="1862" spans="1:25" s="223" customFormat="1" ht="20.25">
      <c r="A1862" s="292"/>
      <c r="B1862" s="293" t="str">
        <f>IF(LEN(A1862)=0,"",INDEX('Smelter Reference List'!$A:$A,MATCH($A1862,'Smelter Reference List'!$E:$E,0)))</f>
        <v/>
      </c>
      <c r="C1862" s="299" t="str">
        <f>IF(LEN(A1862)=0,"",INDEX('Smelter Reference List'!$C:$C,MATCH($A1862,'Smelter Reference List'!$E:$E,0)))</f>
        <v/>
      </c>
      <c r="D1862" s="293" t="str">
        <f ca="1">IF(ISERROR($S1862),"",OFFSET('Smelter Reference List'!$C$4,$S1862-4,0)&amp;"")</f>
        <v/>
      </c>
      <c r="E1862" s="293" t="str">
        <f ca="1">IF(ISERROR($S1862),"",OFFSET('Smelter Reference List'!$D$4,$S1862-4,0)&amp;"")</f>
        <v/>
      </c>
      <c r="F1862" s="293" t="str">
        <f ca="1">IF(ISERROR($S1862),"",OFFSET('Smelter Reference List'!$E$4,$S1862-4,0))</f>
        <v/>
      </c>
      <c r="G1862" s="293" t="str">
        <f ca="1">IF(C1862=$U$4,"Enter smelter details", IF(ISERROR($S1862),"",OFFSET('Smelter Reference List'!$F$4,$S1862-4,0)))</f>
        <v/>
      </c>
      <c r="H1862" s="294" t="str">
        <f ca="1">IF(ISERROR($S1862),"",OFFSET('Smelter Reference List'!$G$4,$S1862-4,0))</f>
        <v/>
      </c>
      <c r="I1862" s="295" t="str">
        <f ca="1">IF(ISERROR($S1862),"",OFFSET('Smelter Reference List'!$H$4,$S1862-4,0))</f>
        <v/>
      </c>
      <c r="J1862" s="295" t="str">
        <f ca="1">IF(ISERROR($S1862),"",OFFSET('Smelter Reference List'!$I$4,$S1862-4,0))</f>
        <v/>
      </c>
      <c r="K1862" s="296"/>
      <c r="L1862" s="296"/>
      <c r="M1862" s="296"/>
      <c r="N1862" s="296"/>
      <c r="O1862" s="296"/>
      <c r="P1862" s="296"/>
      <c r="Q1862" s="297"/>
      <c r="R1862" s="227"/>
      <c r="S1862" s="228" t="e">
        <f>IF(C1862="",NA(),MATCH($B1862&amp;$C1862,'Smelter Reference List'!$J:$J,0))</f>
        <v>#N/A</v>
      </c>
      <c r="T1862" s="229"/>
      <c r="U1862" s="229">
        <f t="shared" ca="1" si="60"/>
        <v>0</v>
      </c>
      <c r="V1862" s="229"/>
      <c r="W1862" s="229"/>
      <c r="Y1862" s="223" t="str">
        <f t="shared" si="61"/>
        <v/>
      </c>
    </row>
    <row r="1863" spans="1:25" s="223" customFormat="1" ht="20.25">
      <c r="A1863" s="292"/>
      <c r="B1863" s="293" t="str">
        <f>IF(LEN(A1863)=0,"",INDEX('Smelter Reference List'!$A:$A,MATCH($A1863,'Smelter Reference List'!$E:$E,0)))</f>
        <v/>
      </c>
      <c r="C1863" s="299" t="str">
        <f>IF(LEN(A1863)=0,"",INDEX('Smelter Reference List'!$C:$C,MATCH($A1863,'Smelter Reference List'!$E:$E,0)))</f>
        <v/>
      </c>
      <c r="D1863" s="293" t="str">
        <f ca="1">IF(ISERROR($S1863),"",OFFSET('Smelter Reference List'!$C$4,$S1863-4,0)&amp;"")</f>
        <v/>
      </c>
      <c r="E1863" s="293" t="str">
        <f ca="1">IF(ISERROR($S1863),"",OFFSET('Smelter Reference List'!$D$4,$S1863-4,0)&amp;"")</f>
        <v/>
      </c>
      <c r="F1863" s="293" t="str">
        <f ca="1">IF(ISERROR($S1863),"",OFFSET('Smelter Reference List'!$E$4,$S1863-4,0))</f>
        <v/>
      </c>
      <c r="G1863" s="293" t="str">
        <f ca="1">IF(C1863=$U$4,"Enter smelter details", IF(ISERROR($S1863),"",OFFSET('Smelter Reference List'!$F$4,$S1863-4,0)))</f>
        <v/>
      </c>
      <c r="H1863" s="294" t="str">
        <f ca="1">IF(ISERROR($S1863),"",OFFSET('Smelter Reference List'!$G$4,$S1863-4,0))</f>
        <v/>
      </c>
      <c r="I1863" s="295" t="str">
        <f ca="1">IF(ISERROR($S1863),"",OFFSET('Smelter Reference List'!$H$4,$S1863-4,0))</f>
        <v/>
      </c>
      <c r="J1863" s="295" t="str">
        <f ca="1">IF(ISERROR($S1863),"",OFFSET('Smelter Reference List'!$I$4,$S1863-4,0))</f>
        <v/>
      </c>
      <c r="K1863" s="296"/>
      <c r="L1863" s="296"/>
      <c r="M1863" s="296"/>
      <c r="N1863" s="296"/>
      <c r="O1863" s="296"/>
      <c r="P1863" s="296"/>
      <c r="Q1863" s="297"/>
      <c r="R1863" s="227"/>
      <c r="S1863" s="228" t="e">
        <f>IF(C1863="",NA(),MATCH($B1863&amp;$C1863,'Smelter Reference List'!$J:$J,0))</f>
        <v>#N/A</v>
      </c>
      <c r="T1863" s="229"/>
      <c r="U1863" s="229">
        <f t="shared" ca="1" si="60"/>
        <v>0</v>
      </c>
      <c r="V1863" s="229"/>
      <c r="W1863" s="229"/>
      <c r="Y1863" s="223" t="str">
        <f t="shared" si="61"/>
        <v/>
      </c>
    </row>
    <row r="1864" spans="1:25" s="223" customFormat="1" ht="20.25">
      <c r="A1864" s="292"/>
      <c r="B1864" s="293" t="str">
        <f>IF(LEN(A1864)=0,"",INDEX('Smelter Reference List'!$A:$A,MATCH($A1864,'Smelter Reference List'!$E:$E,0)))</f>
        <v/>
      </c>
      <c r="C1864" s="299" t="str">
        <f>IF(LEN(A1864)=0,"",INDEX('Smelter Reference List'!$C:$C,MATCH($A1864,'Smelter Reference List'!$E:$E,0)))</f>
        <v/>
      </c>
      <c r="D1864" s="293" t="str">
        <f ca="1">IF(ISERROR($S1864),"",OFFSET('Smelter Reference List'!$C$4,$S1864-4,0)&amp;"")</f>
        <v/>
      </c>
      <c r="E1864" s="293" t="str">
        <f ca="1">IF(ISERROR($S1864),"",OFFSET('Smelter Reference List'!$D$4,$S1864-4,0)&amp;"")</f>
        <v/>
      </c>
      <c r="F1864" s="293" t="str">
        <f ca="1">IF(ISERROR($S1864),"",OFFSET('Smelter Reference List'!$E$4,$S1864-4,0))</f>
        <v/>
      </c>
      <c r="G1864" s="293" t="str">
        <f ca="1">IF(C1864=$U$4,"Enter smelter details", IF(ISERROR($S1864),"",OFFSET('Smelter Reference List'!$F$4,$S1864-4,0)))</f>
        <v/>
      </c>
      <c r="H1864" s="294" t="str">
        <f ca="1">IF(ISERROR($S1864),"",OFFSET('Smelter Reference List'!$G$4,$S1864-4,0))</f>
        <v/>
      </c>
      <c r="I1864" s="295" t="str">
        <f ca="1">IF(ISERROR($S1864),"",OFFSET('Smelter Reference List'!$H$4,$S1864-4,0))</f>
        <v/>
      </c>
      <c r="J1864" s="295" t="str">
        <f ca="1">IF(ISERROR($S1864),"",OFFSET('Smelter Reference List'!$I$4,$S1864-4,0))</f>
        <v/>
      </c>
      <c r="K1864" s="296"/>
      <c r="L1864" s="296"/>
      <c r="M1864" s="296"/>
      <c r="N1864" s="296"/>
      <c r="O1864" s="296"/>
      <c r="P1864" s="296"/>
      <c r="Q1864" s="297"/>
      <c r="R1864" s="227"/>
      <c r="S1864" s="228" t="e">
        <f>IF(C1864="",NA(),MATCH($B1864&amp;$C1864,'Smelter Reference List'!$J:$J,0))</f>
        <v>#N/A</v>
      </c>
      <c r="T1864" s="229"/>
      <c r="U1864" s="229">
        <f t="shared" ca="1" si="60"/>
        <v>0</v>
      </c>
      <c r="V1864" s="229"/>
      <c r="W1864" s="229"/>
      <c r="Y1864" s="223" t="str">
        <f t="shared" si="61"/>
        <v/>
      </c>
    </row>
    <row r="1865" spans="1:25" s="223" customFormat="1" ht="20.25">
      <c r="A1865" s="292"/>
      <c r="B1865" s="293" t="str">
        <f>IF(LEN(A1865)=0,"",INDEX('Smelter Reference List'!$A:$A,MATCH($A1865,'Smelter Reference List'!$E:$E,0)))</f>
        <v/>
      </c>
      <c r="C1865" s="299" t="str">
        <f>IF(LEN(A1865)=0,"",INDEX('Smelter Reference List'!$C:$C,MATCH($A1865,'Smelter Reference List'!$E:$E,0)))</f>
        <v/>
      </c>
      <c r="D1865" s="293" t="str">
        <f ca="1">IF(ISERROR($S1865),"",OFFSET('Smelter Reference List'!$C$4,$S1865-4,0)&amp;"")</f>
        <v/>
      </c>
      <c r="E1865" s="293" t="str">
        <f ca="1">IF(ISERROR($S1865),"",OFFSET('Smelter Reference List'!$D$4,$S1865-4,0)&amp;"")</f>
        <v/>
      </c>
      <c r="F1865" s="293" t="str">
        <f ca="1">IF(ISERROR($S1865),"",OFFSET('Smelter Reference List'!$E$4,$S1865-4,0))</f>
        <v/>
      </c>
      <c r="G1865" s="293" t="str">
        <f ca="1">IF(C1865=$U$4,"Enter smelter details", IF(ISERROR($S1865),"",OFFSET('Smelter Reference List'!$F$4,$S1865-4,0)))</f>
        <v/>
      </c>
      <c r="H1865" s="294" t="str">
        <f ca="1">IF(ISERROR($S1865),"",OFFSET('Smelter Reference List'!$G$4,$S1865-4,0))</f>
        <v/>
      </c>
      <c r="I1865" s="295" t="str">
        <f ca="1">IF(ISERROR($S1865),"",OFFSET('Smelter Reference List'!$H$4,$S1865-4,0))</f>
        <v/>
      </c>
      <c r="J1865" s="295" t="str">
        <f ca="1">IF(ISERROR($S1865),"",OFFSET('Smelter Reference List'!$I$4,$S1865-4,0))</f>
        <v/>
      </c>
      <c r="K1865" s="296"/>
      <c r="L1865" s="296"/>
      <c r="M1865" s="296"/>
      <c r="N1865" s="296"/>
      <c r="O1865" s="296"/>
      <c r="P1865" s="296"/>
      <c r="Q1865" s="297"/>
      <c r="R1865" s="227"/>
      <c r="S1865" s="228" t="e">
        <f>IF(C1865="",NA(),MATCH($B1865&amp;$C1865,'Smelter Reference List'!$J:$J,0))</f>
        <v>#N/A</v>
      </c>
      <c r="T1865" s="229"/>
      <c r="U1865" s="229">
        <f t="shared" ca="1" si="60"/>
        <v>0</v>
      </c>
      <c r="V1865" s="229"/>
      <c r="W1865" s="229"/>
      <c r="Y1865" s="223" t="str">
        <f t="shared" si="61"/>
        <v/>
      </c>
    </row>
    <row r="1866" spans="1:25" s="223" customFormat="1" ht="20.25">
      <c r="A1866" s="292"/>
      <c r="B1866" s="293" t="str">
        <f>IF(LEN(A1866)=0,"",INDEX('Smelter Reference List'!$A:$A,MATCH($A1866,'Smelter Reference List'!$E:$E,0)))</f>
        <v/>
      </c>
      <c r="C1866" s="299" t="str">
        <f>IF(LEN(A1866)=0,"",INDEX('Smelter Reference List'!$C:$C,MATCH($A1866,'Smelter Reference List'!$E:$E,0)))</f>
        <v/>
      </c>
      <c r="D1866" s="293" t="str">
        <f ca="1">IF(ISERROR($S1866),"",OFFSET('Smelter Reference List'!$C$4,$S1866-4,0)&amp;"")</f>
        <v/>
      </c>
      <c r="E1866" s="293" t="str">
        <f ca="1">IF(ISERROR($S1866),"",OFFSET('Smelter Reference List'!$D$4,$S1866-4,0)&amp;"")</f>
        <v/>
      </c>
      <c r="F1866" s="293" t="str">
        <f ca="1">IF(ISERROR($S1866),"",OFFSET('Smelter Reference List'!$E$4,$S1866-4,0))</f>
        <v/>
      </c>
      <c r="G1866" s="293" t="str">
        <f ca="1">IF(C1866=$U$4,"Enter smelter details", IF(ISERROR($S1866),"",OFFSET('Smelter Reference List'!$F$4,$S1866-4,0)))</f>
        <v/>
      </c>
      <c r="H1866" s="294" t="str">
        <f ca="1">IF(ISERROR($S1866),"",OFFSET('Smelter Reference List'!$G$4,$S1866-4,0))</f>
        <v/>
      </c>
      <c r="I1866" s="295" t="str">
        <f ca="1">IF(ISERROR($S1866),"",OFFSET('Smelter Reference List'!$H$4,$S1866-4,0))</f>
        <v/>
      </c>
      <c r="J1866" s="295" t="str">
        <f ca="1">IF(ISERROR($S1866),"",OFFSET('Smelter Reference List'!$I$4,$S1866-4,0))</f>
        <v/>
      </c>
      <c r="K1866" s="296"/>
      <c r="L1866" s="296"/>
      <c r="M1866" s="296"/>
      <c r="N1866" s="296"/>
      <c r="O1866" s="296"/>
      <c r="P1866" s="296"/>
      <c r="Q1866" s="297"/>
      <c r="R1866" s="227"/>
      <c r="S1866" s="228" t="e">
        <f>IF(C1866="",NA(),MATCH($B1866&amp;$C1866,'Smelter Reference List'!$J:$J,0))</f>
        <v>#N/A</v>
      </c>
      <c r="T1866" s="229"/>
      <c r="U1866" s="229">
        <f t="shared" ca="1" si="60"/>
        <v>0</v>
      </c>
      <c r="V1866" s="229"/>
      <c r="W1866" s="229"/>
      <c r="Y1866" s="223" t="str">
        <f t="shared" si="61"/>
        <v/>
      </c>
    </row>
    <row r="1867" spans="1:25" s="223" customFormat="1" ht="20.25">
      <c r="A1867" s="292"/>
      <c r="B1867" s="293" t="str">
        <f>IF(LEN(A1867)=0,"",INDEX('Smelter Reference List'!$A:$A,MATCH($A1867,'Smelter Reference List'!$E:$E,0)))</f>
        <v/>
      </c>
      <c r="C1867" s="299" t="str">
        <f>IF(LEN(A1867)=0,"",INDEX('Smelter Reference List'!$C:$C,MATCH($A1867,'Smelter Reference List'!$E:$E,0)))</f>
        <v/>
      </c>
      <c r="D1867" s="293" t="str">
        <f ca="1">IF(ISERROR($S1867),"",OFFSET('Smelter Reference List'!$C$4,$S1867-4,0)&amp;"")</f>
        <v/>
      </c>
      <c r="E1867" s="293" t="str">
        <f ca="1">IF(ISERROR($S1867),"",OFFSET('Smelter Reference List'!$D$4,$S1867-4,0)&amp;"")</f>
        <v/>
      </c>
      <c r="F1867" s="293" t="str">
        <f ca="1">IF(ISERROR($S1867),"",OFFSET('Smelter Reference List'!$E$4,$S1867-4,0))</f>
        <v/>
      </c>
      <c r="G1867" s="293" t="str">
        <f ca="1">IF(C1867=$U$4,"Enter smelter details", IF(ISERROR($S1867),"",OFFSET('Smelter Reference List'!$F$4,$S1867-4,0)))</f>
        <v/>
      </c>
      <c r="H1867" s="294" t="str">
        <f ca="1">IF(ISERROR($S1867),"",OFFSET('Smelter Reference List'!$G$4,$S1867-4,0))</f>
        <v/>
      </c>
      <c r="I1867" s="295" t="str">
        <f ca="1">IF(ISERROR($S1867),"",OFFSET('Smelter Reference List'!$H$4,$S1867-4,0))</f>
        <v/>
      </c>
      <c r="J1867" s="295" t="str">
        <f ca="1">IF(ISERROR($S1867),"",OFFSET('Smelter Reference List'!$I$4,$S1867-4,0))</f>
        <v/>
      </c>
      <c r="K1867" s="296"/>
      <c r="L1867" s="296"/>
      <c r="M1867" s="296"/>
      <c r="N1867" s="296"/>
      <c r="O1867" s="296"/>
      <c r="P1867" s="296"/>
      <c r="Q1867" s="297"/>
      <c r="R1867" s="227"/>
      <c r="S1867" s="228" t="e">
        <f>IF(C1867="",NA(),MATCH($B1867&amp;$C1867,'Smelter Reference List'!$J:$J,0))</f>
        <v>#N/A</v>
      </c>
      <c r="T1867" s="229"/>
      <c r="U1867" s="229">
        <f t="shared" ca="1" si="60"/>
        <v>0</v>
      </c>
      <c r="V1867" s="229"/>
      <c r="W1867" s="229"/>
      <c r="Y1867" s="223" t="str">
        <f t="shared" si="61"/>
        <v/>
      </c>
    </row>
    <row r="1868" spans="1:25" s="223" customFormat="1" ht="20.25">
      <c r="A1868" s="292"/>
      <c r="B1868" s="293" t="str">
        <f>IF(LEN(A1868)=0,"",INDEX('Smelter Reference List'!$A:$A,MATCH($A1868,'Smelter Reference List'!$E:$E,0)))</f>
        <v/>
      </c>
      <c r="C1868" s="299" t="str">
        <f>IF(LEN(A1868)=0,"",INDEX('Smelter Reference List'!$C:$C,MATCH($A1868,'Smelter Reference List'!$E:$E,0)))</f>
        <v/>
      </c>
      <c r="D1868" s="293" t="str">
        <f ca="1">IF(ISERROR($S1868),"",OFFSET('Smelter Reference List'!$C$4,$S1868-4,0)&amp;"")</f>
        <v/>
      </c>
      <c r="E1868" s="293" t="str">
        <f ca="1">IF(ISERROR($S1868),"",OFFSET('Smelter Reference List'!$D$4,$S1868-4,0)&amp;"")</f>
        <v/>
      </c>
      <c r="F1868" s="293" t="str">
        <f ca="1">IF(ISERROR($S1868),"",OFFSET('Smelter Reference List'!$E$4,$S1868-4,0))</f>
        <v/>
      </c>
      <c r="G1868" s="293" t="str">
        <f ca="1">IF(C1868=$U$4,"Enter smelter details", IF(ISERROR($S1868),"",OFFSET('Smelter Reference List'!$F$4,$S1868-4,0)))</f>
        <v/>
      </c>
      <c r="H1868" s="294" t="str">
        <f ca="1">IF(ISERROR($S1868),"",OFFSET('Smelter Reference List'!$G$4,$S1868-4,0))</f>
        <v/>
      </c>
      <c r="I1868" s="295" t="str">
        <f ca="1">IF(ISERROR($S1868),"",OFFSET('Smelter Reference List'!$H$4,$S1868-4,0))</f>
        <v/>
      </c>
      <c r="J1868" s="295" t="str">
        <f ca="1">IF(ISERROR($S1868),"",OFFSET('Smelter Reference List'!$I$4,$S1868-4,0))</f>
        <v/>
      </c>
      <c r="K1868" s="296"/>
      <c r="L1868" s="296"/>
      <c r="M1868" s="296"/>
      <c r="N1868" s="296"/>
      <c r="O1868" s="296"/>
      <c r="P1868" s="296"/>
      <c r="Q1868" s="297"/>
      <c r="R1868" s="227"/>
      <c r="S1868" s="228" t="e">
        <f>IF(C1868="",NA(),MATCH($B1868&amp;$C1868,'Smelter Reference List'!$J:$J,0))</f>
        <v>#N/A</v>
      </c>
      <c r="T1868" s="229"/>
      <c r="U1868" s="229">
        <f t="shared" ca="1" si="60"/>
        <v>0</v>
      </c>
      <c r="V1868" s="229"/>
      <c r="W1868" s="229"/>
      <c r="Y1868" s="223" t="str">
        <f t="shared" si="61"/>
        <v/>
      </c>
    </row>
    <row r="1869" spans="1:25" s="223" customFormat="1" ht="20.25">
      <c r="A1869" s="292"/>
      <c r="B1869" s="293" t="str">
        <f>IF(LEN(A1869)=0,"",INDEX('Smelter Reference List'!$A:$A,MATCH($A1869,'Smelter Reference List'!$E:$E,0)))</f>
        <v/>
      </c>
      <c r="C1869" s="299" t="str">
        <f>IF(LEN(A1869)=0,"",INDEX('Smelter Reference List'!$C:$C,MATCH($A1869,'Smelter Reference List'!$E:$E,0)))</f>
        <v/>
      </c>
      <c r="D1869" s="293" t="str">
        <f ca="1">IF(ISERROR($S1869),"",OFFSET('Smelter Reference List'!$C$4,$S1869-4,0)&amp;"")</f>
        <v/>
      </c>
      <c r="E1869" s="293" t="str">
        <f ca="1">IF(ISERROR($S1869),"",OFFSET('Smelter Reference List'!$D$4,$S1869-4,0)&amp;"")</f>
        <v/>
      </c>
      <c r="F1869" s="293" t="str">
        <f ca="1">IF(ISERROR($S1869),"",OFFSET('Smelter Reference List'!$E$4,$S1869-4,0))</f>
        <v/>
      </c>
      <c r="G1869" s="293" t="str">
        <f ca="1">IF(C1869=$U$4,"Enter smelter details", IF(ISERROR($S1869),"",OFFSET('Smelter Reference List'!$F$4,$S1869-4,0)))</f>
        <v/>
      </c>
      <c r="H1869" s="294" t="str">
        <f ca="1">IF(ISERROR($S1869),"",OFFSET('Smelter Reference List'!$G$4,$S1869-4,0))</f>
        <v/>
      </c>
      <c r="I1869" s="295" t="str">
        <f ca="1">IF(ISERROR($S1869),"",OFFSET('Smelter Reference List'!$H$4,$S1869-4,0))</f>
        <v/>
      </c>
      <c r="J1869" s="295" t="str">
        <f ca="1">IF(ISERROR($S1869),"",OFFSET('Smelter Reference List'!$I$4,$S1869-4,0))</f>
        <v/>
      </c>
      <c r="K1869" s="296"/>
      <c r="L1869" s="296"/>
      <c r="M1869" s="296"/>
      <c r="N1869" s="296"/>
      <c r="O1869" s="296"/>
      <c r="P1869" s="296"/>
      <c r="Q1869" s="297"/>
      <c r="R1869" s="227"/>
      <c r="S1869" s="228" t="e">
        <f>IF(C1869="",NA(),MATCH($B1869&amp;$C1869,'Smelter Reference List'!$J:$J,0))</f>
        <v>#N/A</v>
      </c>
      <c r="T1869" s="229"/>
      <c r="U1869" s="229">
        <f t="shared" ca="1" si="60"/>
        <v>0</v>
      </c>
      <c r="V1869" s="229"/>
      <c r="W1869" s="229"/>
      <c r="Y1869" s="223" t="str">
        <f t="shared" si="61"/>
        <v/>
      </c>
    </row>
    <row r="1870" spans="1:25" s="223" customFormat="1" ht="20.25">
      <c r="A1870" s="292"/>
      <c r="B1870" s="293" t="str">
        <f>IF(LEN(A1870)=0,"",INDEX('Smelter Reference List'!$A:$A,MATCH($A1870,'Smelter Reference List'!$E:$E,0)))</f>
        <v/>
      </c>
      <c r="C1870" s="299" t="str">
        <f>IF(LEN(A1870)=0,"",INDEX('Smelter Reference List'!$C:$C,MATCH($A1870,'Smelter Reference List'!$E:$E,0)))</f>
        <v/>
      </c>
      <c r="D1870" s="293" t="str">
        <f ca="1">IF(ISERROR($S1870),"",OFFSET('Smelter Reference List'!$C$4,$S1870-4,0)&amp;"")</f>
        <v/>
      </c>
      <c r="E1870" s="293" t="str">
        <f ca="1">IF(ISERROR($S1870),"",OFFSET('Smelter Reference List'!$D$4,$S1870-4,0)&amp;"")</f>
        <v/>
      </c>
      <c r="F1870" s="293" t="str">
        <f ca="1">IF(ISERROR($S1870),"",OFFSET('Smelter Reference List'!$E$4,$S1870-4,0))</f>
        <v/>
      </c>
      <c r="G1870" s="293" t="str">
        <f ca="1">IF(C1870=$U$4,"Enter smelter details", IF(ISERROR($S1870),"",OFFSET('Smelter Reference List'!$F$4,$S1870-4,0)))</f>
        <v/>
      </c>
      <c r="H1870" s="294" t="str">
        <f ca="1">IF(ISERROR($S1870),"",OFFSET('Smelter Reference List'!$G$4,$S1870-4,0))</f>
        <v/>
      </c>
      <c r="I1870" s="295" t="str">
        <f ca="1">IF(ISERROR($S1870),"",OFFSET('Smelter Reference List'!$H$4,$S1870-4,0))</f>
        <v/>
      </c>
      <c r="J1870" s="295" t="str">
        <f ca="1">IF(ISERROR($S1870),"",OFFSET('Smelter Reference List'!$I$4,$S1870-4,0))</f>
        <v/>
      </c>
      <c r="K1870" s="296"/>
      <c r="L1870" s="296"/>
      <c r="M1870" s="296"/>
      <c r="N1870" s="296"/>
      <c r="O1870" s="296"/>
      <c r="P1870" s="296"/>
      <c r="Q1870" s="297"/>
      <c r="R1870" s="227"/>
      <c r="S1870" s="228" t="e">
        <f>IF(C1870="",NA(),MATCH($B1870&amp;$C1870,'Smelter Reference List'!$J:$J,0))</f>
        <v>#N/A</v>
      </c>
      <c r="T1870" s="229"/>
      <c r="U1870" s="229">
        <f t="shared" ca="1" si="60"/>
        <v>0</v>
      </c>
      <c r="V1870" s="229"/>
      <c r="W1870" s="229"/>
      <c r="Y1870" s="223" t="str">
        <f t="shared" si="61"/>
        <v/>
      </c>
    </row>
    <row r="1871" spans="1:25" s="223" customFormat="1" ht="20.25">
      <c r="A1871" s="292"/>
      <c r="B1871" s="293" t="str">
        <f>IF(LEN(A1871)=0,"",INDEX('Smelter Reference List'!$A:$A,MATCH($A1871,'Smelter Reference List'!$E:$E,0)))</f>
        <v/>
      </c>
      <c r="C1871" s="299" t="str">
        <f>IF(LEN(A1871)=0,"",INDEX('Smelter Reference List'!$C:$C,MATCH($A1871,'Smelter Reference List'!$E:$E,0)))</f>
        <v/>
      </c>
      <c r="D1871" s="293" t="str">
        <f ca="1">IF(ISERROR($S1871),"",OFFSET('Smelter Reference List'!$C$4,$S1871-4,0)&amp;"")</f>
        <v/>
      </c>
      <c r="E1871" s="293" t="str">
        <f ca="1">IF(ISERROR($S1871),"",OFFSET('Smelter Reference List'!$D$4,$S1871-4,0)&amp;"")</f>
        <v/>
      </c>
      <c r="F1871" s="293" t="str">
        <f ca="1">IF(ISERROR($S1871),"",OFFSET('Smelter Reference List'!$E$4,$S1871-4,0))</f>
        <v/>
      </c>
      <c r="G1871" s="293" t="str">
        <f ca="1">IF(C1871=$U$4,"Enter smelter details", IF(ISERROR($S1871),"",OFFSET('Smelter Reference List'!$F$4,$S1871-4,0)))</f>
        <v/>
      </c>
      <c r="H1871" s="294" t="str">
        <f ca="1">IF(ISERROR($S1871),"",OFFSET('Smelter Reference List'!$G$4,$S1871-4,0))</f>
        <v/>
      </c>
      <c r="I1871" s="295" t="str">
        <f ca="1">IF(ISERROR($S1871),"",OFFSET('Smelter Reference List'!$H$4,$S1871-4,0))</f>
        <v/>
      </c>
      <c r="J1871" s="295" t="str">
        <f ca="1">IF(ISERROR($S1871),"",OFFSET('Smelter Reference List'!$I$4,$S1871-4,0))</f>
        <v/>
      </c>
      <c r="K1871" s="296"/>
      <c r="L1871" s="296"/>
      <c r="M1871" s="296"/>
      <c r="N1871" s="296"/>
      <c r="O1871" s="296"/>
      <c r="P1871" s="296"/>
      <c r="Q1871" s="297"/>
      <c r="R1871" s="227"/>
      <c r="S1871" s="228" t="e">
        <f>IF(C1871="",NA(),MATCH($B1871&amp;$C1871,'Smelter Reference List'!$J:$J,0))</f>
        <v>#N/A</v>
      </c>
      <c r="T1871" s="229"/>
      <c r="U1871" s="229">
        <f t="shared" ca="1" si="60"/>
        <v>0</v>
      </c>
      <c r="V1871" s="229"/>
      <c r="W1871" s="229"/>
      <c r="Y1871" s="223" t="str">
        <f t="shared" si="61"/>
        <v/>
      </c>
    </row>
    <row r="1872" spans="1:25" s="223" customFormat="1" ht="20.25">
      <c r="A1872" s="292"/>
      <c r="B1872" s="293" t="str">
        <f>IF(LEN(A1872)=0,"",INDEX('Smelter Reference List'!$A:$A,MATCH($A1872,'Smelter Reference List'!$E:$E,0)))</f>
        <v/>
      </c>
      <c r="C1872" s="299" t="str">
        <f>IF(LEN(A1872)=0,"",INDEX('Smelter Reference List'!$C:$C,MATCH($A1872,'Smelter Reference List'!$E:$E,0)))</f>
        <v/>
      </c>
      <c r="D1872" s="293" t="str">
        <f ca="1">IF(ISERROR($S1872),"",OFFSET('Smelter Reference List'!$C$4,$S1872-4,0)&amp;"")</f>
        <v/>
      </c>
      <c r="E1872" s="293" t="str">
        <f ca="1">IF(ISERROR($S1872),"",OFFSET('Smelter Reference List'!$D$4,$S1872-4,0)&amp;"")</f>
        <v/>
      </c>
      <c r="F1872" s="293" t="str">
        <f ca="1">IF(ISERROR($S1872),"",OFFSET('Smelter Reference List'!$E$4,$S1872-4,0))</f>
        <v/>
      </c>
      <c r="G1872" s="293" t="str">
        <f ca="1">IF(C1872=$U$4,"Enter smelter details", IF(ISERROR($S1872),"",OFFSET('Smelter Reference List'!$F$4,$S1872-4,0)))</f>
        <v/>
      </c>
      <c r="H1872" s="294" t="str">
        <f ca="1">IF(ISERROR($S1872),"",OFFSET('Smelter Reference List'!$G$4,$S1872-4,0))</f>
        <v/>
      </c>
      <c r="I1872" s="295" t="str">
        <f ca="1">IF(ISERROR($S1872),"",OFFSET('Smelter Reference List'!$H$4,$S1872-4,0))</f>
        <v/>
      </c>
      <c r="J1872" s="295" t="str">
        <f ca="1">IF(ISERROR($S1872),"",OFFSET('Smelter Reference List'!$I$4,$S1872-4,0))</f>
        <v/>
      </c>
      <c r="K1872" s="296"/>
      <c r="L1872" s="296"/>
      <c r="M1872" s="296"/>
      <c r="N1872" s="296"/>
      <c r="O1872" s="296"/>
      <c r="P1872" s="296"/>
      <c r="Q1872" s="297"/>
      <c r="R1872" s="227"/>
      <c r="S1872" s="228" t="e">
        <f>IF(C1872="",NA(),MATCH($B1872&amp;$C1872,'Smelter Reference List'!$J:$J,0))</f>
        <v>#N/A</v>
      </c>
      <c r="T1872" s="229"/>
      <c r="U1872" s="229">
        <f t="shared" ca="1" si="60"/>
        <v>0</v>
      </c>
      <c r="V1872" s="229"/>
      <c r="W1872" s="229"/>
      <c r="Y1872" s="223" t="str">
        <f t="shared" si="61"/>
        <v/>
      </c>
    </row>
    <row r="1873" spans="1:25" s="223" customFormat="1" ht="20.25">
      <c r="A1873" s="292"/>
      <c r="B1873" s="293" t="str">
        <f>IF(LEN(A1873)=0,"",INDEX('Smelter Reference List'!$A:$A,MATCH($A1873,'Smelter Reference List'!$E:$E,0)))</f>
        <v/>
      </c>
      <c r="C1873" s="299" t="str">
        <f>IF(LEN(A1873)=0,"",INDEX('Smelter Reference List'!$C:$C,MATCH($A1873,'Smelter Reference List'!$E:$E,0)))</f>
        <v/>
      </c>
      <c r="D1873" s="293" t="str">
        <f ca="1">IF(ISERROR($S1873),"",OFFSET('Smelter Reference List'!$C$4,$S1873-4,0)&amp;"")</f>
        <v/>
      </c>
      <c r="E1873" s="293" t="str">
        <f ca="1">IF(ISERROR($S1873),"",OFFSET('Smelter Reference List'!$D$4,$S1873-4,0)&amp;"")</f>
        <v/>
      </c>
      <c r="F1873" s="293" t="str">
        <f ca="1">IF(ISERROR($S1873),"",OFFSET('Smelter Reference List'!$E$4,$S1873-4,0))</f>
        <v/>
      </c>
      <c r="G1873" s="293" t="str">
        <f ca="1">IF(C1873=$U$4,"Enter smelter details", IF(ISERROR($S1873),"",OFFSET('Smelter Reference List'!$F$4,$S1873-4,0)))</f>
        <v/>
      </c>
      <c r="H1873" s="294" t="str">
        <f ca="1">IF(ISERROR($S1873),"",OFFSET('Smelter Reference List'!$G$4,$S1873-4,0))</f>
        <v/>
      </c>
      <c r="I1873" s="295" t="str">
        <f ca="1">IF(ISERROR($S1873),"",OFFSET('Smelter Reference List'!$H$4,$S1873-4,0))</f>
        <v/>
      </c>
      <c r="J1873" s="295" t="str">
        <f ca="1">IF(ISERROR($S1873),"",OFFSET('Smelter Reference List'!$I$4,$S1873-4,0))</f>
        <v/>
      </c>
      <c r="K1873" s="296"/>
      <c r="L1873" s="296"/>
      <c r="M1873" s="296"/>
      <c r="N1873" s="296"/>
      <c r="O1873" s="296"/>
      <c r="P1873" s="296"/>
      <c r="Q1873" s="297"/>
      <c r="R1873" s="227"/>
      <c r="S1873" s="228" t="e">
        <f>IF(C1873="",NA(),MATCH($B1873&amp;$C1873,'Smelter Reference List'!$J:$J,0))</f>
        <v>#N/A</v>
      </c>
      <c r="T1873" s="229"/>
      <c r="U1873" s="229">
        <f t="shared" ca="1" si="60"/>
        <v>0</v>
      </c>
      <c r="V1873" s="229"/>
      <c r="W1873" s="229"/>
      <c r="Y1873" s="223" t="str">
        <f t="shared" si="61"/>
        <v/>
      </c>
    </row>
    <row r="1874" spans="1:25" s="223" customFormat="1" ht="20.25">
      <c r="A1874" s="292"/>
      <c r="B1874" s="293" t="str">
        <f>IF(LEN(A1874)=0,"",INDEX('Smelter Reference List'!$A:$A,MATCH($A1874,'Smelter Reference List'!$E:$E,0)))</f>
        <v/>
      </c>
      <c r="C1874" s="299" t="str">
        <f>IF(LEN(A1874)=0,"",INDEX('Smelter Reference List'!$C:$C,MATCH($A1874,'Smelter Reference List'!$E:$E,0)))</f>
        <v/>
      </c>
      <c r="D1874" s="293" t="str">
        <f ca="1">IF(ISERROR($S1874),"",OFFSET('Smelter Reference List'!$C$4,$S1874-4,0)&amp;"")</f>
        <v/>
      </c>
      <c r="E1874" s="293" t="str">
        <f ca="1">IF(ISERROR($S1874),"",OFFSET('Smelter Reference List'!$D$4,$S1874-4,0)&amp;"")</f>
        <v/>
      </c>
      <c r="F1874" s="293" t="str">
        <f ca="1">IF(ISERROR($S1874),"",OFFSET('Smelter Reference List'!$E$4,$S1874-4,0))</f>
        <v/>
      </c>
      <c r="G1874" s="293" t="str">
        <f ca="1">IF(C1874=$U$4,"Enter smelter details", IF(ISERROR($S1874),"",OFFSET('Smelter Reference List'!$F$4,$S1874-4,0)))</f>
        <v/>
      </c>
      <c r="H1874" s="294" t="str">
        <f ca="1">IF(ISERROR($S1874),"",OFFSET('Smelter Reference List'!$G$4,$S1874-4,0))</f>
        <v/>
      </c>
      <c r="I1874" s="295" t="str">
        <f ca="1">IF(ISERROR($S1874),"",OFFSET('Smelter Reference List'!$H$4,$S1874-4,0))</f>
        <v/>
      </c>
      <c r="J1874" s="295" t="str">
        <f ca="1">IF(ISERROR($S1874),"",OFFSET('Smelter Reference List'!$I$4,$S1874-4,0))</f>
        <v/>
      </c>
      <c r="K1874" s="296"/>
      <c r="L1874" s="296"/>
      <c r="M1874" s="296"/>
      <c r="N1874" s="296"/>
      <c r="O1874" s="296"/>
      <c r="P1874" s="296"/>
      <c r="Q1874" s="297"/>
      <c r="R1874" s="227"/>
      <c r="S1874" s="228" t="e">
        <f>IF(C1874="",NA(),MATCH($B1874&amp;$C1874,'Smelter Reference List'!$J:$J,0))</f>
        <v>#N/A</v>
      </c>
      <c r="T1874" s="229"/>
      <c r="U1874" s="229">
        <f t="shared" ca="1" si="60"/>
        <v>0</v>
      </c>
      <c r="V1874" s="229"/>
      <c r="W1874" s="229"/>
      <c r="Y1874" s="223" t="str">
        <f t="shared" si="61"/>
        <v/>
      </c>
    </row>
    <row r="1875" spans="1:25" s="223" customFormat="1" ht="20.25">
      <c r="A1875" s="292"/>
      <c r="B1875" s="293" t="str">
        <f>IF(LEN(A1875)=0,"",INDEX('Smelter Reference List'!$A:$A,MATCH($A1875,'Smelter Reference List'!$E:$E,0)))</f>
        <v/>
      </c>
      <c r="C1875" s="299" t="str">
        <f>IF(LEN(A1875)=0,"",INDEX('Smelter Reference List'!$C:$C,MATCH($A1875,'Smelter Reference List'!$E:$E,0)))</f>
        <v/>
      </c>
      <c r="D1875" s="293" t="str">
        <f ca="1">IF(ISERROR($S1875),"",OFFSET('Smelter Reference List'!$C$4,$S1875-4,0)&amp;"")</f>
        <v/>
      </c>
      <c r="E1875" s="293" t="str">
        <f ca="1">IF(ISERROR($S1875),"",OFFSET('Smelter Reference List'!$D$4,$S1875-4,0)&amp;"")</f>
        <v/>
      </c>
      <c r="F1875" s="293" t="str">
        <f ca="1">IF(ISERROR($S1875),"",OFFSET('Smelter Reference List'!$E$4,$S1875-4,0))</f>
        <v/>
      </c>
      <c r="G1875" s="293" t="str">
        <f ca="1">IF(C1875=$U$4,"Enter smelter details", IF(ISERROR($S1875),"",OFFSET('Smelter Reference List'!$F$4,$S1875-4,0)))</f>
        <v/>
      </c>
      <c r="H1875" s="294" t="str">
        <f ca="1">IF(ISERROR($S1875),"",OFFSET('Smelter Reference List'!$G$4,$S1875-4,0))</f>
        <v/>
      </c>
      <c r="I1875" s="295" t="str">
        <f ca="1">IF(ISERROR($S1875),"",OFFSET('Smelter Reference List'!$H$4,$S1875-4,0))</f>
        <v/>
      </c>
      <c r="J1875" s="295" t="str">
        <f ca="1">IF(ISERROR($S1875),"",OFFSET('Smelter Reference List'!$I$4,$S1875-4,0))</f>
        <v/>
      </c>
      <c r="K1875" s="296"/>
      <c r="L1875" s="296"/>
      <c r="M1875" s="296"/>
      <c r="N1875" s="296"/>
      <c r="O1875" s="296"/>
      <c r="P1875" s="296"/>
      <c r="Q1875" s="297"/>
      <c r="R1875" s="227"/>
      <c r="S1875" s="228" t="e">
        <f>IF(C1875="",NA(),MATCH($B1875&amp;$C1875,'Smelter Reference List'!$J:$J,0))</f>
        <v>#N/A</v>
      </c>
      <c r="T1875" s="229"/>
      <c r="U1875" s="229">
        <f t="shared" ca="1" si="60"/>
        <v>0</v>
      </c>
      <c r="V1875" s="229"/>
      <c r="W1875" s="229"/>
      <c r="Y1875" s="223" t="str">
        <f t="shared" si="61"/>
        <v/>
      </c>
    </row>
    <row r="1876" spans="1:25" s="223" customFormat="1" ht="20.25">
      <c r="A1876" s="292"/>
      <c r="B1876" s="293" t="str">
        <f>IF(LEN(A1876)=0,"",INDEX('Smelter Reference List'!$A:$A,MATCH($A1876,'Smelter Reference List'!$E:$E,0)))</f>
        <v/>
      </c>
      <c r="C1876" s="299" t="str">
        <f>IF(LEN(A1876)=0,"",INDEX('Smelter Reference List'!$C:$C,MATCH($A1876,'Smelter Reference List'!$E:$E,0)))</f>
        <v/>
      </c>
      <c r="D1876" s="293" t="str">
        <f ca="1">IF(ISERROR($S1876),"",OFFSET('Smelter Reference List'!$C$4,$S1876-4,0)&amp;"")</f>
        <v/>
      </c>
      <c r="E1876" s="293" t="str">
        <f ca="1">IF(ISERROR($S1876),"",OFFSET('Smelter Reference List'!$D$4,$S1876-4,0)&amp;"")</f>
        <v/>
      </c>
      <c r="F1876" s="293" t="str">
        <f ca="1">IF(ISERROR($S1876),"",OFFSET('Smelter Reference List'!$E$4,$S1876-4,0))</f>
        <v/>
      </c>
      <c r="G1876" s="293" t="str">
        <f ca="1">IF(C1876=$U$4,"Enter smelter details", IF(ISERROR($S1876),"",OFFSET('Smelter Reference List'!$F$4,$S1876-4,0)))</f>
        <v/>
      </c>
      <c r="H1876" s="294" t="str">
        <f ca="1">IF(ISERROR($S1876),"",OFFSET('Smelter Reference List'!$G$4,$S1876-4,0))</f>
        <v/>
      </c>
      <c r="I1876" s="295" t="str">
        <f ca="1">IF(ISERROR($S1876),"",OFFSET('Smelter Reference List'!$H$4,$S1876-4,0))</f>
        <v/>
      </c>
      <c r="J1876" s="295" t="str">
        <f ca="1">IF(ISERROR($S1876),"",OFFSET('Smelter Reference List'!$I$4,$S1876-4,0))</f>
        <v/>
      </c>
      <c r="K1876" s="296"/>
      <c r="L1876" s="296"/>
      <c r="M1876" s="296"/>
      <c r="N1876" s="296"/>
      <c r="O1876" s="296"/>
      <c r="P1876" s="296"/>
      <c r="Q1876" s="297"/>
      <c r="R1876" s="227"/>
      <c r="S1876" s="228" t="e">
        <f>IF(C1876="",NA(),MATCH($B1876&amp;$C1876,'Smelter Reference List'!$J:$J,0))</f>
        <v>#N/A</v>
      </c>
      <c r="T1876" s="229"/>
      <c r="U1876" s="229">
        <f t="shared" ca="1" si="60"/>
        <v>0</v>
      </c>
      <c r="V1876" s="229"/>
      <c r="W1876" s="229"/>
      <c r="Y1876" s="223" t="str">
        <f t="shared" si="61"/>
        <v/>
      </c>
    </row>
    <row r="1877" spans="1:25" s="223" customFormat="1" ht="20.25">
      <c r="A1877" s="292"/>
      <c r="B1877" s="293" t="str">
        <f>IF(LEN(A1877)=0,"",INDEX('Smelter Reference List'!$A:$A,MATCH($A1877,'Smelter Reference List'!$E:$E,0)))</f>
        <v/>
      </c>
      <c r="C1877" s="299" t="str">
        <f>IF(LEN(A1877)=0,"",INDEX('Smelter Reference List'!$C:$C,MATCH($A1877,'Smelter Reference List'!$E:$E,0)))</f>
        <v/>
      </c>
      <c r="D1877" s="293" t="str">
        <f ca="1">IF(ISERROR($S1877),"",OFFSET('Smelter Reference List'!$C$4,$S1877-4,0)&amp;"")</f>
        <v/>
      </c>
      <c r="E1877" s="293" t="str">
        <f ca="1">IF(ISERROR($S1877),"",OFFSET('Smelter Reference List'!$D$4,$S1877-4,0)&amp;"")</f>
        <v/>
      </c>
      <c r="F1877" s="293" t="str">
        <f ca="1">IF(ISERROR($S1877),"",OFFSET('Smelter Reference List'!$E$4,$S1877-4,0))</f>
        <v/>
      </c>
      <c r="G1877" s="293" t="str">
        <f ca="1">IF(C1877=$U$4,"Enter smelter details", IF(ISERROR($S1877),"",OFFSET('Smelter Reference List'!$F$4,$S1877-4,0)))</f>
        <v/>
      </c>
      <c r="H1877" s="294" t="str">
        <f ca="1">IF(ISERROR($S1877),"",OFFSET('Smelter Reference List'!$G$4,$S1877-4,0))</f>
        <v/>
      </c>
      <c r="I1877" s="295" t="str">
        <f ca="1">IF(ISERROR($S1877),"",OFFSET('Smelter Reference List'!$H$4,$S1877-4,0))</f>
        <v/>
      </c>
      <c r="J1877" s="295" t="str">
        <f ca="1">IF(ISERROR($S1877),"",OFFSET('Smelter Reference List'!$I$4,$S1877-4,0))</f>
        <v/>
      </c>
      <c r="K1877" s="296"/>
      <c r="L1877" s="296"/>
      <c r="M1877" s="296"/>
      <c r="N1877" s="296"/>
      <c r="O1877" s="296"/>
      <c r="P1877" s="296"/>
      <c r="Q1877" s="297"/>
      <c r="R1877" s="227"/>
      <c r="S1877" s="228" t="e">
        <f>IF(C1877="",NA(),MATCH($B1877&amp;$C1877,'Smelter Reference List'!$J:$J,0))</f>
        <v>#N/A</v>
      </c>
      <c r="T1877" s="229"/>
      <c r="U1877" s="229">
        <f t="shared" ca="1" si="60"/>
        <v>0</v>
      </c>
      <c r="V1877" s="229"/>
      <c r="W1877" s="229"/>
      <c r="Y1877" s="223" t="str">
        <f t="shared" si="61"/>
        <v/>
      </c>
    </row>
    <row r="1878" spans="1:25" s="223" customFormat="1" ht="20.25">
      <c r="A1878" s="292"/>
      <c r="B1878" s="293" t="str">
        <f>IF(LEN(A1878)=0,"",INDEX('Smelter Reference List'!$A:$A,MATCH($A1878,'Smelter Reference List'!$E:$E,0)))</f>
        <v/>
      </c>
      <c r="C1878" s="299" t="str">
        <f>IF(LEN(A1878)=0,"",INDEX('Smelter Reference List'!$C:$C,MATCH($A1878,'Smelter Reference List'!$E:$E,0)))</f>
        <v/>
      </c>
      <c r="D1878" s="293" t="str">
        <f ca="1">IF(ISERROR($S1878),"",OFFSET('Smelter Reference List'!$C$4,$S1878-4,0)&amp;"")</f>
        <v/>
      </c>
      <c r="E1878" s="293" t="str">
        <f ca="1">IF(ISERROR($S1878),"",OFFSET('Smelter Reference List'!$D$4,$S1878-4,0)&amp;"")</f>
        <v/>
      </c>
      <c r="F1878" s="293" t="str">
        <f ca="1">IF(ISERROR($S1878),"",OFFSET('Smelter Reference List'!$E$4,$S1878-4,0))</f>
        <v/>
      </c>
      <c r="G1878" s="293" t="str">
        <f ca="1">IF(C1878=$U$4,"Enter smelter details", IF(ISERROR($S1878),"",OFFSET('Smelter Reference List'!$F$4,$S1878-4,0)))</f>
        <v/>
      </c>
      <c r="H1878" s="294" t="str">
        <f ca="1">IF(ISERROR($S1878),"",OFFSET('Smelter Reference List'!$G$4,$S1878-4,0))</f>
        <v/>
      </c>
      <c r="I1878" s="295" t="str">
        <f ca="1">IF(ISERROR($S1878),"",OFFSET('Smelter Reference List'!$H$4,$S1878-4,0))</f>
        <v/>
      </c>
      <c r="J1878" s="295" t="str">
        <f ca="1">IF(ISERROR($S1878),"",OFFSET('Smelter Reference List'!$I$4,$S1878-4,0))</f>
        <v/>
      </c>
      <c r="K1878" s="296"/>
      <c r="L1878" s="296"/>
      <c r="M1878" s="296"/>
      <c r="N1878" s="296"/>
      <c r="O1878" s="296"/>
      <c r="P1878" s="296"/>
      <c r="Q1878" s="297"/>
      <c r="R1878" s="227"/>
      <c r="S1878" s="228" t="e">
        <f>IF(C1878="",NA(),MATCH($B1878&amp;$C1878,'Smelter Reference List'!$J:$J,0))</f>
        <v>#N/A</v>
      </c>
      <c r="T1878" s="229"/>
      <c r="U1878" s="229">
        <f t="shared" ca="1" si="60"/>
        <v>0</v>
      </c>
      <c r="V1878" s="229"/>
      <c r="W1878" s="229"/>
      <c r="Y1878" s="223" t="str">
        <f t="shared" si="61"/>
        <v/>
      </c>
    </row>
    <row r="1879" spans="1:25" s="223" customFormat="1" ht="20.25">
      <c r="A1879" s="292"/>
      <c r="B1879" s="293" t="str">
        <f>IF(LEN(A1879)=0,"",INDEX('Smelter Reference List'!$A:$A,MATCH($A1879,'Smelter Reference List'!$E:$E,0)))</f>
        <v/>
      </c>
      <c r="C1879" s="299" t="str">
        <f>IF(LEN(A1879)=0,"",INDEX('Smelter Reference List'!$C:$C,MATCH($A1879,'Smelter Reference List'!$E:$E,0)))</f>
        <v/>
      </c>
      <c r="D1879" s="293" t="str">
        <f ca="1">IF(ISERROR($S1879),"",OFFSET('Smelter Reference List'!$C$4,$S1879-4,0)&amp;"")</f>
        <v/>
      </c>
      <c r="E1879" s="293" t="str">
        <f ca="1">IF(ISERROR($S1879),"",OFFSET('Smelter Reference List'!$D$4,$S1879-4,0)&amp;"")</f>
        <v/>
      </c>
      <c r="F1879" s="293" t="str">
        <f ca="1">IF(ISERROR($S1879),"",OFFSET('Smelter Reference List'!$E$4,$S1879-4,0))</f>
        <v/>
      </c>
      <c r="G1879" s="293" t="str">
        <f ca="1">IF(C1879=$U$4,"Enter smelter details", IF(ISERROR($S1879),"",OFFSET('Smelter Reference List'!$F$4,$S1879-4,0)))</f>
        <v/>
      </c>
      <c r="H1879" s="294" t="str">
        <f ca="1">IF(ISERROR($S1879),"",OFFSET('Smelter Reference List'!$G$4,$S1879-4,0))</f>
        <v/>
      </c>
      <c r="I1879" s="295" t="str">
        <f ca="1">IF(ISERROR($S1879),"",OFFSET('Smelter Reference List'!$H$4,$S1879-4,0))</f>
        <v/>
      </c>
      <c r="J1879" s="295" t="str">
        <f ca="1">IF(ISERROR($S1879),"",OFFSET('Smelter Reference List'!$I$4,$S1879-4,0))</f>
        <v/>
      </c>
      <c r="K1879" s="296"/>
      <c r="L1879" s="296"/>
      <c r="M1879" s="296"/>
      <c r="N1879" s="296"/>
      <c r="O1879" s="296"/>
      <c r="P1879" s="296"/>
      <c r="Q1879" s="297"/>
      <c r="R1879" s="227"/>
      <c r="S1879" s="228" t="e">
        <f>IF(C1879="",NA(),MATCH($B1879&amp;$C1879,'Smelter Reference List'!$J:$J,0))</f>
        <v>#N/A</v>
      </c>
      <c r="T1879" s="229"/>
      <c r="U1879" s="229">
        <f t="shared" ca="1" si="60"/>
        <v>0</v>
      </c>
      <c r="V1879" s="229"/>
      <c r="W1879" s="229"/>
      <c r="Y1879" s="223" t="str">
        <f t="shared" si="61"/>
        <v/>
      </c>
    </row>
    <row r="1880" spans="1:25" s="223" customFormat="1" ht="20.25">
      <c r="A1880" s="292"/>
      <c r="B1880" s="293" t="str">
        <f>IF(LEN(A1880)=0,"",INDEX('Smelter Reference List'!$A:$A,MATCH($A1880,'Smelter Reference List'!$E:$E,0)))</f>
        <v/>
      </c>
      <c r="C1880" s="299" t="str">
        <f>IF(LEN(A1880)=0,"",INDEX('Smelter Reference List'!$C:$C,MATCH($A1880,'Smelter Reference List'!$E:$E,0)))</f>
        <v/>
      </c>
      <c r="D1880" s="293" t="str">
        <f ca="1">IF(ISERROR($S1880),"",OFFSET('Smelter Reference List'!$C$4,$S1880-4,0)&amp;"")</f>
        <v/>
      </c>
      <c r="E1880" s="293" t="str">
        <f ca="1">IF(ISERROR($S1880),"",OFFSET('Smelter Reference List'!$D$4,$S1880-4,0)&amp;"")</f>
        <v/>
      </c>
      <c r="F1880" s="293" t="str">
        <f ca="1">IF(ISERROR($S1880),"",OFFSET('Smelter Reference List'!$E$4,$S1880-4,0))</f>
        <v/>
      </c>
      <c r="G1880" s="293" t="str">
        <f ca="1">IF(C1880=$U$4,"Enter smelter details", IF(ISERROR($S1880),"",OFFSET('Smelter Reference List'!$F$4,$S1880-4,0)))</f>
        <v/>
      </c>
      <c r="H1880" s="294" t="str">
        <f ca="1">IF(ISERROR($S1880),"",OFFSET('Smelter Reference List'!$G$4,$S1880-4,0))</f>
        <v/>
      </c>
      <c r="I1880" s="295" t="str">
        <f ca="1">IF(ISERROR($S1880),"",OFFSET('Smelter Reference List'!$H$4,$S1880-4,0))</f>
        <v/>
      </c>
      <c r="J1880" s="295" t="str">
        <f ca="1">IF(ISERROR($S1880),"",OFFSET('Smelter Reference List'!$I$4,$S1880-4,0))</f>
        <v/>
      </c>
      <c r="K1880" s="296"/>
      <c r="L1880" s="296"/>
      <c r="M1880" s="296"/>
      <c r="N1880" s="296"/>
      <c r="O1880" s="296"/>
      <c r="P1880" s="296"/>
      <c r="Q1880" s="297"/>
      <c r="R1880" s="227"/>
      <c r="S1880" s="228" t="e">
        <f>IF(C1880="",NA(),MATCH($B1880&amp;$C1880,'Smelter Reference List'!$J:$J,0))</f>
        <v>#N/A</v>
      </c>
      <c r="T1880" s="229"/>
      <c r="U1880" s="229">
        <f t="shared" ca="1" si="60"/>
        <v>0</v>
      </c>
      <c r="V1880" s="229"/>
      <c r="W1880" s="229"/>
      <c r="Y1880" s="223" t="str">
        <f t="shared" si="61"/>
        <v/>
      </c>
    </row>
    <row r="1881" spans="1:25" s="223" customFormat="1" ht="20.25">
      <c r="A1881" s="292"/>
      <c r="B1881" s="293" t="str">
        <f>IF(LEN(A1881)=0,"",INDEX('Smelter Reference List'!$A:$A,MATCH($A1881,'Smelter Reference List'!$E:$E,0)))</f>
        <v/>
      </c>
      <c r="C1881" s="299" t="str">
        <f>IF(LEN(A1881)=0,"",INDEX('Smelter Reference List'!$C:$C,MATCH($A1881,'Smelter Reference List'!$E:$E,0)))</f>
        <v/>
      </c>
      <c r="D1881" s="293" t="str">
        <f ca="1">IF(ISERROR($S1881),"",OFFSET('Smelter Reference List'!$C$4,$S1881-4,0)&amp;"")</f>
        <v/>
      </c>
      <c r="E1881" s="293" t="str">
        <f ca="1">IF(ISERROR($S1881),"",OFFSET('Smelter Reference List'!$D$4,$S1881-4,0)&amp;"")</f>
        <v/>
      </c>
      <c r="F1881" s="293" t="str">
        <f ca="1">IF(ISERROR($S1881),"",OFFSET('Smelter Reference List'!$E$4,$S1881-4,0))</f>
        <v/>
      </c>
      <c r="G1881" s="293" t="str">
        <f ca="1">IF(C1881=$U$4,"Enter smelter details", IF(ISERROR($S1881),"",OFFSET('Smelter Reference List'!$F$4,$S1881-4,0)))</f>
        <v/>
      </c>
      <c r="H1881" s="294" t="str">
        <f ca="1">IF(ISERROR($S1881),"",OFFSET('Smelter Reference List'!$G$4,$S1881-4,0))</f>
        <v/>
      </c>
      <c r="I1881" s="295" t="str">
        <f ca="1">IF(ISERROR($S1881),"",OFFSET('Smelter Reference List'!$H$4,$S1881-4,0))</f>
        <v/>
      </c>
      <c r="J1881" s="295" t="str">
        <f ca="1">IF(ISERROR($S1881),"",OFFSET('Smelter Reference List'!$I$4,$S1881-4,0))</f>
        <v/>
      </c>
      <c r="K1881" s="296"/>
      <c r="L1881" s="296"/>
      <c r="M1881" s="296"/>
      <c r="N1881" s="296"/>
      <c r="O1881" s="296"/>
      <c r="P1881" s="296"/>
      <c r="Q1881" s="297"/>
      <c r="R1881" s="227"/>
      <c r="S1881" s="228" t="e">
        <f>IF(C1881="",NA(),MATCH($B1881&amp;$C1881,'Smelter Reference List'!$J:$J,0))</f>
        <v>#N/A</v>
      </c>
      <c r="T1881" s="229"/>
      <c r="U1881" s="229">
        <f t="shared" ca="1" si="60"/>
        <v>0</v>
      </c>
      <c r="V1881" s="229"/>
      <c r="W1881" s="229"/>
      <c r="Y1881" s="223" t="str">
        <f t="shared" si="61"/>
        <v/>
      </c>
    </row>
    <row r="1882" spans="1:25" s="223" customFormat="1" ht="20.25">
      <c r="A1882" s="292"/>
      <c r="B1882" s="293" t="str">
        <f>IF(LEN(A1882)=0,"",INDEX('Smelter Reference List'!$A:$A,MATCH($A1882,'Smelter Reference List'!$E:$E,0)))</f>
        <v/>
      </c>
      <c r="C1882" s="299" t="str">
        <f>IF(LEN(A1882)=0,"",INDEX('Smelter Reference List'!$C:$C,MATCH($A1882,'Smelter Reference List'!$E:$E,0)))</f>
        <v/>
      </c>
      <c r="D1882" s="293" t="str">
        <f ca="1">IF(ISERROR($S1882),"",OFFSET('Smelter Reference List'!$C$4,$S1882-4,0)&amp;"")</f>
        <v/>
      </c>
      <c r="E1882" s="293" t="str">
        <f ca="1">IF(ISERROR($S1882),"",OFFSET('Smelter Reference List'!$D$4,$S1882-4,0)&amp;"")</f>
        <v/>
      </c>
      <c r="F1882" s="293" t="str">
        <f ca="1">IF(ISERROR($S1882),"",OFFSET('Smelter Reference List'!$E$4,$S1882-4,0))</f>
        <v/>
      </c>
      <c r="G1882" s="293" t="str">
        <f ca="1">IF(C1882=$U$4,"Enter smelter details", IF(ISERROR($S1882),"",OFFSET('Smelter Reference List'!$F$4,$S1882-4,0)))</f>
        <v/>
      </c>
      <c r="H1882" s="294" t="str">
        <f ca="1">IF(ISERROR($S1882),"",OFFSET('Smelter Reference List'!$G$4,$S1882-4,0))</f>
        <v/>
      </c>
      <c r="I1882" s="295" t="str">
        <f ca="1">IF(ISERROR($S1882),"",OFFSET('Smelter Reference List'!$H$4,$S1882-4,0))</f>
        <v/>
      </c>
      <c r="J1882" s="295" t="str">
        <f ca="1">IF(ISERROR($S1882),"",OFFSET('Smelter Reference List'!$I$4,$S1882-4,0))</f>
        <v/>
      </c>
      <c r="K1882" s="296"/>
      <c r="L1882" s="296"/>
      <c r="M1882" s="296"/>
      <c r="N1882" s="296"/>
      <c r="O1882" s="296"/>
      <c r="P1882" s="296"/>
      <c r="Q1882" s="297"/>
      <c r="R1882" s="227"/>
      <c r="S1882" s="228" t="e">
        <f>IF(C1882="",NA(),MATCH($B1882&amp;$C1882,'Smelter Reference List'!$J:$J,0))</f>
        <v>#N/A</v>
      </c>
      <c r="T1882" s="229"/>
      <c r="U1882" s="229">
        <f t="shared" ca="1" si="60"/>
        <v>0</v>
      </c>
      <c r="V1882" s="229"/>
      <c r="W1882" s="229"/>
      <c r="Y1882" s="223" t="str">
        <f t="shared" si="61"/>
        <v/>
      </c>
    </row>
    <row r="1883" spans="1:25" s="223" customFormat="1" ht="20.25">
      <c r="A1883" s="292"/>
      <c r="B1883" s="293" t="str">
        <f>IF(LEN(A1883)=0,"",INDEX('Smelter Reference List'!$A:$A,MATCH($A1883,'Smelter Reference List'!$E:$E,0)))</f>
        <v/>
      </c>
      <c r="C1883" s="299" t="str">
        <f>IF(LEN(A1883)=0,"",INDEX('Smelter Reference List'!$C:$C,MATCH($A1883,'Smelter Reference List'!$E:$E,0)))</f>
        <v/>
      </c>
      <c r="D1883" s="293" t="str">
        <f ca="1">IF(ISERROR($S1883),"",OFFSET('Smelter Reference List'!$C$4,$S1883-4,0)&amp;"")</f>
        <v/>
      </c>
      <c r="E1883" s="293" t="str">
        <f ca="1">IF(ISERROR($S1883),"",OFFSET('Smelter Reference List'!$D$4,$S1883-4,0)&amp;"")</f>
        <v/>
      </c>
      <c r="F1883" s="293" t="str">
        <f ca="1">IF(ISERROR($S1883),"",OFFSET('Smelter Reference List'!$E$4,$S1883-4,0))</f>
        <v/>
      </c>
      <c r="G1883" s="293" t="str">
        <f ca="1">IF(C1883=$U$4,"Enter smelter details", IF(ISERROR($S1883),"",OFFSET('Smelter Reference List'!$F$4,$S1883-4,0)))</f>
        <v/>
      </c>
      <c r="H1883" s="294" t="str">
        <f ca="1">IF(ISERROR($S1883),"",OFFSET('Smelter Reference List'!$G$4,$S1883-4,0))</f>
        <v/>
      </c>
      <c r="I1883" s="295" t="str">
        <f ca="1">IF(ISERROR($S1883),"",OFFSET('Smelter Reference List'!$H$4,$S1883-4,0))</f>
        <v/>
      </c>
      <c r="J1883" s="295" t="str">
        <f ca="1">IF(ISERROR($S1883),"",OFFSET('Smelter Reference List'!$I$4,$S1883-4,0))</f>
        <v/>
      </c>
      <c r="K1883" s="296"/>
      <c r="L1883" s="296"/>
      <c r="M1883" s="296"/>
      <c r="N1883" s="296"/>
      <c r="O1883" s="296"/>
      <c r="P1883" s="296"/>
      <c r="Q1883" s="297"/>
      <c r="R1883" s="227"/>
      <c r="S1883" s="228" t="e">
        <f>IF(C1883="",NA(),MATCH($B1883&amp;$C1883,'Smelter Reference List'!$J:$J,0))</f>
        <v>#N/A</v>
      </c>
      <c r="T1883" s="229"/>
      <c r="U1883" s="229">
        <f t="shared" ca="1" si="60"/>
        <v>0</v>
      </c>
      <c r="V1883" s="229"/>
      <c r="W1883" s="229"/>
      <c r="Y1883" s="223" t="str">
        <f t="shared" si="61"/>
        <v/>
      </c>
    </row>
    <row r="1884" spans="1:25" s="223" customFormat="1" ht="20.25">
      <c r="A1884" s="292"/>
      <c r="B1884" s="293" t="str">
        <f>IF(LEN(A1884)=0,"",INDEX('Smelter Reference List'!$A:$A,MATCH($A1884,'Smelter Reference List'!$E:$E,0)))</f>
        <v/>
      </c>
      <c r="C1884" s="299" t="str">
        <f>IF(LEN(A1884)=0,"",INDEX('Smelter Reference List'!$C:$C,MATCH($A1884,'Smelter Reference List'!$E:$E,0)))</f>
        <v/>
      </c>
      <c r="D1884" s="293" t="str">
        <f ca="1">IF(ISERROR($S1884),"",OFFSET('Smelter Reference List'!$C$4,$S1884-4,0)&amp;"")</f>
        <v/>
      </c>
      <c r="E1884" s="293" t="str">
        <f ca="1">IF(ISERROR($S1884),"",OFFSET('Smelter Reference List'!$D$4,$S1884-4,0)&amp;"")</f>
        <v/>
      </c>
      <c r="F1884" s="293" t="str">
        <f ca="1">IF(ISERROR($S1884),"",OFFSET('Smelter Reference List'!$E$4,$S1884-4,0))</f>
        <v/>
      </c>
      <c r="G1884" s="293" t="str">
        <f ca="1">IF(C1884=$U$4,"Enter smelter details", IF(ISERROR($S1884),"",OFFSET('Smelter Reference List'!$F$4,$S1884-4,0)))</f>
        <v/>
      </c>
      <c r="H1884" s="294" t="str">
        <f ca="1">IF(ISERROR($S1884),"",OFFSET('Smelter Reference List'!$G$4,$S1884-4,0))</f>
        <v/>
      </c>
      <c r="I1884" s="295" t="str">
        <f ca="1">IF(ISERROR($S1884),"",OFFSET('Smelter Reference List'!$H$4,$S1884-4,0))</f>
        <v/>
      </c>
      <c r="J1884" s="295" t="str">
        <f ca="1">IF(ISERROR($S1884),"",OFFSET('Smelter Reference List'!$I$4,$S1884-4,0))</f>
        <v/>
      </c>
      <c r="K1884" s="296"/>
      <c r="L1884" s="296"/>
      <c r="M1884" s="296"/>
      <c r="N1884" s="296"/>
      <c r="O1884" s="296"/>
      <c r="P1884" s="296"/>
      <c r="Q1884" s="297"/>
      <c r="R1884" s="227"/>
      <c r="S1884" s="228" t="e">
        <f>IF(C1884="",NA(),MATCH($B1884&amp;$C1884,'Smelter Reference List'!$J:$J,0))</f>
        <v>#N/A</v>
      </c>
      <c r="T1884" s="229"/>
      <c r="U1884" s="229">
        <f t="shared" ca="1" si="60"/>
        <v>0</v>
      </c>
      <c r="V1884" s="229"/>
      <c r="W1884" s="229"/>
      <c r="Y1884" s="223" t="str">
        <f t="shared" si="61"/>
        <v/>
      </c>
    </row>
    <row r="1885" spans="1:25" s="223" customFormat="1" ht="20.25">
      <c r="A1885" s="292"/>
      <c r="B1885" s="293" t="str">
        <f>IF(LEN(A1885)=0,"",INDEX('Smelter Reference List'!$A:$A,MATCH($A1885,'Smelter Reference List'!$E:$E,0)))</f>
        <v/>
      </c>
      <c r="C1885" s="299" t="str">
        <f>IF(LEN(A1885)=0,"",INDEX('Smelter Reference List'!$C:$C,MATCH($A1885,'Smelter Reference List'!$E:$E,0)))</f>
        <v/>
      </c>
      <c r="D1885" s="293" t="str">
        <f ca="1">IF(ISERROR($S1885),"",OFFSET('Smelter Reference List'!$C$4,$S1885-4,0)&amp;"")</f>
        <v/>
      </c>
      <c r="E1885" s="293" t="str">
        <f ca="1">IF(ISERROR($S1885),"",OFFSET('Smelter Reference List'!$D$4,$S1885-4,0)&amp;"")</f>
        <v/>
      </c>
      <c r="F1885" s="293" t="str">
        <f ca="1">IF(ISERROR($S1885),"",OFFSET('Smelter Reference List'!$E$4,$S1885-4,0))</f>
        <v/>
      </c>
      <c r="G1885" s="293" t="str">
        <f ca="1">IF(C1885=$U$4,"Enter smelter details", IF(ISERROR($S1885),"",OFFSET('Smelter Reference List'!$F$4,$S1885-4,0)))</f>
        <v/>
      </c>
      <c r="H1885" s="294" t="str">
        <f ca="1">IF(ISERROR($S1885),"",OFFSET('Smelter Reference List'!$G$4,$S1885-4,0))</f>
        <v/>
      </c>
      <c r="I1885" s="295" t="str">
        <f ca="1">IF(ISERROR($S1885),"",OFFSET('Smelter Reference List'!$H$4,$S1885-4,0))</f>
        <v/>
      </c>
      <c r="J1885" s="295" t="str">
        <f ca="1">IF(ISERROR($S1885),"",OFFSET('Smelter Reference List'!$I$4,$S1885-4,0))</f>
        <v/>
      </c>
      <c r="K1885" s="296"/>
      <c r="L1885" s="296"/>
      <c r="M1885" s="296"/>
      <c r="N1885" s="296"/>
      <c r="O1885" s="296"/>
      <c r="P1885" s="296"/>
      <c r="Q1885" s="297"/>
      <c r="R1885" s="227"/>
      <c r="S1885" s="228" t="e">
        <f>IF(C1885="",NA(),MATCH($B1885&amp;$C1885,'Smelter Reference List'!$J:$J,0))</f>
        <v>#N/A</v>
      </c>
      <c r="T1885" s="229"/>
      <c r="U1885" s="229">
        <f t="shared" ca="1" si="60"/>
        <v>0</v>
      </c>
      <c r="V1885" s="229"/>
      <c r="W1885" s="229"/>
      <c r="Y1885" s="223" t="str">
        <f t="shared" si="61"/>
        <v/>
      </c>
    </row>
    <row r="1886" spans="1:25" s="223" customFormat="1" ht="20.25">
      <c r="A1886" s="292"/>
      <c r="B1886" s="293" t="str">
        <f>IF(LEN(A1886)=0,"",INDEX('Smelter Reference List'!$A:$A,MATCH($A1886,'Smelter Reference List'!$E:$E,0)))</f>
        <v/>
      </c>
      <c r="C1886" s="299" t="str">
        <f>IF(LEN(A1886)=0,"",INDEX('Smelter Reference List'!$C:$C,MATCH($A1886,'Smelter Reference List'!$E:$E,0)))</f>
        <v/>
      </c>
      <c r="D1886" s="293" t="str">
        <f ca="1">IF(ISERROR($S1886),"",OFFSET('Smelter Reference List'!$C$4,$S1886-4,0)&amp;"")</f>
        <v/>
      </c>
      <c r="E1886" s="293" t="str">
        <f ca="1">IF(ISERROR($S1886),"",OFFSET('Smelter Reference List'!$D$4,$S1886-4,0)&amp;"")</f>
        <v/>
      </c>
      <c r="F1886" s="293" t="str">
        <f ca="1">IF(ISERROR($S1886),"",OFFSET('Smelter Reference List'!$E$4,$S1886-4,0))</f>
        <v/>
      </c>
      <c r="G1886" s="293" t="str">
        <f ca="1">IF(C1886=$U$4,"Enter smelter details", IF(ISERROR($S1886),"",OFFSET('Smelter Reference List'!$F$4,$S1886-4,0)))</f>
        <v/>
      </c>
      <c r="H1886" s="294" t="str">
        <f ca="1">IF(ISERROR($S1886),"",OFFSET('Smelter Reference List'!$G$4,$S1886-4,0))</f>
        <v/>
      </c>
      <c r="I1886" s="295" t="str">
        <f ca="1">IF(ISERROR($S1886),"",OFFSET('Smelter Reference List'!$H$4,$S1886-4,0))</f>
        <v/>
      </c>
      <c r="J1886" s="295" t="str">
        <f ca="1">IF(ISERROR($S1886),"",OFFSET('Smelter Reference List'!$I$4,$S1886-4,0))</f>
        <v/>
      </c>
      <c r="K1886" s="296"/>
      <c r="L1886" s="296"/>
      <c r="M1886" s="296"/>
      <c r="N1886" s="296"/>
      <c r="O1886" s="296"/>
      <c r="P1886" s="296"/>
      <c r="Q1886" s="297"/>
      <c r="R1886" s="227"/>
      <c r="S1886" s="228" t="e">
        <f>IF(C1886="",NA(),MATCH($B1886&amp;$C1886,'Smelter Reference List'!$J:$J,0))</f>
        <v>#N/A</v>
      </c>
      <c r="T1886" s="229"/>
      <c r="U1886" s="229">
        <f t="shared" ca="1" si="60"/>
        <v>0</v>
      </c>
      <c r="V1886" s="229"/>
      <c r="W1886" s="229"/>
      <c r="Y1886" s="223" t="str">
        <f t="shared" si="61"/>
        <v/>
      </c>
    </row>
    <row r="1887" spans="1:25" s="223" customFormat="1" ht="20.25">
      <c r="A1887" s="292"/>
      <c r="B1887" s="293" t="str">
        <f>IF(LEN(A1887)=0,"",INDEX('Smelter Reference List'!$A:$A,MATCH($A1887,'Smelter Reference List'!$E:$E,0)))</f>
        <v/>
      </c>
      <c r="C1887" s="299" t="str">
        <f>IF(LEN(A1887)=0,"",INDEX('Smelter Reference List'!$C:$C,MATCH($A1887,'Smelter Reference List'!$E:$E,0)))</f>
        <v/>
      </c>
      <c r="D1887" s="293" t="str">
        <f ca="1">IF(ISERROR($S1887),"",OFFSET('Smelter Reference List'!$C$4,$S1887-4,0)&amp;"")</f>
        <v/>
      </c>
      <c r="E1887" s="293" t="str">
        <f ca="1">IF(ISERROR($S1887),"",OFFSET('Smelter Reference List'!$D$4,$S1887-4,0)&amp;"")</f>
        <v/>
      </c>
      <c r="F1887" s="293" t="str">
        <f ca="1">IF(ISERROR($S1887),"",OFFSET('Smelter Reference List'!$E$4,$S1887-4,0))</f>
        <v/>
      </c>
      <c r="G1887" s="293" t="str">
        <f ca="1">IF(C1887=$U$4,"Enter smelter details", IF(ISERROR($S1887),"",OFFSET('Smelter Reference List'!$F$4,$S1887-4,0)))</f>
        <v/>
      </c>
      <c r="H1887" s="294" t="str">
        <f ca="1">IF(ISERROR($S1887),"",OFFSET('Smelter Reference List'!$G$4,$S1887-4,0))</f>
        <v/>
      </c>
      <c r="I1887" s="295" t="str">
        <f ca="1">IF(ISERROR($S1887),"",OFFSET('Smelter Reference List'!$H$4,$S1887-4,0))</f>
        <v/>
      </c>
      <c r="J1887" s="295" t="str">
        <f ca="1">IF(ISERROR($S1887),"",OFFSET('Smelter Reference List'!$I$4,$S1887-4,0))</f>
        <v/>
      </c>
      <c r="K1887" s="296"/>
      <c r="L1887" s="296"/>
      <c r="M1887" s="296"/>
      <c r="N1887" s="296"/>
      <c r="O1887" s="296"/>
      <c r="P1887" s="296"/>
      <c r="Q1887" s="297"/>
      <c r="R1887" s="227"/>
      <c r="S1887" s="228" t="e">
        <f>IF(C1887="",NA(),MATCH($B1887&amp;$C1887,'Smelter Reference List'!$J:$J,0))</f>
        <v>#N/A</v>
      </c>
      <c r="T1887" s="229"/>
      <c r="U1887" s="229">
        <f t="shared" ca="1" si="60"/>
        <v>0</v>
      </c>
      <c r="V1887" s="229"/>
      <c r="W1887" s="229"/>
      <c r="Y1887" s="223" t="str">
        <f t="shared" si="61"/>
        <v/>
      </c>
    </row>
    <row r="1888" spans="1:25" s="223" customFormat="1" ht="20.25">
      <c r="A1888" s="292"/>
      <c r="B1888" s="293" t="str">
        <f>IF(LEN(A1888)=0,"",INDEX('Smelter Reference List'!$A:$A,MATCH($A1888,'Smelter Reference List'!$E:$E,0)))</f>
        <v/>
      </c>
      <c r="C1888" s="299" t="str">
        <f>IF(LEN(A1888)=0,"",INDEX('Smelter Reference List'!$C:$C,MATCH($A1888,'Smelter Reference List'!$E:$E,0)))</f>
        <v/>
      </c>
      <c r="D1888" s="293" t="str">
        <f ca="1">IF(ISERROR($S1888),"",OFFSET('Smelter Reference List'!$C$4,$S1888-4,0)&amp;"")</f>
        <v/>
      </c>
      <c r="E1888" s="293" t="str">
        <f ca="1">IF(ISERROR($S1888),"",OFFSET('Smelter Reference List'!$D$4,$S1888-4,0)&amp;"")</f>
        <v/>
      </c>
      <c r="F1888" s="293" t="str">
        <f ca="1">IF(ISERROR($S1888),"",OFFSET('Smelter Reference List'!$E$4,$S1888-4,0))</f>
        <v/>
      </c>
      <c r="G1888" s="293" t="str">
        <f ca="1">IF(C1888=$U$4,"Enter smelter details", IF(ISERROR($S1888),"",OFFSET('Smelter Reference List'!$F$4,$S1888-4,0)))</f>
        <v/>
      </c>
      <c r="H1888" s="294" t="str">
        <f ca="1">IF(ISERROR($S1888),"",OFFSET('Smelter Reference List'!$G$4,$S1888-4,0))</f>
        <v/>
      </c>
      <c r="I1888" s="295" t="str">
        <f ca="1">IF(ISERROR($S1888),"",OFFSET('Smelter Reference List'!$H$4,$S1888-4,0))</f>
        <v/>
      </c>
      <c r="J1888" s="295" t="str">
        <f ca="1">IF(ISERROR($S1888),"",OFFSET('Smelter Reference List'!$I$4,$S1888-4,0))</f>
        <v/>
      </c>
      <c r="K1888" s="296"/>
      <c r="L1888" s="296"/>
      <c r="M1888" s="296"/>
      <c r="N1888" s="296"/>
      <c r="O1888" s="296"/>
      <c r="P1888" s="296"/>
      <c r="Q1888" s="297"/>
      <c r="R1888" s="227"/>
      <c r="S1888" s="228" t="e">
        <f>IF(C1888="",NA(),MATCH($B1888&amp;$C1888,'Smelter Reference List'!$J:$J,0))</f>
        <v>#N/A</v>
      </c>
      <c r="T1888" s="229"/>
      <c r="U1888" s="229">
        <f t="shared" ca="1" si="60"/>
        <v>0</v>
      </c>
      <c r="V1888" s="229"/>
      <c r="W1888" s="229"/>
      <c r="Y1888" s="223" t="str">
        <f t="shared" si="61"/>
        <v/>
      </c>
    </row>
    <row r="1889" spans="1:25" s="223" customFormat="1" ht="20.25">
      <c r="A1889" s="292"/>
      <c r="B1889" s="293" t="str">
        <f>IF(LEN(A1889)=0,"",INDEX('Smelter Reference List'!$A:$A,MATCH($A1889,'Smelter Reference List'!$E:$E,0)))</f>
        <v/>
      </c>
      <c r="C1889" s="299" t="str">
        <f>IF(LEN(A1889)=0,"",INDEX('Smelter Reference List'!$C:$C,MATCH($A1889,'Smelter Reference List'!$E:$E,0)))</f>
        <v/>
      </c>
      <c r="D1889" s="293" t="str">
        <f ca="1">IF(ISERROR($S1889),"",OFFSET('Smelter Reference List'!$C$4,$S1889-4,0)&amp;"")</f>
        <v/>
      </c>
      <c r="E1889" s="293" t="str">
        <f ca="1">IF(ISERROR($S1889),"",OFFSET('Smelter Reference List'!$D$4,$S1889-4,0)&amp;"")</f>
        <v/>
      </c>
      <c r="F1889" s="293" t="str">
        <f ca="1">IF(ISERROR($S1889),"",OFFSET('Smelter Reference List'!$E$4,$S1889-4,0))</f>
        <v/>
      </c>
      <c r="G1889" s="293" t="str">
        <f ca="1">IF(C1889=$U$4,"Enter smelter details", IF(ISERROR($S1889),"",OFFSET('Smelter Reference List'!$F$4,$S1889-4,0)))</f>
        <v/>
      </c>
      <c r="H1889" s="294" t="str">
        <f ca="1">IF(ISERROR($S1889),"",OFFSET('Smelter Reference List'!$G$4,$S1889-4,0))</f>
        <v/>
      </c>
      <c r="I1889" s="295" t="str">
        <f ca="1">IF(ISERROR($S1889),"",OFFSET('Smelter Reference List'!$H$4,$S1889-4,0))</f>
        <v/>
      </c>
      <c r="J1889" s="295" t="str">
        <f ca="1">IF(ISERROR($S1889),"",OFFSET('Smelter Reference List'!$I$4,$S1889-4,0))</f>
        <v/>
      </c>
      <c r="K1889" s="296"/>
      <c r="L1889" s="296"/>
      <c r="M1889" s="296"/>
      <c r="N1889" s="296"/>
      <c r="O1889" s="296"/>
      <c r="P1889" s="296"/>
      <c r="Q1889" s="297"/>
      <c r="R1889" s="227"/>
      <c r="S1889" s="228" t="e">
        <f>IF(C1889="",NA(),MATCH($B1889&amp;$C1889,'Smelter Reference List'!$J:$J,0))</f>
        <v>#N/A</v>
      </c>
      <c r="T1889" s="229"/>
      <c r="U1889" s="229">
        <f t="shared" ca="1" si="60"/>
        <v>0</v>
      </c>
      <c r="V1889" s="229"/>
      <c r="W1889" s="229"/>
      <c r="Y1889" s="223" t="str">
        <f t="shared" si="61"/>
        <v/>
      </c>
    </row>
    <row r="1890" spans="1:25" s="223" customFormat="1" ht="20.25">
      <c r="A1890" s="292"/>
      <c r="B1890" s="293" t="str">
        <f>IF(LEN(A1890)=0,"",INDEX('Smelter Reference List'!$A:$A,MATCH($A1890,'Smelter Reference List'!$E:$E,0)))</f>
        <v/>
      </c>
      <c r="C1890" s="299" t="str">
        <f>IF(LEN(A1890)=0,"",INDEX('Smelter Reference List'!$C:$C,MATCH($A1890,'Smelter Reference List'!$E:$E,0)))</f>
        <v/>
      </c>
      <c r="D1890" s="293" t="str">
        <f ca="1">IF(ISERROR($S1890),"",OFFSET('Smelter Reference List'!$C$4,$S1890-4,0)&amp;"")</f>
        <v/>
      </c>
      <c r="E1890" s="293" t="str">
        <f ca="1">IF(ISERROR($S1890),"",OFFSET('Smelter Reference List'!$D$4,$S1890-4,0)&amp;"")</f>
        <v/>
      </c>
      <c r="F1890" s="293" t="str">
        <f ca="1">IF(ISERROR($S1890),"",OFFSET('Smelter Reference List'!$E$4,$S1890-4,0))</f>
        <v/>
      </c>
      <c r="G1890" s="293" t="str">
        <f ca="1">IF(C1890=$U$4,"Enter smelter details", IF(ISERROR($S1890),"",OFFSET('Smelter Reference List'!$F$4,$S1890-4,0)))</f>
        <v/>
      </c>
      <c r="H1890" s="294" t="str">
        <f ca="1">IF(ISERROR($S1890),"",OFFSET('Smelter Reference List'!$G$4,$S1890-4,0))</f>
        <v/>
      </c>
      <c r="I1890" s="295" t="str">
        <f ca="1">IF(ISERROR($S1890),"",OFFSET('Smelter Reference List'!$H$4,$S1890-4,0))</f>
        <v/>
      </c>
      <c r="J1890" s="295" t="str">
        <f ca="1">IF(ISERROR($S1890),"",OFFSET('Smelter Reference List'!$I$4,$S1890-4,0))</f>
        <v/>
      </c>
      <c r="K1890" s="296"/>
      <c r="L1890" s="296"/>
      <c r="M1890" s="296"/>
      <c r="N1890" s="296"/>
      <c r="O1890" s="296"/>
      <c r="P1890" s="296"/>
      <c r="Q1890" s="297"/>
      <c r="R1890" s="227"/>
      <c r="S1890" s="228" t="e">
        <f>IF(C1890="",NA(),MATCH($B1890&amp;$C1890,'Smelter Reference List'!$J:$J,0))</f>
        <v>#N/A</v>
      </c>
      <c r="T1890" s="229"/>
      <c r="U1890" s="229">
        <f t="shared" ca="1" si="60"/>
        <v>0</v>
      </c>
      <c r="V1890" s="229"/>
      <c r="W1890" s="229"/>
      <c r="Y1890" s="223" t="str">
        <f t="shared" si="61"/>
        <v/>
      </c>
    </row>
    <row r="1891" spans="1:25" s="223" customFormat="1" ht="20.25">
      <c r="A1891" s="292"/>
      <c r="B1891" s="293" t="str">
        <f>IF(LEN(A1891)=0,"",INDEX('Smelter Reference List'!$A:$A,MATCH($A1891,'Smelter Reference List'!$E:$E,0)))</f>
        <v/>
      </c>
      <c r="C1891" s="299" t="str">
        <f>IF(LEN(A1891)=0,"",INDEX('Smelter Reference List'!$C:$C,MATCH($A1891,'Smelter Reference List'!$E:$E,0)))</f>
        <v/>
      </c>
      <c r="D1891" s="293" t="str">
        <f ca="1">IF(ISERROR($S1891),"",OFFSET('Smelter Reference List'!$C$4,$S1891-4,0)&amp;"")</f>
        <v/>
      </c>
      <c r="E1891" s="293" t="str">
        <f ca="1">IF(ISERROR($S1891),"",OFFSET('Smelter Reference List'!$D$4,$S1891-4,0)&amp;"")</f>
        <v/>
      </c>
      <c r="F1891" s="293" t="str">
        <f ca="1">IF(ISERROR($S1891),"",OFFSET('Smelter Reference List'!$E$4,$S1891-4,0))</f>
        <v/>
      </c>
      <c r="G1891" s="293" t="str">
        <f ca="1">IF(C1891=$U$4,"Enter smelter details", IF(ISERROR($S1891),"",OFFSET('Smelter Reference List'!$F$4,$S1891-4,0)))</f>
        <v/>
      </c>
      <c r="H1891" s="294" t="str">
        <f ca="1">IF(ISERROR($S1891),"",OFFSET('Smelter Reference List'!$G$4,$S1891-4,0))</f>
        <v/>
      </c>
      <c r="I1891" s="295" t="str">
        <f ca="1">IF(ISERROR($S1891),"",OFFSET('Smelter Reference List'!$H$4,$S1891-4,0))</f>
        <v/>
      </c>
      <c r="J1891" s="295" t="str">
        <f ca="1">IF(ISERROR($S1891),"",OFFSET('Smelter Reference List'!$I$4,$S1891-4,0))</f>
        <v/>
      </c>
      <c r="K1891" s="296"/>
      <c r="L1891" s="296"/>
      <c r="M1891" s="296"/>
      <c r="N1891" s="296"/>
      <c r="O1891" s="296"/>
      <c r="P1891" s="296"/>
      <c r="Q1891" s="297"/>
      <c r="R1891" s="227"/>
      <c r="S1891" s="228" t="e">
        <f>IF(C1891="",NA(),MATCH($B1891&amp;$C1891,'Smelter Reference List'!$J:$J,0))</f>
        <v>#N/A</v>
      </c>
      <c r="T1891" s="229"/>
      <c r="U1891" s="229">
        <f t="shared" ca="1" si="60"/>
        <v>0</v>
      </c>
      <c r="V1891" s="229"/>
      <c r="W1891" s="229"/>
      <c r="Y1891" s="223" t="str">
        <f t="shared" si="61"/>
        <v/>
      </c>
    </row>
    <row r="1892" spans="1:25" s="223" customFormat="1" ht="20.25">
      <c r="A1892" s="292"/>
      <c r="B1892" s="293" t="str">
        <f>IF(LEN(A1892)=0,"",INDEX('Smelter Reference List'!$A:$A,MATCH($A1892,'Smelter Reference List'!$E:$E,0)))</f>
        <v/>
      </c>
      <c r="C1892" s="299" t="str">
        <f>IF(LEN(A1892)=0,"",INDEX('Smelter Reference List'!$C:$C,MATCH($A1892,'Smelter Reference List'!$E:$E,0)))</f>
        <v/>
      </c>
      <c r="D1892" s="293" t="str">
        <f ca="1">IF(ISERROR($S1892),"",OFFSET('Smelter Reference List'!$C$4,$S1892-4,0)&amp;"")</f>
        <v/>
      </c>
      <c r="E1892" s="293" t="str">
        <f ca="1">IF(ISERROR($S1892),"",OFFSET('Smelter Reference List'!$D$4,$S1892-4,0)&amp;"")</f>
        <v/>
      </c>
      <c r="F1892" s="293" t="str">
        <f ca="1">IF(ISERROR($S1892),"",OFFSET('Smelter Reference List'!$E$4,$S1892-4,0))</f>
        <v/>
      </c>
      <c r="G1892" s="293" t="str">
        <f ca="1">IF(C1892=$U$4,"Enter smelter details", IF(ISERROR($S1892),"",OFFSET('Smelter Reference List'!$F$4,$S1892-4,0)))</f>
        <v/>
      </c>
      <c r="H1892" s="294" t="str">
        <f ca="1">IF(ISERROR($S1892),"",OFFSET('Smelter Reference List'!$G$4,$S1892-4,0))</f>
        <v/>
      </c>
      <c r="I1892" s="295" t="str">
        <f ca="1">IF(ISERROR($S1892),"",OFFSET('Smelter Reference List'!$H$4,$S1892-4,0))</f>
        <v/>
      </c>
      <c r="J1892" s="295" t="str">
        <f ca="1">IF(ISERROR($S1892),"",OFFSET('Smelter Reference List'!$I$4,$S1892-4,0))</f>
        <v/>
      </c>
      <c r="K1892" s="296"/>
      <c r="L1892" s="296"/>
      <c r="M1892" s="296"/>
      <c r="N1892" s="296"/>
      <c r="O1892" s="296"/>
      <c r="P1892" s="296"/>
      <c r="Q1892" s="297"/>
      <c r="R1892" s="227"/>
      <c r="S1892" s="228" t="e">
        <f>IF(C1892="",NA(),MATCH($B1892&amp;$C1892,'Smelter Reference List'!$J:$J,0))</f>
        <v>#N/A</v>
      </c>
      <c r="T1892" s="229"/>
      <c r="U1892" s="229">
        <f t="shared" ca="1" si="60"/>
        <v>0</v>
      </c>
      <c r="V1892" s="229"/>
      <c r="W1892" s="229"/>
      <c r="Y1892" s="223" t="str">
        <f t="shared" si="61"/>
        <v/>
      </c>
    </row>
    <row r="1893" spans="1:25" s="223" customFormat="1" ht="20.25">
      <c r="A1893" s="292"/>
      <c r="B1893" s="293" t="str">
        <f>IF(LEN(A1893)=0,"",INDEX('Smelter Reference List'!$A:$A,MATCH($A1893,'Smelter Reference List'!$E:$E,0)))</f>
        <v/>
      </c>
      <c r="C1893" s="299" t="str">
        <f>IF(LEN(A1893)=0,"",INDEX('Smelter Reference List'!$C:$C,MATCH($A1893,'Smelter Reference List'!$E:$E,0)))</f>
        <v/>
      </c>
      <c r="D1893" s="293" t="str">
        <f ca="1">IF(ISERROR($S1893),"",OFFSET('Smelter Reference List'!$C$4,$S1893-4,0)&amp;"")</f>
        <v/>
      </c>
      <c r="E1893" s="293" t="str">
        <f ca="1">IF(ISERROR($S1893),"",OFFSET('Smelter Reference List'!$D$4,$S1893-4,0)&amp;"")</f>
        <v/>
      </c>
      <c r="F1893" s="293" t="str">
        <f ca="1">IF(ISERROR($S1893),"",OFFSET('Smelter Reference List'!$E$4,$S1893-4,0))</f>
        <v/>
      </c>
      <c r="G1893" s="293" t="str">
        <f ca="1">IF(C1893=$U$4,"Enter smelter details", IF(ISERROR($S1893),"",OFFSET('Smelter Reference List'!$F$4,$S1893-4,0)))</f>
        <v/>
      </c>
      <c r="H1893" s="294" t="str">
        <f ca="1">IF(ISERROR($S1893),"",OFFSET('Smelter Reference List'!$G$4,$S1893-4,0))</f>
        <v/>
      </c>
      <c r="I1893" s="295" t="str">
        <f ca="1">IF(ISERROR($S1893),"",OFFSET('Smelter Reference List'!$H$4,$S1893-4,0))</f>
        <v/>
      </c>
      <c r="J1893" s="295" t="str">
        <f ca="1">IF(ISERROR($S1893),"",OFFSET('Smelter Reference List'!$I$4,$S1893-4,0))</f>
        <v/>
      </c>
      <c r="K1893" s="296"/>
      <c r="L1893" s="296"/>
      <c r="M1893" s="296"/>
      <c r="N1893" s="296"/>
      <c r="O1893" s="296"/>
      <c r="P1893" s="296"/>
      <c r="Q1893" s="297"/>
      <c r="R1893" s="227"/>
      <c r="S1893" s="228" t="e">
        <f>IF(C1893="",NA(),MATCH($B1893&amp;$C1893,'Smelter Reference List'!$J:$J,0))</f>
        <v>#N/A</v>
      </c>
      <c r="T1893" s="229"/>
      <c r="U1893" s="229">
        <f t="shared" ca="1" si="60"/>
        <v>0</v>
      </c>
      <c r="V1893" s="229"/>
      <c r="W1893" s="229"/>
      <c r="Y1893" s="223" t="str">
        <f t="shared" si="61"/>
        <v/>
      </c>
    </row>
    <row r="1894" spans="1:25" s="223" customFormat="1" ht="20.25">
      <c r="A1894" s="292"/>
      <c r="B1894" s="293" t="str">
        <f>IF(LEN(A1894)=0,"",INDEX('Smelter Reference List'!$A:$A,MATCH($A1894,'Smelter Reference List'!$E:$E,0)))</f>
        <v/>
      </c>
      <c r="C1894" s="299" t="str">
        <f>IF(LEN(A1894)=0,"",INDEX('Smelter Reference List'!$C:$C,MATCH($A1894,'Smelter Reference List'!$E:$E,0)))</f>
        <v/>
      </c>
      <c r="D1894" s="293" t="str">
        <f ca="1">IF(ISERROR($S1894),"",OFFSET('Smelter Reference List'!$C$4,$S1894-4,0)&amp;"")</f>
        <v/>
      </c>
      <c r="E1894" s="293" t="str">
        <f ca="1">IF(ISERROR($S1894),"",OFFSET('Smelter Reference List'!$D$4,$S1894-4,0)&amp;"")</f>
        <v/>
      </c>
      <c r="F1894" s="293" t="str">
        <f ca="1">IF(ISERROR($S1894),"",OFFSET('Smelter Reference List'!$E$4,$S1894-4,0))</f>
        <v/>
      </c>
      <c r="G1894" s="293" t="str">
        <f ca="1">IF(C1894=$U$4,"Enter smelter details", IF(ISERROR($S1894),"",OFFSET('Smelter Reference List'!$F$4,$S1894-4,0)))</f>
        <v/>
      </c>
      <c r="H1894" s="294" t="str">
        <f ca="1">IF(ISERROR($S1894),"",OFFSET('Smelter Reference List'!$G$4,$S1894-4,0))</f>
        <v/>
      </c>
      <c r="I1894" s="295" t="str">
        <f ca="1">IF(ISERROR($S1894),"",OFFSET('Smelter Reference List'!$H$4,$S1894-4,0))</f>
        <v/>
      </c>
      <c r="J1894" s="295" t="str">
        <f ca="1">IF(ISERROR($S1894),"",OFFSET('Smelter Reference List'!$I$4,$S1894-4,0))</f>
        <v/>
      </c>
      <c r="K1894" s="296"/>
      <c r="L1894" s="296"/>
      <c r="M1894" s="296"/>
      <c r="N1894" s="296"/>
      <c r="O1894" s="296"/>
      <c r="P1894" s="296"/>
      <c r="Q1894" s="297"/>
      <c r="R1894" s="227"/>
      <c r="S1894" s="228" t="e">
        <f>IF(C1894="",NA(),MATCH($B1894&amp;$C1894,'Smelter Reference List'!$J:$J,0))</f>
        <v>#N/A</v>
      </c>
      <c r="T1894" s="229"/>
      <c r="U1894" s="229">
        <f t="shared" ca="1" si="60"/>
        <v>0</v>
      </c>
      <c r="V1894" s="229"/>
      <c r="W1894" s="229"/>
      <c r="Y1894" s="223" t="str">
        <f t="shared" si="61"/>
        <v/>
      </c>
    </row>
    <row r="1895" spans="1:25" s="223" customFormat="1" ht="20.25">
      <c r="A1895" s="292"/>
      <c r="B1895" s="293" t="str">
        <f>IF(LEN(A1895)=0,"",INDEX('Smelter Reference List'!$A:$A,MATCH($A1895,'Smelter Reference List'!$E:$E,0)))</f>
        <v/>
      </c>
      <c r="C1895" s="299" t="str">
        <f>IF(LEN(A1895)=0,"",INDEX('Smelter Reference List'!$C:$C,MATCH($A1895,'Smelter Reference List'!$E:$E,0)))</f>
        <v/>
      </c>
      <c r="D1895" s="293" t="str">
        <f ca="1">IF(ISERROR($S1895),"",OFFSET('Smelter Reference List'!$C$4,$S1895-4,0)&amp;"")</f>
        <v/>
      </c>
      <c r="E1895" s="293" t="str">
        <f ca="1">IF(ISERROR($S1895),"",OFFSET('Smelter Reference List'!$D$4,$S1895-4,0)&amp;"")</f>
        <v/>
      </c>
      <c r="F1895" s="293" t="str">
        <f ca="1">IF(ISERROR($S1895),"",OFFSET('Smelter Reference List'!$E$4,$S1895-4,0))</f>
        <v/>
      </c>
      <c r="G1895" s="293" t="str">
        <f ca="1">IF(C1895=$U$4,"Enter smelter details", IF(ISERROR($S1895),"",OFFSET('Smelter Reference List'!$F$4,$S1895-4,0)))</f>
        <v/>
      </c>
      <c r="H1895" s="294" t="str">
        <f ca="1">IF(ISERROR($S1895),"",OFFSET('Smelter Reference List'!$G$4,$S1895-4,0))</f>
        <v/>
      </c>
      <c r="I1895" s="295" t="str">
        <f ca="1">IF(ISERROR($S1895),"",OFFSET('Smelter Reference List'!$H$4,$S1895-4,0))</f>
        <v/>
      </c>
      <c r="J1895" s="295" t="str">
        <f ca="1">IF(ISERROR($S1895),"",OFFSET('Smelter Reference List'!$I$4,$S1895-4,0))</f>
        <v/>
      </c>
      <c r="K1895" s="296"/>
      <c r="L1895" s="296"/>
      <c r="M1895" s="296"/>
      <c r="N1895" s="296"/>
      <c r="O1895" s="296"/>
      <c r="P1895" s="296"/>
      <c r="Q1895" s="297"/>
      <c r="R1895" s="227"/>
      <c r="S1895" s="228" t="e">
        <f>IF(C1895="",NA(),MATCH($B1895&amp;$C1895,'Smelter Reference List'!$J:$J,0))</f>
        <v>#N/A</v>
      </c>
      <c r="T1895" s="229"/>
      <c r="U1895" s="229">
        <f t="shared" ca="1" si="60"/>
        <v>0</v>
      </c>
      <c r="V1895" s="229"/>
      <c r="W1895" s="229"/>
      <c r="Y1895" s="223" t="str">
        <f t="shared" si="61"/>
        <v/>
      </c>
    </row>
    <row r="1896" spans="1:25" s="223" customFormat="1" ht="20.25">
      <c r="A1896" s="292"/>
      <c r="B1896" s="293" t="str">
        <f>IF(LEN(A1896)=0,"",INDEX('Smelter Reference List'!$A:$A,MATCH($A1896,'Smelter Reference List'!$E:$E,0)))</f>
        <v/>
      </c>
      <c r="C1896" s="299" t="str">
        <f>IF(LEN(A1896)=0,"",INDEX('Smelter Reference List'!$C:$C,MATCH($A1896,'Smelter Reference List'!$E:$E,0)))</f>
        <v/>
      </c>
      <c r="D1896" s="293" t="str">
        <f ca="1">IF(ISERROR($S1896),"",OFFSET('Smelter Reference List'!$C$4,$S1896-4,0)&amp;"")</f>
        <v/>
      </c>
      <c r="E1896" s="293" t="str">
        <f ca="1">IF(ISERROR($S1896),"",OFFSET('Smelter Reference List'!$D$4,$S1896-4,0)&amp;"")</f>
        <v/>
      </c>
      <c r="F1896" s="293" t="str">
        <f ca="1">IF(ISERROR($S1896),"",OFFSET('Smelter Reference List'!$E$4,$S1896-4,0))</f>
        <v/>
      </c>
      <c r="G1896" s="293" t="str">
        <f ca="1">IF(C1896=$U$4,"Enter smelter details", IF(ISERROR($S1896),"",OFFSET('Smelter Reference List'!$F$4,$S1896-4,0)))</f>
        <v/>
      </c>
      <c r="H1896" s="294" t="str">
        <f ca="1">IF(ISERROR($S1896),"",OFFSET('Smelter Reference List'!$G$4,$S1896-4,0))</f>
        <v/>
      </c>
      <c r="I1896" s="295" t="str">
        <f ca="1">IF(ISERROR($S1896),"",OFFSET('Smelter Reference List'!$H$4,$S1896-4,0))</f>
        <v/>
      </c>
      <c r="J1896" s="295" t="str">
        <f ca="1">IF(ISERROR($S1896),"",OFFSET('Smelter Reference List'!$I$4,$S1896-4,0))</f>
        <v/>
      </c>
      <c r="K1896" s="296"/>
      <c r="L1896" s="296"/>
      <c r="M1896" s="296"/>
      <c r="N1896" s="296"/>
      <c r="O1896" s="296"/>
      <c r="P1896" s="296"/>
      <c r="Q1896" s="297"/>
      <c r="R1896" s="227"/>
      <c r="S1896" s="228" t="e">
        <f>IF(C1896="",NA(),MATCH($B1896&amp;$C1896,'Smelter Reference List'!$J:$J,0))</f>
        <v>#N/A</v>
      </c>
      <c r="T1896" s="229"/>
      <c r="U1896" s="229">
        <f t="shared" ca="1" si="60"/>
        <v>0</v>
      </c>
      <c r="V1896" s="229"/>
      <c r="W1896" s="229"/>
      <c r="Y1896" s="223" t="str">
        <f t="shared" si="61"/>
        <v/>
      </c>
    </row>
    <row r="1897" spans="1:25" s="223" customFormat="1" ht="20.25">
      <c r="A1897" s="292"/>
      <c r="B1897" s="293" t="str">
        <f>IF(LEN(A1897)=0,"",INDEX('Smelter Reference List'!$A:$A,MATCH($A1897,'Smelter Reference List'!$E:$E,0)))</f>
        <v/>
      </c>
      <c r="C1897" s="299" t="str">
        <f>IF(LEN(A1897)=0,"",INDEX('Smelter Reference List'!$C:$C,MATCH($A1897,'Smelter Reference List'!$E:$E,0)))</f>
        <v/>
      </c>
      <c r="D1897" s="293" t="str">
        <f ca="1">IF(ISERROR($S1897),"",OFFSET('Smelter Reference List'!$C$4,$S1897-4,0)&amp;"")</f>
        <v/>
      </c>
      <c r="E1897" s="293" t="str">
        <f ca="1">IF(ISERROR($S1897),"",OFFSET('Smelter Reference List'!$D$4,$S1897-4,0)&amp;"")</f>
        <v/>
      </c>
      <c r="F1897" s="293" t="str">
        <f ca="1">IF(ISERROR($S1897),"",OFFSET('Smelter Reference List'!$E$4,$S1897-4,0))</f>
        <v/>
      </c>
      <c r="G1897" s="293" t="str">
        <f ca="1">IF(C1897=$U$4,"Enter smelter details", IF(ISERROR($S1897),"",OFFSET('Smelter Reference List'!$F$4,$S1897-4,0)))</f>
        <v/>
      </c>
      <c r="H1897" s="294" t="str">
        <f ca="1">IF(ISERROR($S1897),"",OFFSET('Smelter Reference List'!$G$4,$S1897-4,0))</f>
        <v/>
      </c>
      <c r="I1897" s="295" t="str">
        <f ca="1">IF(ISERROR($S1897),"",OFFSET('Smelter Reference List'!$H$4,$S1897-4,0))</f>
        <v/>
      </c>
      <c r="J1897" s="295" t="str">
        <f ca="1">IF(ISERROR($S1897),"",OFFSET('Smelter Reference List'!$I$4,$S1897-4,0))</f>
        <v/>
      </c>
      <c r="K1897" s="296"/>
      <c r="L1897" s="296"/>
      <c r="M1897" s="296"/>
      <c r="N1897" s="296"/>
      <c r="O1897" s="296"/>
      <c r="P1897" s="296"/>
      <c r="Q1897" s="297"/>
      <c r="R1897" s="227"/>
      <c r="S1897" s="228" t="e">
        <f>IF(C1897="",NA(),MATCH($B1897&amp;$C1897,'Smelter Reference List'!$J:$J,0))</f>
        <v>#N/A</v>
      </c>
      <c r="T1897" s="229"/>
      <c r="U1897" s="229">
        <f t="shared" ca="1" si="60"/>
        <v>0</v>
      </c>
      <c r="V1897" s="229"/>
      <c r="W1897" s="229"/>
      <c r="Y1897" s="223" t="str">
        <f t="shared" si="61"/>
        <v/>
      </c>
    </row>
    <row r="1898" spans="1:25" s="223" customFormat="1" ht="20.25">
      <c r="A1898" s="292"/>
      <c r="B1898" s="293" t="str">
        <f>IF(LEN(A1898)=0,"",INDEX('Smelter Reference List'!$A:$A,MATCH($A1898,'Smelter Reference List'!$E:$E,0)))</f>
        <v/>
      </c>
      <c r="C1898" s="299" t="str">
        <f>IF(LEN(A1898)=0,"",INDEX('Smelter Reference List'!$C:$C,MATCH($A1898,'Smelter Reference List'!$E:$E,0)))</f>
        <v/>
      </c>
      <c r="D1898" s="293" t="str">
        <f ca="1">IF(ISERROR($S1898),"",OFFSET('Smelter Reference List'!$C$4,$S1898-4,0)&amp;"")</f>
        <v/>
      </c>
      <c r="E1898" s="293" t="str">
        <f ca="1">IF(ISERROR($S1898),"",OFFSET('Smelter Reference List'!$D$4,$S1898-4,0)&amp;"")</f>
        <v/>
      </c>
      <c r="F1898" s="293" t="str">
        <f ca="1">IF(ISERROR($S1898),"",OFFSET('Smelter Reference List'!$E$4,$S1898-4,0))</f>
        <v/>
      </c>
      <c r="G1898" s="293" t="str">
        <f ca="1">IF(C1898=$U$4,"Enter smelter details", IF(ISERROR($S1898),"",OFFSET('Smelter Reference List'!$F$4,$S1898-4,0)))</f>
        <v/>
      </c>
      <c r="H1898" s="294" t="str">
        <f ca="1">IF(ISERROR($S1898),"",OFFSET('Smelter Reference List'!$G$4,$S1898-4,0))</f>
        <v/>
      </c>
      <c r="I1898" s="295" t="str">
        <f ca="1">IF(ISERROR($S1898),"",OFFSET('Smelter Reference List'!$H$4,$S1898-4,0))</f>
        <v/>
      </c>
      <c r="J1898" s="295" t="str">
        <f ca="1">IF(ISERROR($S1898),"",OFFSET('Smelter Reference List'!$I$4,$S1898-4,0))</f>
        <v/>
      </c>
      <c r="K1898" s="296"/>
      <c r="L1898" s="296"/>
      <c r="M1898" s="296"/>
      <c r="N1898" s="296"/>
      <c r="O1898" s="296"/>
      <c r="P1898" s="296"/>
      <c r="Q1898" s="297"/>
      <c r="R1898" s="227"/>
      <c r="S1898" s="228" t="e">
        <f>IF(C1898="",NA(),MATCH($B1898&amp;$C1898,'Smelter Reference List'!$J:$J,0))</f>
        <v>#N/A</v>
      </c>
      <c r="T1898" s="229"/>
      <c r="U1898" s="229">
        <f t="shared" ca="1" si="60"/>
        <v>0</v>
      </c>
      <c r="V1898" s="229"/>
      <c r="W1898" s="229"/>
      <c r="Y1898" s="223" t="str">
        <f t="shared" si="61"/>
        <v/>
      </c>
    </row>
    <row r="1899" spans="1:25" s="223" customFormat="1" ht="20.25">
      <c r="A1899" s="292"/>
      <c r="B1899" s="293" t="str">
        <f>IF(LEN(A1899)=0,"",INDEX('Smelter Reference List'!$A:$A,MATCH($A1899,'Smelter Reference List'!$E:$E,0)))</f>
        <v/>
      </c>
      <c r="C1899" s="299" t="str">
        <f>IF(LEN(A1899)=0,"",INDEX('Smelter Reference List'!$C:$C,MATCH($A1899,'Smelter Reference List'!$E:$E,0)))</f>
        <v/>
      </c>
      <c r="D1899" s="293" t="str">
        <f ca="1">IF(ISERROR($S1899),"",OFFSET('Smelter Reference List'!$C$4,$S1899-4,0)&amp;"")</f>
        <v/>
      </c>
      <c r="E1899" s="293" t="str">
        <f ca="1">IF(ISERROR($S1899),"",OFFSET('Smelter Reference List'!$D$4,$S1899-4,0)&amp;"")</f>
        <v/>
      </c>
      <c r="F1899" s="293" t="str">
        <f ca="1">IF(ISERROR($S1899),"",OFFSET('Smelter Reference List'!$E$4,$S1899-4,0))</f>
        <v/>
      </c>
      <c r="G1899" s="293" t="str">
        <f ca="1">IF(C1899=$U$4,"Enter smelter details", IF(ISERROR($S1899),"",OFFSET('Smelter Reference List'!$F$4,$S1899-4,0)))</f>
        <v/>
      </c>
      <c r="H1899" s="294" t="str">
        <f ca="1">IF(ISERROR($S1899),"",OFFSET('Smelter Reference List'!$G$4,$S1899-4,0))</f>
        <v/>
      </c>
      <c r="I1899" s="295" t="str">
        <f ca="1">IF(ISERROR($S1899),"",OFFSET('Smelter Reference List'!$H$4,$S1899-4,0))</f>
        <v/>
      </c>
      <c r="J1899" s="295" t="str">
        <f ca="1">IF(ISERROR($S1899),"",OFFSET('Smelter Reference List'!$I$4,$S1899-4,0))</f>
        <v/>
      </c>
      <c r="K1899" s="296"/>
      <c r="L1899" s="296"/>
      <c r="M1899" s="296"/>
      <c r="N1899" s="296"/>
      <c r="O1899" s="296"/>
      <c r="P1899" s="296"/>
      <c r="Q1899" s="297"/>
      <c r="R1899" s="227"/>
      <c r="S1899" s="228" t="e">
        <f>IF(C1899="",NA(),MATCH($B1899&amp;$C1899,'Smelter Reference List'!$J:$J,0))</f>
        <v>#N/A</v>
      </c>
      <c r="T1899" s="229"/>
      <c r="U1899" s="229">
        <f t="shared" ca="1" si="60"/>
        <v>0</v>
      </c>
      <c r="V1899" s="229"/>
      <c r="W1899" s="229"/>
      <c r="Y1899" s="223" t="str">
        <f t="shared" si="61"/>
        <v/>
      </c>
    </row>
    <row r="1900" spans="1:25" s="223" customFormat="1" ht="20.25">
      <c r="A1900" s="292"/>
      <c r="B1900" s="293" t="str">
        <f>IF(LEN(A1900)=0,"",INDEX('Smelter Reference List'!$A:$A,MATCH($A1900,'Smelter Reference List'!$E:$E,0)))</f>
        <v/>
      </c>
      <c r="C1900" s="299" t="str">
        <f>IF(LEN(A1900)=0,"",INDEX('Smelter Reference List'!$C:$C,MATCH($A1900,'Smelter Reference List'!$E:$E,0)))</f>
        <v/>
      </c>
      <c r="D1900" s="293" t="str">
        <f ca="1">IF(ISERROR($S1900),"",OFFSET('Smelter Reference List'!$C$4,$S1900-4,0)&amp;"")</f>
        <v/>
      </c>
      <c r="E1900" s="293" t="str">
        <f ca="1">IF(ISERROR($S1900),"",OFFSET('Smelter Reference List'!$D$4,$S1900-4,0)&amp;"")</f>
        <v/>
      </c>
      <c r="F1900" s="293" t="str">
        <f ca="1">IF(ISERROR($S1900),"",OFFSET('Smelter Reference List'!$E$4,$S1900-4,0))</f>
        <v/>
      </c>
      <c r="G1900" s="293" t="str">
        <f ca="1">IF(C1900=$U$4,"Enter smelter details", IF(ISERROR($S1900),"",OFFSET('Smelter Reference List'!$F$4,$S1900-4,0)))</f>
        <v/>
      </c>
      <c r="H1900" s="294" t="str">
        <f ca="1">IF(ISERROR($S1900),"",OFFSET('Smelter Reference List'!$G$4,$S1900-4,0))</f>
        <v/>
      </c>
      <c r="I1900" s="295" t="str">
        <f ca="1">IF(ISERROR($S1900),"",OFFSET('Smelter Reference List'!$H$4,$S1900-4,0))</f>
        <v/>
      </c>
      <c r="J1900" s="295" t="str">
        <f ca="1">IF(ISERROR($S1900),"",OFFSET('Smelter Reference List'!$I$4,$S1900-4,0))</f>
        <v/>
      </c>
      <c r="K1900" s="296"/>
      <c r="L1900" s="296"/>
      <c r="M1900" s="296"/>
      <c r="N1900" s="296"/>
      <c r="O1900" s="296"/>
      <c r="P1900" s="296"/>
      <c r="Q1900" s="297"/>
      <c r="R1900" s="227"/>
      <c r="S1900" s="228" t="e">
        <f>IF(C1900="",NA(),MATCH($B1900&amp;$C1900,'Smelter Reference List'!$J:$J,0))</f>
        <v>#N/A</v>
      </c>
      <c r="T1900" s="229"/>
      <c r="U1900" s="229">
        <f t="shared" ca="1" si="60"/>
        <v>0</v>
      </c>
      <c r="V1900" s="229"/>
      <c r="W1900" s="229"/>
      <c r="Y1900" s="223" t="str">
        <f t="shared" si="61"/>
        <v/>
      </c>
    </row>
    <row r="1901" spans="1:25" s="223" customFormat="1" ht="20.25">
      <c r="A1901" s="292"/>
      <c r="B1901" s="293" t="str">
        <f>IF(LEN(A1901)=0,"",INDEX('Smelter Reference List'!$A:$A,MATCH($A1901,'Smelter Reference List'!$E:$E,0)))</f>
        <v/>
      </c>
      <c r="C1901" s="299" t="str">
        <f>IF(LEN(A1901)=0,"",INDEX('Smelter Reference List'!$C:$C,MATCH($A1901,'Smelter Reference List'!$E:$E,0)))</f>
        <v/>
      </c>
      <c r="D1901" s="293" t="str">
        <f ca="1">IF(ISERROR($S1901),"",OFFSET('Smelter Reference List'!$C$4,$S1901-4,0)&amp;"")</f>
        <v/>
      </c>
      <c r="E1901" s="293" t="str">
        <f ca="1">IF(ISERROR($S1901),"",OFFSET('Smelter Reference List'!$D$4,$S1901-4,0)&amp;"")</f>
        <v/>
      </c>
      <c r="F1901" s="293" t="str">
        <f ca="1">IF(ISERROR($S1901),"",OFFSET('Smelter Reference List'!$E$4,$S1901-4,0))</f>
        <v/>
      </c>
      <c r="G1901" s="293" t="str">
        <f ca="1">IF(C1901=$U$4,"Enter smelter details", IF(ISERROR($S1901),"",OFFSET('Smelter Reference List'!$F$4,$S1901-4,0)))</f>
        <v/>
      </c>
      <c r="H1901" s="294" t="str">
        <f ca="1">IF(ISERROR($S1901),"",OFFSET('Smelter Reference List'!$G$4,$S1901-4,0))</f>
        <v/>
      </c>
      <c r="I1901" s="295" t="str">
        <f ca="1">IF(ISERROR($S1901),"",OFFSET('Smelter Reference List'!$H$4,$S1901-4,0))</f>
        <v/>
      </c>
      <c r="J1901" s="295" t="str">
        <f ca="1">IF(ISERROR($S1901),"",OFFSET('Smelter Reference List'!$I$4,$S1901-4,0))</f>
        <v/>
      </c>
      <c r="K1901" s="296"/>
      <c r="L1901" s="296"/>
      <c r="M1901" s="296"/>
      <c r="N1901" s="296"/>
      <c r="O1901" s="296"/>
      <c r="P1901" s="296"/>
      <c r="Q1901" s="297"/>
      <c r="R1901" s="227"/>
      <c r="S1901" s="228" t="e">
        <f>IF(C1901="",NA(),MATCH($B1901&amp;$C1901,'Smelter Reference List'!$J:$J,0))</f>
        <v>#N/A</v>
      </c>
      <c r="T1901" s="229"/>
      <c r="U1901" s="229">
        <f t="shared" ca="1" si="60"/>
        <v>0</v>
      </c>
      <c r="V1901" s="229"/>
      <c r="W1901" s="229"/>
      <c r="Y1901" s="223" t="str">
        <f t="shared" si="61"/>
        <v/>
      </c>
    </row>
    <row r="1902" spans="1:25" s="223" customFormat="1" ht="20.25">
      <c r="A1902" s="292"/>
      <c r="B1902" s="293" t="str">
        <f>IF(LEN(A1902)=0,"",INDEX('Smelter Reference List'!$A:$A,MATCH($A1902,'Smelter Reference List'!$E:$E,0)))</f>
        <v/>
      </c>
      <c r="C1902" s="299" t="str">
        <f>IF(LEN(A1902)=0,"",INDEX('Smelter Reference List'!$C:$C,MATCH($A1902,'Smelter Reference List'!$E:$E,0)))</f>
        <v/>
      </c>
      <c r="D1902" s="293" t="str">
        <f ca="1">IF(ISERROR($S1902),"",OFFSET('Smelter Reference List'!$C$4,$S1902-4,0)&amp;"")</f>
        <v/>
      </c>
      <c r="E1902" s="293" t="str">
        <f ca="1">IF(ISERROR($S1902),"",OFFSET('Smelter Reference List'!$D$4,$S1902-4,0)&amp;"")</f>
        <v/>
      </c>
      <c r="F1902" s="293" t="str">
        <f ca="1">IF(ISERROR($S1902),"",OFFSET('Smelter Reference List'!$E$4,$S1902-4,0))</f>
        <v/>
      </c>
      <c r="G1902" s="293" t="str">
        <f ca="1">IF(C1902=$U$4,"Enter smelter details", IF(ISERROR($S1902),"",OFFSET('Smelter Reference List'!$F$4,$S1902-4,0)))</f>
        <v/>
      </c>
      <c r="H1902" s="294" t="str">
        <f ca="1">IF(ISERROR($S1902),"",OFFSET('Smelter Reference List'!$G$4,$S1902-4,0))</f>
        <v/>
      </c>
      <c r="I1902" s="295" t="str">
        <f ca="1">IF(ISERROR($S1902),"",OFFSET('Smelter Reference List'!$H$4,$S1902-4,0))</f>
        <v/>
      </c>
      <c r="J1902" s="295" t="str">
        <f ca="1">IF(ISERROR($S1902),"",OFFSET('Smelter Reference List'!$I$4,$S1902-4,0))</f>
        <v/>
      </c>
      <c r="K1902" s="296"/>
      <c r="L1902" s="296"/>
      <c r="M1902" s="296"/>
      <c r="N1902" s="296"/>
      <c r="O1902" s="296"/>
      <c r="P1902" s="296"/>
      <c r="Q1902" s="297"/>
      <c r="R1902" s="227"/>
      <c r="S1902" s="228" t="e">
        <f>IF(C1902="",NA(),MATCH($B1902&amp;$C1902,'Smelter Reference List'!$J:$J,0))</f>
        <v>#N/A</v>
      </c>
      <c r="T1902" s="229"/>
      <c r="U1902" s="229">
        <f t="shared" ca="1" si="60"/>
        <v>0</v>
      </c>
      <c r="V1902" s="229"/>
      <c r="W1902" s="229"/>
      <c r="Y1902" s="223" t="str">
        <f t="shared" si="61"/>
        <v/>
      </c>
    </row>
    <row r="1903" spans="1:25" s="223" customFormat="1" ht="20.25">
      <c r="A1903" s="292"/>
      <c r="B1903" s="293" t="str">
        <f>IF(LEN(A1903)=0,"",INDEX('Smelter Reference List'!$A:$A,MATCH($A1903,'Smelter Reference List'!$E:$E,0)))</f>
        <v/>
      </c>
      <c r="C1903" s="299" t="str">
        <f>IF(LEN(A1903)=0,"",INDEX('Smelter Reference List'!$C:$C,MATCH($A1903,'Smelter Reference List'!$E:$E,0)))</f>
        <v/>
      </c>
      <c r="D1903" s="293" t="str">
        <f ca="1">IF(ISERROR($S1903),"",OFFSET('Smelter Reference List'!$C$4,$S1903-4,0)&amp;"")</f>
        <v/>
      </c>
      <c r="E1903" s="293" t="str">
        <f ca="1">IF(ISERROR($S1903),"",OFFSET('Smelter Reference List'!$D$4,$S1903-4,0)&amp;"")</f>
        <v/>
      </c>
      <c r="F1903" s="293" t="str">
        <f ca="1">IF(ISERROR($S1903),"",OFFSET('Smelter Reference List'!$E$4,$S1903-4,0))</f>
        <v/>
      </c>
      <c r="G1903" s="293" t="str">
        <f ca="1">IF(C1903=$U$4,"Enter smelter details", IF(ISERROR($S1903),"",OFFSET('Smelter Reference List'!$F$4,$S1903-4,0)))</f>
        <v/>
      </c>
      <c r="H1903" s="294" t="str">
        <f ca="1">IF(ISERROR($S1903),"",OFFSET('Smelter Reference List'!$G$4,$S1903-4,0))</f>
        <v/>
      </c>
      <c r="I1903" s="295" t="str">
        <f ca="1">IF(ISERROR($S1903),"",OFFSET('Smelter Reference List'!$H$4,$S1903-4,0))</f>
        <v/>
      </c>
      <c r="J1903" s="295" t="str">
        <f ca="1">IF(ISERROR($S1903),"",OFFSET('Smelter Reference List'!$I$4,$S1903-4,0))</f>
        <v/>
      </c>
      <c r="K1903" s="296"/>
      <c r="L1903" s="296"/>
      <c r="M1903" s="296"/>
      <c r="N1903" s="296"/>
      <c r="O1903" s="296"/>
      <c r="P1903" s="296"/>
      <c r="Q1903" s="297"/>
      <c r="R1903" s="227"/>
      <c r="S1903" s="228" t="e">
        <f>IF(C1903="",NA(),MATCH($B1903&amp;$C1903,'Smelter Reference List'!$J:$J,0))</f>
        <v>#N/A</v>
      </c>
      <c r="T1903" s="229"/>
      <c r="U1903" s="229">
        <f t="shared" ca="1" si="60"/>
        <v>0</v>
      </c>
      <c r="V1903" s="229"/>
      <c r="W1903" s="229"/>
      <c r="Y1903" s="223" t="str">
        <f t="shared" si="61"/>
        <v/>
      </c>
    </row>
    <row r="1904" spans="1:25" s="223" customFormat="1" ht="20.25">
      <c r="A1904" s="292"/>
      <c r="B1904" s="293" t="str">
        <f>IF(LEN(A1904)=0,"",INDEX('Smelter Reference List'!$A:$A,MATCH($A1904,'Smelter Reference List'!$E:$E,0)))</f>
        <v/>
      </c>
      <c r="C1904" s="299" t="str">
        <f>IF(LEN(A1904)=0,"",INDEX('Smelter Reference List'!$C:$C,MATCH($A1904,'Smelter Reference List'!$E:$E,0)))</f>
        <v/>
      </c>
      <c r="D1904" s="293" t="str">
        <f ca="1">IF(ISERROR($S1904),"",OFFSET('Smelter Reference List'!$C$4,$S1904-4,0)&amp;"")</f>
        <v/>
      </c>
      <c r="E1904" s="293" t="str">
        <f ca="1">IF(ISERROR($S1904),"",OFFSET('Smelter Reference List'!$D$4,$S1904-4,0)&amp;"")</f>
        <v/>
      </c>
      <c r="F1904" s="293" t="str">
        <f ca="1">IF(ISERROR($S1904),"",OFFSET('Smelter Reference List'!$E$4,$S1904-4,0))</f>
        <v/>
      </c>
      <c r="G1904" s="293" t="str">
        <f ca="1">IF(C1904=$U$4,"Enter smelter details", IF(ISERROR($S1904),"",OFFSET('Smelter Reference List'!$F$4,$S1904-4,0)))</f>
        <v/>
      </c>
      <c r="H1904" s="294" t="str">
        <f ca="1">IF(ISERROR($S1904),"",OFFSET('Smelter Reference List'!$G$4,$S1904-4,0))</f>
        <v/>
      </c>
      <c r="I1904" s="295" t="str">
        <f ca="1">IF(ISERROR($S1904),"",OFFSET('Smelter Reference List'!$H$4,$S1904-4,0))</f>
        <v/>
      </c>
      <c r="J1904" s="295" t="str">
        <f ca="1">IF(ISERROR($S1904),"",OFFSET('Smelter Reference List'!$I$4,$S1904-4,0))</f>
        <v/>
      </c>
      <c r="K1904" s="296"/>
      <c r="L1904" s="296"/>
      <c r="M1904" s="296"/>
      <c r="N1904" s="296"/>
      <c r="O1904" s="296"/>
      <c r="P1904" s="296"/>
      <c r="Q1904" s="297"/>
      <c r="R1904" s="227"/>
      <c r="S1904" s="228" t="e">
        <f>IF(C1904="",NA(),MATCH($B1904&amp;$C1904,'Smelter Reference List'!$J:$J,0))</f>
        <v>#N/A</v>
      </c>
      <c r="T1904" s="229"/>
      <c r="U1904" s="229">
        <f t="shared" ca="1" si="60"/>
        <v>0</v>
      </c>
      <c r="V1904" s="229"/>
      <c r="W1904" s="229"/>
      <c r="Y1904" s="223" t="str">
        <f t="shared" si="61"/>
        <v/>
      </c>
    </row>
    <row r="1905" spans="1:25" s="223" customFormat="1" ht="20.25">
      <c r="A1905" s="292"/>
      <c r="B1905" s="293" t="str">
        <f>IF(LEN(A1905)=0,"",INDEX('Smelter Reference List'!$A:$A,MATCH($A1905,'Smelter Reference List'!$E:$E,0)))</f>
        <v/>
      </c>
      <c r="C1905" s="299" t="str">
        <f>IF(LEN(A1905)=0,"",INDEX('Smelter Reference List'!$C:$C,MATCH($A1905,'Smelter Reference List'!$E:$E,0)))</f>
        <v/>
      </c>
      <c r="D1905" s="293" t="str">
        <f ca="1">IF(ISERROR($S1905),"",OFFSET('Smelter Reference List'!$C$4,$S1905-4,0)&amp;"")</f>
        <v/>
      </c>
      <c r="E1905" s="293" t="str">
        <f ca="1">IF(ISERROR($S1905),"",OFFSET('Smelter Reference List'!$D$4,$S1905-4,0)&amp;"")</f>
        <v/>
      </c>
      <c r="F1905" s="293" t="str">
        <f ca="1">IF(ISERROR($S1905),"",OFFSET('Smelter Reference List'!$E$4,$S1905-4,0))</f>
        <v/>
      </c>
      <c r="G1905" s="293" t="str">
        <f ca="1">IF(C1905=$U$4,"Enter smelter details", IF(ISERROR($S1905),"",OFFSET('Smelter Reference List'!$F$4,$S1905-4,0)))</f>
        <v/>
      </c>
      <c r="H1905" s="294" t="str">
        <f ca="1">IF(ISERROR($S1905),"",OFFSET('Smelter Reference List'!$G$4,$S1905-4,0))</f>
        <v/>
      </c>
      <c r="I1905" s="295" t="str">
        <f ca="1">IF(ISERROR($S1905),"",OFFSET('Smelter Reference List'!$H$4,$S1905-4,0))</f>
        <v/>
      </c>
      <c r="J1905" s="295" t="str">
        <f ca="1">IF(ISERROR($S1905),"",OFFSET('Smelter Reference List'!$I$4,$S1905-4,0))</f>
        <v/>
      </c>
      <c r="K1905" s="296"/>
      <c r="L1905" s="296"/>
      <c r="M1905" s="296"/>
      <c r="N1905" s="296"/>
      <c r="O1905" s="296"/>
      <c r="P1905" s="296"/>
      <c r="Q1905" s="297"/>
      <c r="R1905" s="227"/>
      <c r="S1905" s="228" t="e">
        <f>IF(C1905="",NA(),MATCH($B1905&amp;$C1905,'Smelter Reference List'!$J:$J,0))</f>
        <v>#N/A</v>
      </c>
      <c r="T1905" s="229"/>
      <c r="U1905" s="229">
        <f t="shared" ca="1" si="60"/>
        <v>0</v>
      </c>
      <c r="V1905" s="229"/>
      <c r="W1905" s="229"/>
      <c r="Y1905" s="223" t="str">
        <f t="shared" si="61"/>
        <v/>
      </c>
    </row>
    <row r="1906" spans="1:25" s="223" customFormat="1" ht="20.25">
      <c r="A1906" s="292"/>
      <c r="B1906" s="293" t="str">
        <f>IF(LEN(A1906)=0,"",INDEX('Smelter Reference List'!$A:$A,MATCH($A1906,'Smelter Reference List'!$E:$E,0)))</f>
        <v/>
      </c>
      <c r="C1906" s="299" t="str">
        <f>IF(LEN(A1906)=0,"",INDEX('Smelter Reference List'!$C:$C,MATCH($A1906,'Smelter Reference List'!$E:$E,0)))</f>
        <v/>
      </c>
      <c r="D1906" s="293" t="str">
        <f ca="1">IF(ISERROR($S1906),"",OFFSET('Smelter Reference List'!$C$4,$S1906-4,0)&amp;"")</f>
        <v/>
      </c>
      <c r="E1906" s="293" t="str">
        <f ca="1">IF(ISERROR($S1906),"",OFFSET('Smelter Reference List'!$D$4,$S1906-4,0)&amp;"")</f>
        <v/>
      </c>
      <c r="F1906" s="293" t="str">
        <f ca="1">IF(ISERROR($S1906),"",OFFSET('Smelter Reference List'!$E$4,$S1906-4,0))</f>
        <v/>
      </c>
      <c r="G1906" s="293" t="str">
        <f ca="1">IF(C1906=$U$4,"Enter smelter details", IF(ISERROR($S1906),"",OFFSET('Smelter Reference List'!$F$4,$S1906-4,0)))</f>
        <v/>
      </c>
      <c r="H1906" s="294" t="str">
        <f ca="1">IF(ISERROR($S1906),"",OFFSET('Smelter Reference List'!$G$4,$S1906-4,0))</f>
        <v/>
      </c>
      <c r="I1906" s="295" t="str">
        <f ca="1">IF(ISERROR($S1906),"",OFFSET('Smelter Reference List'!$H$4,$S1906-4,0))</f>
        <v/>
      </c>
      <c r="J1906" s="295" t="str">
        <f ca="1">IF(ISERROR($S1906),"",OFFSET('Smelter Reference List'!$I$4,$S1906-4,0))</f>
        <v/>
      </c>
      <c r="K1906" s="296"/>
      <c r="L1906" s="296"/>
      <c r="M1906" s="296"/>
      <c r="N1906" s="296"/>
      <c r="O1906" s="296"/>
      <c r="P1906" s="296"/>
      <c r="Q1906" s="297"/>
      <c r="R1906" s="227"/>
      <c r="S1906" s="228" t="e">
        <f>IF(C1906="",NA(),MATCH($B1906&amp;$C1906,'Smelter Reference List'!$J:$J,0))</f>
        <v>#N/A</v>
      </c>
      <c r="T1906" s="229"/>
      <c r="U1906" s="229">
        <f t="shared" ca="1" si="60"/>
        <v>0</v>
      </c>
      <c r="V1906" s="229"/>
      <c r="W1906" s="229"/>
      <c r="Y1906" s="223" t="str">
        <f t="shared" si="61"/>
        <v/>
      </c>
    </row>
    <row r="1907" spans="1:25" s="223" customFormat="1" ht="20.25">
      <c r="A1907" s="292"/>
      <c r="B1907" s="293" t="str">
        <f>IF(LEN(A1907)=0,"",INDEX('Smelter Reference List'!$A:$A,MATCH($A1907,'Smelter Reference List'!$E:$E,0)))</f>
        <v/>
      </c>
      <c r="C1907" s="299" t="str">
        <f>IF(LEN(A1907)=0,"",INDEX('Smelter Reference List'!$C:$C,MATCH($A1907,'Smelter Reference List'!$E:$E,0)))</f>
        <v/>
      </c>
      <c r="D1907" s="293" t="str">
        <f ca="1">IF(ISERROR($S1907),"",OFFSET('Smelter Reference List'!$C$4,$S1907-4,0)&amp;"")</f>
        <v/>
      </c>
      <c r="E1907" s="293" t="str">
        <f ca="1">IF(ISERROR($S1907),"",OFFSET('Smelter Reference List'!$D$4,$S1907-4,0)&amp;"")</f>
        <v/>
      </c>
      <c r="F1907" s="293" t="str">
        <f ca="1">IF(ISERROR($S1907),"",OFFSET('Smelter Reference List'!$E$4,$S1907-4,0))</f>
        <v/>
      </c>
      <c r="G1907" s="293" t="str">
        <f ca="1">IF(C1907=$U$4,"Enter smelter details", IF(ISERROR($S1907),"",OFFSET('Smelter Reference List'!$F$4,$S1907-4,0)))</f>
        <v/>
      </c>
      <c r="H1907" s="294" t="str">
        <f ca="1">IF(ISERROR($S1907),"",OFFSET('Smelter Reference List'!$G$4,$S1907-4,0))</f>
        <v/>
      </c>
      <c r="I1907" s="295" t="str">
        <f ca="1">IF(ISERROR($S1907),"",OFFSET('Smelter Reference List'!$H$4,$S1907-4,0))</f>
        <v/>
      </c>
      <c r="J1907" s="295" t="str">
        <f ca="1">IF(ISERROR($S1907),"",OFFSET('Smelter Reference List'!$I$4,$S1907-4,0))</f>
        <v/>
      </c>
      <c r="K1907" s="296"/>
      <c r="L1907" s="296"/>
      <c r="M1907" s="296"/>
      <c r="N1907" s="296"/>
      <c r="O1907" s="296"/>
      <c r="P1907" s="296"/>
      <c r="Q1907" s="297"/>
      <c r="R1907" s="227"/>
      <c r="S1907" s="228" t="e">
        <f>IF(C1907="",NA(),MATCH($B1907&amp;$C1907,'Smelter Reference List'!$J:$J,0))</f>
        <v>#N/A</v>
      </c>
      <c r="T1907" s="229"/>
      <c r="U1907" s="229">
        <f t="shared" ca="1" si="60"/>
        <v>0</v>
      </c>
      <c r="V1907" s="229"/>
      <c r="W1907" s="229"/>
      <c r="Y1907" s="223" t="str">
        <f t="shared" si="61"/>
        <v/>
      </c>
    </row>
    <row r="1908" spans="1:25" s="223" customFormat="1" ht="20.25">
      <c r="A1908" s="292"/>
      <c r="B1908" s="293" t="str">
        <f>IF(LEN(A1908)=0,"",INDEX('Smelter Reference List'!$A:$A,MATCH($A1908,'Smelter Reference List'!$E:$E,0)))</f>
        <v/>
      </c>
      <c r="C1908" s="299" t="str">
        <f>IF(LEN(A1908)=0,"",INDEX('Smelter Reference List'!$C:$C,MATCH($A1908,'Smelter Reference List'!$E:$E,0)))</f>
        <v/>
      </c>
      <c r="D1908" s="293" t="str">
        <f ca="1">IF(ISERROR($S1908),"",OFFSET('Smelter Reference List'!$C$4,$S1908-4,0)&amp;"")</f>
        <v/>
      </c>
      <c r="E1908" s="293" t="str">
        <f ca="1">IF(ISERROR($S1908),"",OFFSET('Smelter Reference List'!$D$4,$S1908-4,0)&amp;"")</f>
        <v/>
      </c>
      <c r="F1908" s="293" t="str">
        <f ca="1">IF(ISERROR($S1908),"",OFFSET('Smelter Reference List'!$E$4,$S1908-4,0))</f>
        <v/>
      </c>
      <c r="G1908" s="293" t="str">
        <f ca="1">IF(C1908=$U$4,"Enter smelter details", IF(ISERROR($S1908),"",OFFSET('Smelter Reference List'!$F$4,$S1908-4,0)))</f>
        <v/>
      </c>
      <c r="H1908" s="294" t="str">
        <f ca="1">IF(ISERROR($S1908),"",OFFSET('Smelter Reference List'!$G$4,$S1908-4,0))</f>
        <v/>
      </c>
      <c r="I1908" s="295" t="str">
        <f ca="1">IF(ISERROR($S1908),"",OFFSET('Smelter Reference List'!$H$4,$S1908-4,0))</f>
        <v/>
      </c>
      <c r="J1908" s="295" t="str">
        <f ca="1">IF(ISERROR($S1908),"",OFFSET('Smelter Reference List'!$I$4,$S1908-4,0))</f>
        <v/>
      </c>
      <c r="K1908" s="296"/>
      <c r="L1908" s="296"/>
      <c r="M1908" s="296"/>
      <c r="N1908" s="296"/>
      <c r="O1908" s="296"/>
      <c r="P1908" s="296"/>
      <c r="Q1908" s="297"/>
      <c r="R1908" s="227"/>
      <c r="S1908" s="228" t="e">
        <f>IF(C1908="",NA(),MATCH($B1908&amp;$C1908,'Smelter Reference List'!$J:$J,0))</f>
        <v>#N/A</v>
      </c>
      <c r="T1908" s="229"/>
      <c r="U1908" s="229">
        <f t="shared" ca="1" si="60"/>
        <v>0</v>
      </c>
      <c r="V1908" s="229"/>
      <c r="W1908" s="229"/>
      <c r="Y1908" s="223" t="str">
        <f t="shared" si="61"/>
        <v/>
      </c>
    </row>
    <row r="1909" spans="1:25" s="223" customFormat="1" ht="20.25">
      <c r="A1909" s="292"/>
      <c r="B1909" s="293" t="str">
        <f>IF(LEN(A1909)=0,"",INDEX('Smelter Reference List'!$A:$A,MATCH($A1909,'Smelter Reference List'!$E:$E,0)))</f>
        <v/>
      </c>
      <c r="C1909" s="299" t="str">
        <f>IF(LEN(A1909)=0,"",INDEX('Smelter Reference List'!$C:$C,MATCH($A1909,'Smelter Reference List'!$E:$E,0)))</f>
        <v/>
      </c>
      <c r="D1909" s="293" t="str">
        <f ca="1">IF(ISERROR($S1909),"",OFFSET('Smelter Reference List'!$C$4,$S1909-4,0)&amp;"")</f>
        <v/>
      </c>
      <c r="E1909" s="293" t="str">
        <f ca="1">IF(ISERROR($S1909),"",OFFSET('Smelter Reference List'!$D$4,$S1909-4,0)&amp;"")</f>
        <v/>
      </c>
      <c r="F1909" s="293" t="str">
        <f ca="1">IF(ISERROR($S1909),"",OFFSET('Smelter Reference List'!$E$4,$S1909-4,0))</f>
        <v/>
      </c>
      <c r="G1909" s="293" t="str">
        <f ca="1">IF(C1909=$U$4,"Enter smelter details", IF(ISERROR($S1909),"",OFFSET('Smelter Reference List'!$F$4,$S1909-4,0)))</f>
        <v/>
      </c>
      <c r="H1909" s="294" t="str">
        <f ca="1">IF(ISERROR($S1909),"",OFFSET('Smelter Reference List'!$G$4,$S1909-4,0))</f>
        <v/>
      </c>
      <c r="I1909" s="295" t="str">
        <f ca="1">IF(ISERROR($S1909),"",OFFSET('Smelter Reference List'!$H$4,$S1909-4,0))</f>
        <v/>
      </c>
      <c r="J1909" s="295" t="str">
        <f ca="1">IF(ISERROR($S1909),"",OFFSET('Smelter Reference List'!$I$4,$S1909-4,0))</f>
        <v/>
      </c>
      <c r="K1909" s="296"/>
      <c r="L1909" s="296"/>
      <c r="M1909" s="296"/>
      <c r="N1909" s="296"/>
      <c r="O1909" s="296"/>
      <c r="P1909" s="296"/>
      <c r="Q1909" s="297"/>
      <c r="R1909" s="227"/>
      <c r="S1909" s="228" t="e">
        <f>IF(C1909="",NA(),MATCH($B1909&amp;$C1909,'Smelter Reference List'!$J:$J,0))</f>
        <v>#N/A</v>
      </c>
      <c r="T1909" s="229"/>
      <c r="U1909" s="229">
        <f t="shared" ca="1" si="60"/>
        <v>0</v>
      </c>
      <c r="V1909" s="229"/>
      <c r="W1909" s="229"/>
      <c r="Y1909" s="223" t="str">
        <f t="shared" si="61"/>
        <v/>
      </c>
    </row>
    <row r="1910" spans="1:25" s="223" customFormat="1" ht="20.25">
      <c r="A1910" s="292"/>
      <c r="B1910" s="293" t="str">
        <f>IF(LEN(A1910)=0,"",INDEX('Smelter Reference List'!$A:$A,MATCH($A1910,'Smelter Reference List'!$E:$E,0)))</f>
        <v/>
      </c>
      <c r="C1910" s="299" t="str">
        <f>IF(LEN(A1910)=0,"",INDEX('Smelter Reference List'!$C:$C,MATCH($A1910,'Smelter Reference List'!$E:$E,0)))</f>
        <v/>
      </c>
      <c r="D1910" s="293" t="str">
        <f ca="1">IF(ISERROR($S1910),"",OFFSET('Smelter Reference List'!$C$4,$S1910-4,0)&amp;"")</f>
        <v/>
      </c>
      <c r="E1910" s="293" t="str">
        <f ca="1">IF(ISERROR($S1910),"",OFFSET('Smelter Reference List'!$D$4,$S1910-4,0)&amp;"")</f>
        <v/>
      </c>
      <c r="F1910" s="293" t="str">
        <f ca="1">IF(ISERROR($S1910),"",OFFSET('Smelter Reference List'!$E$4,$S1910-4,0))</f>
        <v/>
      </c>
      <c r="G1910" s="293" t="str">
        <f ca="1">IF(C1910=$U$4,"Enter smelter details", IF(ISERROR($S1910),"",OFFSET('Smelter Reference List'!$F$4,$S1910-4,0)))</f>
        <v/>
      </c>
      <c r="H1910" s="294" t="str">
        <f ca="1">IF(ISERROR($S1910),"",OFFSET('Smelter Reference List'!$G$4,$S1910-4,0))</f>
        <v/>
      </c>
      <c r="I1910" s="295" t="str">
        <f ca="1">IF(ISERROR($S1910),"",OFFSET('Smelter Reference List'!$H$4,$S1910-4,0))</f>
        <v/>
      </c>
      <c r="J1910" s="295" t="str">
        <f ca="1">IF(ISERROR($S1910),"",OFFSET('Smelter Reference List'!$I$4,$S1910-4,0))</f>
        <v/>
      </c>
      <c r="K1910" s="296"/>
      <c r="L1910" s="296"/>
      <c r="M1910" s="296"/>
      <c r="N1910" s="296"/>
      <c r="O1910" s="296"/>
      <c r="P1910" s="296"/>
      <c r="Q1910" s="297"/>
      <c r="R1910" s="227"/>
      <c r="S1910" s="228" t="e">
        <f>IF(C1910="",NA(),MATCH($B1910&amp;$C1910,'Smelter Reference List'!$J:$J,0))</f>
        <v>#N/A</v>
      </c>
      <c r="T1910" s="229"/>
      <c r="U1910" s="229">
        <f t="shared" ca="1" si="60"/>
        <v>0</v>
      </c>
      <c r="V1910" s="229"/>
      <c r="W1910" s="229"/>
      <c r="Y1910" s="223" t="str">
        <f t="shared" si="61"/>
        <v/>
      </c>
    </row>
    <row r="1911" spans="1:25" s="223" customFormat="1" ht="20.25">
      <c r="A1911" s="292"/>
      <c r="B1911" s="293" t="str">
        <f>IF(LEN(A1911)=0,"",INDEX('Smelter Reference List'!$A:$A,MATCH($A1911,'Smelter Reference List'!$E:$E,0)))</f>
        <v/>
      </c>
      <c r="C1911" s="299" t="str">
        <f>IF(LEN(A1911)=0,"",INDEX('Smelter Reference List'!$C:$C,MATCH($A1911,'Smelter Reference List'!$E:$E,0)))</f>
        <v/>
      </c>
      <c r="D1911" s="293" t="str">
        <f ca="1">IF(ISERROR($S1911),"",OFFSET('Smelter Reference List'!$C$4,$S1911-4,0)&amp;"")</f>
        <v/>
      </c>
      <c r="E1911" s="293" t="str">
        <f ca="1">IF(ISERROR($S1911),"",OFFSET('Smelter Reference List'!$D$4,$S1911-4,0)&amp;"")</f>
        <v/>
      </c>
      <c r="F1911" s="293" t="str">
        <f ca="1">IF(ISERROR($S1911),"",OFFSET('Smelter Reference List'!$E$4,$S1911-4,0))</f>
        <v/>
      </c>
      <c r="G1911" s="293" t="str">
        <f ca="1">IF(C1911=$U$4,"Enter smelter details", IF(ISERROR($S1911),"",OFFSET('Smelter Reference List'!$F$4,$S1911-4,0)))</f>
        <v/>
      </c>
      <c r="H1911" s="294" t="str">
        <f ca="1">IF(ISERROR($S1911),"",OFFSET('Smelter Reference List'!$G$4,$S1911-4,0))</f>
        <v/>
      </c>
      <c r="I1911" s="295" t="str">
        <f ca="1">IF(ISERROR($S1911),"",OFFSET('Smelter Reference List'!$H$4,$S1911-4,0))</f>
        <v/>
      </c>
      <c r="J1911" s="295" t="str">
        <f ca="1">IF(ISERROR($S1911),"",OFFSET('Smelter Reference List'!$I$4,$S1911-4,0))</f>
        <v/>
      </c>
      <c r="K1911" s="296"/>
      <c r="L1911" s="296"/>
      <c r="M1911" s="296"/>
      <c r="N1911" s="296"/>
      <c r="O1911" s="296"/>
      <c r="P1911" s="296"/>
      <c r="Q1911" s="297"/>
      <c r="R1911" s="227"/>
      <c r="S1911" s="228" t="e">
        <f>IF(C1911="",NA(),MATCH($B1911&amp;$C1911,'Smelter Reference List'!$J:$J,0))</f>
        <v>#N/A</v>
      </c>
      <c r="T1911" s="229"/>
      <c r="U1911" s="229">
        <f t="shared" ca="1" si="60"/>
        <v>0</v>
      </c>
      <c r="V1911" s="229"/>
      <c r="W1911" s="229"/>
      <c r="Y1911" s="223" t="str">
        <f t="shared" si="61"/>
        <v/>
      </c>
    </row>
    <row r="1912" spans="1:25" s="223" customFormat="1" ht="20.25">
      <c r="A1912" s="292"/>
      <c r="B1912" s="293" t="str">
        <f>IF(LEN(A1912)=0,"",INDEX('Smelter Reference List'!$A:$A,MATCH($A1912,'Smelter Reference List'!$E:$E,0)))</f>
        <v/>
      </c>
      <c r="C1912" s="299" t="str">
        <f>IF(LEN(A1912)=0,"",INDEX('Smelter Reference List'!$C:$C,MATCH($A1912,'Smelter Reference List'!$E:$E,0)))</f>
        <v/>
      </c>
      <c r="D1912" s="293" t="str">
        <f ca="1">IF(ISERROR($S1912),"",OFFSET('Smelter Reference List'!$C$4,$S1912-4,0)&amp;"")</f>
        <v/>
      </c>
      <c r="E1912" s="293" t="str">
        <f ca="1">IF(ISERROR($S1912),"",OFFSET('Smelter Reference List'!$D$4,$S1912-4,0)&amp;"")</f>
        <v/>
      </c>
      <c r="F1912" s="293" t="str">
        <f ca="1">IF(ISERROR($S1912),"",OFFSET('Smelter Reference List'!$E$4,$S1912-4,0))</f>
        <v/>
      </c>
      <c r="G1912" s="293" t="str">
        <f ca="1">IF(C1912=$U$4,"Enter smelter details", IF(ISERROR($S1912),"",OFFSET('Smelter Reference List'!$F$4,$S1912-4,0)))</f>
        <v/>
      </c>
      <c r="H1912" s="294" t="str">
        <f ca="1">IF(ISERROR($S1912),"",OFFSET('Smelter Reference List'!$G$4,$S1912-4,0))</f>
        <v/>
      </c>
      <c r="I1912" s="295" t="str">
        <f ca="1">IF(ISERROR($S1912),"",OFFSET('Smelter Reference List'!$H$4,$S1912-4,0))</f>
        <v/>
      </c>
      <c r="J1912" s="295" t="str">
        <f ca="1">IF(ISERROR($S1912),"",OFFSET('Smelter Reference List'!$I$4,$S1912-4,0))</f>
        <v/>
      </c>
      <c r="K1912" s="296"/>
      <c r="L1912" s="296"/>
      <c r="M1912" s="296"/>
      <c r="N1912" s="296"/>
      <c r="O1912" s="296"/>
      <c r="P1912" s="296"/>
      <c r="Q1912" s="297"/>
      <c r="R1912" s="227"/>
      <c r="S1912" s="228" t="e">
        <f>IF(C1912="",NA(),MATCH($B1912&amp;$C1912,'Smelter Reference List'!$J:$J,0))</f>
        <v>#N/A</v>
      </c>
      <c r="T1912" s="229"/>
      <c r="U1912" s="229">
        <f t="shared" ca="1" si="60"/>
        <v>0</v>
      </c>
      <c r="V1912" s="229"/>
      <c r="W1912" s="229"/>
      <c r="Y1912" s="223" t="str">
        <f t="shared" si="61"/>
        <v/>
      </c>
    </row>
    <row r="1913" spans="1:25" s="223" customFormat="1" ht="20.25">
      <c r="A1913" s="292"/>
      <c r="B1913" s="293" t="str">
        <f>IF(LEN(A1913)=0,"",INDEX('Smelter Reference List'!$A:$A,MATCH($A1913,'Smelter Reference List'!$E:$E,0)))</f>
        <v/>
      </c>
      <c r="C1913" s="299" t="str">
        <f>IF(LEN(A1913)=0,"",INDEX('Smelter Reference List'!$C:$C,MATCH($A1913,'Smelter Reference List'!$E:$E,0)))</f>
        <v/>
      </c>
      <c r="D1913" s="293" t="str">
        <f ca="1">IF(ISERROR($S1913),"",OFFSET('Smelter Reference List'!$C$4,$S1913-4,0)&amp;"")</f>
        <v/>
      </c>
      <c r="E1913" s="293" t="str">
        <f ca="1">IF(ISERROR($S1913),"",OFFSET('Smelter Reference List'!$D$4,$S1913-4,0)&amp;"")</f>
        <v/>
      </c>
      <c r="F1913" s="293" t="str">
        <f ca="1">IF(ISERROR($S1913),"",OFFSET('Smelter Reference List'!$E$4,$S1913-4,0))</f>
        <v/>
      </c>
      <c r="G1913" s="293" t="str">
        <f ca="1">IF(C1913=$U$4,"Enter smelter details", IF(ISERROR($S1913),"",OFFSET('Smelter Reference List'!$F$4,$S1913-4,0)))</f>
        <v/>
      </c>
      <c r="H1913" s="294" t="str">
        <f ca="1">IF(ISERROR($S1913),"",OFFSET('Smelter Reference List'!$G$4,$S1913-4,0))</f>
        <v/>
      </c>
      <c r="I1913" s="295" t="str">
        <f ca="1">IF(ISERROR($S1913),"",OFFSET('Smelter Reference List'!$H$4,$S1913-4,0))</f>
        <v/>
      </c>
      <c r="J1913" s="295" t="str">
        <f ca="1">IF(ISERROR($S1913),"",OFFSET('Smelter Reference List'!$I$4,$S1913-4,0))</f>
        <v/>
      </c>
      <c r="K1913" s="296"/>
      <c r="L1913" s="296"/>
      <c r="M1913" s="296"/>
      <c r="N1913" s="296"/>
      <c r="O1913" s="296"/>
      <c r="P1913" s="296"/>
      <c r="Q1913" s="297"/>
      <c r="R1913" s="227"/>
      <c r="S1913" s="228" t="e">
        <f>IF(C1913="",NA(),MATCH($B1913&amp;$C1913,'Smelter Reference List'!$J:$J,0))</f>
        <v>#N/A</v>
      </c>
      <c r="T1913" s="229"/>
      <c r="U1913" s="229">
        <f t="shared" ref="U1913:U1976" ca="1" si="62">IF(AND(C1913="Smelter not listed",OR(LEN(D1913)=0,LEN(E1913)=0)),1,0)</f>
        <v>0</v>
      </c>
      <c r="V1913" s="229"/>
      <c r="W1913" s="229"/>
      <c r="Y1913" s="223" t="str">
        <f t="shared" ref="Y1913:Y1976" si="63">B1913&amp;C1913</f>
        <v/>
      </c>
    </row>
    <row r="1914" spans="1:25" s="223" customFormat="1" ht="20.25">
      <c r="A1914" s="292"/>
      <c r="B1914" s="293" t="str">
        <f>IF(LEN(A1914)=0,"",INDEX('Smelter Reference List'!$A:$A,MATCH($A1914,'Smelter Reference List'!$E:$E,0)))</f>
        <v/>
      </c>
      <c r="C1914" s="299" t="str">
        <f>IF(LEN(A1914)=0,"",INDEX('Smelter Reference List'!$C:$C,MATCH($A1914,'Smelter Reference List'!$E:$E,0)))</f>
        <v/>
      </c>
      <c r="D1914" s="293" t="str">
        <f ca="1">IF(ISERROR($S1914),"",OFFSET('Smelter Reference List'!$C$4,$S1914-4,0)&amp;"")</f>
        <v/>
      </c>
      <c r="E1914" s="293" t="str">
        <f ca="1">IF(ISERROR($S1914),"",OFFSET('Smelter Reference List'!$D$4,$S1914-4,0)&amp;"")</f>
        <v/>
      </c>
      <c r="F1914" s="293" t="str">
        <f ca="1">IF(ISERROR($S1914),"",OFFSET('Smelter Reference List'!$E$4,$S1914-4,0))</f>
        <v/>
      </c>
      <c r="G1914" s="293" t="str">
        <f ca="1">IF(C1914=$U$4,"Enter smelter details", IF(ISERROR($S1914),"",OFFSET('Smelter Reference List'!$F$4,$S1914-4,0)))</f>
        <v/>
      </c>
      <c r="H1914" s="294" t="str">
        <f ca="1">IF(ISERROR($S1914),"",OFFSET('Smelter Reference List'!$G$4,$S1914-4,0))</f>
        <v/>
      </c>
      <c r="I1914" s="295" t="str">
        <f ca="1">IF(ISERROR($S1914),"",OFFSET('Smelter Reference List'!$H$4,$S1914-4,0))</f>
        <v/>
      </c>
      <c r="J1914" s="295" t="str">
        <f ca="1">IF(ISERROR($S1914),"",OFFSET('Smelter Reference List'!$I$4,$S1914-4,0))</f>
        <v/>
      </c>
      <c r="K1914" s="296"/>
      <c r="L1914" s="296"/>
      <c r="M1914" s="296"/>
      <c r="N1914" s="296"/>
      <c r="O1914" s="296"/>
      <c r="P1914" s="296"/>
      <c r="Q1914" s="297"/>
      <c r="R1914" s="227"/>
      <c r="S1914" s="228" t="e">
        <f>IF(C1914="",NA(),MATCH($B1914&amp;$C1914,'Smelter Reference List'!$J:$J,0))</f>
        <v>#N/A</v>
      </c>
      <c r="T1914" s="229"/>
      <c r="U1914" s="229">
        <f t="shared" ca="1" si="62"/>
        <v>0</v>
      </c>
      <c r="V1914" s="229"/>
      <c r="W1914" s="229"/>
      <c r="Y1914" s="223" t="str">
        <f t="shared" si="63"/>
        <v/>
      </c>
    </row>
    <row r="1915" spans="1:25" s="223" customFormat="1" ht="20.25">
      <c r="A1915" s="292"/>
      <c r="B1915" s="293" t="str">
        <f>IF(LEN(A1915)=0,"",INDEX('Smelter Reference List'!$A:$A,MATCH($A1915,'Smelter Reference List'!$E:$E,0)))</f>
        <v/>
      </c>
      <c r="C1915" s="299" t="str">
        <f>IF(LEN(A1915)=0,"",INDEX('Smelter Reference List'!$C:$C,MATCH($A1915,'Smelter Reference List'!$E:$E,0)))</f>
        <v/>
      </c>
      <c r="D1915" s="293" t="str">
        <f ca="1">IF(ISERROR($S1915),"",OFFSET('Smelter Reference List'!$C$4,$S1915-4,0)&amp;"")</f>
        <v/>
      </c>
      <c r="E1915" s="293" t="str">
        <f ca="1">IF(ISERROR($S1915),"",OFFSET('Smelter Reference List'!$D$4,$S1915-4,0)&amp;"")</f>
        <v/>
      </c>
      <c r="F1915" s="293" t="str">
        <f ca="1">IF(ISERROR($S1915),"",OFFSET('Smelter Reference List'!$E$4,$S1915-4,0))</f>
        <v/>
      </c>
      <c r="G1915" s="293" t="str">
        <f ca="1">IF(C1915=$U$4,"Enter smelter details", IF(ISERROR($S1915),"",OFFSET('Smelter Reference List'!$F$4,$S1915-4,0)))</f>
        <v/>
      </c>
      <c r="H1915" s="294" t="str">
        <f ca="1">IF(ISERROR($S1915),"",OFFSET('Smelter Reference List'!$G$4,$S1915-4,0))</f>
        <v/>
      </c>
      <c r="I1915" s="295" t="str">
        <f ca="1">IF(ISERROR($S1915),"",OFFSET('Smelter Reference List'!$H$4,$S1915-4,0))</f>
        <v/>
      </c>
      <c r="J1915" s="295" t="str">
        <f ca="1">IF(ISERROR($S1915),"",OFFSET('Smelter Reference List'!$I$4,$S1915-4,0))</f>
        <v/>
      </c>
      <c r="K1915" s="296"/>
      <c r="L1915" s="296"/>
      <c r="M1915" s="296"/>
      <c r="N1915" s="296"/>
      <c r="O1915" s="296"/>
      <c r="P1915" s="296"/>
      <c r="Q1915" s="297"/>
      <c r="R1915" s="227"/>
      <c r="S1915" s="228" t="e">
        <f>IF(C1915="",NA(),MATCH($B1915&amp;$C1915,'Smelter Reference List'!$J:$J,0))</f>
        <v>#N/A</v>
      </c>
      <c r="T1915" s="229"/>
      <c r="U1915" s="229">
        <f t="shared" ca="1" si="62"/>
        <v>0</v>
      </c>
      <c r="V1915" s="229"/>
      <c r="W1915" s="229"/>
      <c r="Y1915" s="223" t="str">
        <f t="shared" si="63"/>
        <v/>
      </c>
    </row>
    <row r="1916" spans="1:25" s="223" customFormat="1" ht="20.25">
      <c r="A1916" s="292"/>
      <c r="B1916" s="293" t="str">
        <f>IF(LEN(A1916)=0,"",INDEX('Smelter Reference List'!$A:$A,MATCH($A1916,'Smelter Reference List'!$E:$E,0)))</f>
        <v/>
      </c>
      <c r="C1916" s="299" t="str">
        <f>IF(LEN(A1916)=0,"",INDEX('Smelter Reference List'!$C:$C,MATCH($A1916,'Smelter Reference List'!$E:$E,0)))</f>
        <v/>
      </c>
      <c r="D1916" s="293" t="str">
        <f ca="1">IF(ISERROR($S1916),"",OFFSET('Smelter Reference List'!$C$4,$S1916-4,0)&amp;"")</f>
        <v/>
      </c>
      <c r="E1916" s="293" t="str">
        <f ca="1">IF(ISERROR($S1916),"",OFFSET('Smelter Reference List'!$D$4,$S1916-4,0)&amp;"")</f>
        <v/>
      </c>
      <c r="F1916" s="293" t="str">
        <f ca="1">IF(ISERROR($S1916),"",OFFSET('Smelter Reference List'!$E$4,$S1916-4,0))</f>
        <v/>
      </c>
      <c r="G1916" s="293" t="str">
        <f ca="1">IF(C1916=$U$4,"Enter smelter details", IF(ISERROR($S1916),"",OFFSET('Smelter Reference List'!$F$4,$S1916-4,0)))</f>
        <v/>
      </c>
      <c r="H1916" s="294" t="str">
        <f ca="1">IF(ISERROR($S1916),"",OFFSET('Smelter Reference List'!$G$4,$S1916-4,0))</f>
        <v/>
      </c>
      <c r="I1916" s="295" t="str">
        <f ca="1">IF(ISERROR($S1916),"",OFFSET('Smelter Reference List'!$H$4,$S1916-4,0))</f>
        <v/>
      </c>
      <c r="J1916" s="295" t="str">
        <f ca="1">IF(ISERROR($S1916),"",OFFSET('Smelter Reference List'!$I$4,$S1916-4,0))</f>
        <v/>
      </c>
      <c r="K1916" s="296"/>
      <c r="L1916" s="296"/>
      <c r="M1916" s="296"/>
      <c r="N1916" s="296"/>
      <c r="O1916" s="296"/>
      <c r="P1916" s="296"/>
      <c r="Q1916" s="297"/>
      <c r="R1916" s="227"/>
      <c r="S1916" s="228" t="e">
        <f>IF(C1916="",NA(),MATCH($B1916&amp;$C1916,'Smelter Reference List'!$J:$J,0))</f>
        <v>#N/A</v>
      </c>
      <c r="T1916" s="229"/>
      <c r="U1916" s="229">
        <f t="shared" ca="1" si="62"/>
        <v>0</v>
      </c>
      <c r="V1916" s="229"/>
      <c r="W1916" s="229"/>
      <c r="Y1916" s="223" t="str">
        <f t="shared" si="63"/>
        <v/>
      </c>
    </row>
    <row r="1917" spans="1:25" s="223" customFormat="1" ht="20.25">
      <c r="A1917" s="292"/>
      <c r="B1917" s="293" t="str">
        <f>IF(LEN(A1917)=0,"",INDEX('Smelter Reference List'!$A:$A,MATCH($A1917,'Smelter Reference List'!$E:$E,0)))</f>
        <v/>
      </c>
      <c r="C1917" s="299" t="str">
        <f>IF(LEN(A1917)=0,"",INDEX('Smelter Reference List'!$C:$C,MATCH($A1917,'Smelter Reference List'!$E:$E,0)))</f>
        <v/>
      </c>
      <c r="D1917" s="293" t="str">
        <f ca="1">IF(ISERROR($S1917),"",OFFSET('Smelter Reference List'!$C$4,$S1917-4,0)&amp;"")</f>
        <v/>
      </c>
      <c r="E1917" s="293" t="str">
        <f ca="1">IF(ISERROR($S1917),"",OFFSET('Smelter Reference List'!$D$4,$S1917-4,0)&amp;"")</f>
        <v/>
      </c>
      <c r="F1917" s="293" t="str">
        <f ca="1">IF(ISERROR($S1917),"",OFFSET('Smelter Reference List'!$E$4,$S1917-4,0))</f>
        <v/>
      </c>
      <c r="G1917" s="293" t="str">
        <f ca="1">IF(C1917=$U$4,"Enter smelter details", IF(ISERROR($S1917),"",OFFSET('Smelter Reference List'!$F$4,$S1917-4,0)))</f>
        <v/>
      </c>
      <c r="H1917" s="294" t="str">
        <f ca="1">IF(ISERROR($S1917),"",OFFSET('Smelter Reference List'!$G$4,$S1917-4,0))</f>
        <v/>
      </c>
      <c r="I1917" s="295" t="str">
        <f ca="1">IF(ISERROR($S1917),"",OFFSET('Smelter Reference List'!$H$4,$S1917-4,0))</f>
        <v/>
      </c>
      <c r="J1917" s="295" t="str">
        <f ca="1">IF(ISERROR($S1917),"",OFFSET('Smelter Reference List'!$I$4,$S1917-4,0))</f>
        <v/>
      </c>
      <c r="K1917" s="296"/>
      <c r="L1917" s="296"/>
      <c r="M1917" s="296"/>
      <c r="N1917" s="296"/>
      <c r="O1917" s="296"/>
      <c r="P1917" s="296"/>
      <c r="Q1917" s="297"/>
      <c r="R1917" s="227"/>
      <c r="S1917" s="228" t="e">
        <f>IF(C1917="",NA(),MATCH($B1917&amp;$C1917,'Smelter Reference List'!$J:$J,0))</f>
        <v>#N/A</v>
      </c>
      <c r="T1917" s="229"/>
      <c r="U1917" s="229">
        <f t="shared" ca="1" si="62"/>
        <v>0</v>
      </c>
      <c r="V1917" s="229"/>
      <c r="W1917" s="229"/>
      <c r="Y1917" s="223" t="str">
        <f t="shared" si="63"/>
        <v/>
      </c>
    </row>
    <row r="1918" spans="1:25" s="223" customFormat="1" ht="20.25">
      <c r="A1918" s="292"/>
      <c r="B1918" s="293" t="str">
        <f>IF(LEN(A1918)=0,"",INDEX('Smelter Reference List'!$A:$A,MATCH($A1918,'Smelter Reference List'!$E:$E,0)))</f>
        <v/>
      </c>
      <c r="C1918" s="299" t="str">
        <f>IF(LEN(A1918)=0,"",INDEX('Smelter Reference List'!$C:$C,MATCH($A1918,'Smelter Reference List'!$E:$E,0)))</f>
        <v/>
      </c>
      <c r="D1918" s="293" t="str">
        <f ca="1">IF(ISERROR($S1918),"",OFFSET('Smelter Reference List'!$C$4,$S1918-4,0)&amp;"")</f>
        <v/>
      </c>
      <c r="E1918" s="293" t="str">
        <f ca="1">IF(ISERROR($S1918),"",OFFSET('Smelter Reference List'!$D$4,$S1918-4,0)&amp;"")</f>
        <v/>
      </c>
      <c r="F1918" s="293" t="str">
        <f ca="1">IF(ISERROR($S1918),"",OFFSET('Smelter Reference List'!$E$4,$S1918-4,0))</f>
        <v/>
      </c>
      <c r="G1918" s="293" t="str">
        <f ca="1">IF(C1918=$U$4,"Enter smelter details", IF(ISERROR($S1918),"",OFFSET('Smelter Reference List'!$F$4,$S1918-4,0)))</f>
        <v/>
      </c>
      <c r="H1918" s="294" t="str">
        <f ca="1">IF(ISERROR($S1918),"",OFFSET('Smelter Reference List'!$G$4,$S1918-4,0))</f>
        <v/>
      </c>
      <c r="I1918" s="295" t="str">
        <f ca="1">IF(ISERROR($S1918),"",OFFSET('Smelter Reference List'!$H$4,$S1918-4,0))</f>
        <v/>
      </c>
      <c r="J1918" s="295" t="str">
        <f ca="1">IF(ISERROR($S1918),"",OFFSET('Smelter Reference List'!$I$4,$S1918-4,0))</f>
        <v/>
      </c>
      <c r="K1918" s="296"/>
      <c r="L1918" s="296"/>
      <c r="M1918" s="296"/>
      <c r="N1918" s="296"/>
      <c r="O1918" s="296"/>
      <c r="P1918" s="296"/>
      <c r="Q1918" s="297"/>
      <c r="R1918" s="227"/>
      <c r="S1918" s="228" t="e">
        <f>IF(C1918="",NA(),MATCH($B1918&amp;$C1918,'Smelter Reference List'!$J:$J,0))</f>
        <v>#N/A</v>
      </c>
      <c r="T1918" s="229"/>
      <c r="U1918" s="229">
        <f t="shared" ca="1" si="62"/>
        <v>0</v>
      </c>
      <c r="V1918" s="229"/>
      <c r="W1918" s="229"/>
      <c r="Y1918" s="223" t="str">
        <f t="shared" si="63"/>
        <v/>
      </c>
    </row>
    <row r="1919" spans="1:25" s="223" customFormat="1" ht="20.25">
      <c r="A1919" s="292"/>
      <c r="B1919" s="293" t="str">
        <f>IF(LEN(A1919)=0,"",INDEX('Smelter Reference List'!$A:$A,MATCH($A1919,'Smelter Reference List'!$E:$E,0)))</f>
        <v/>
      </c>
      <c r="C1919" s="299" t="str">
        <f>IF(LEN(A1919)=0,"",INDEX('Smelter Reference List'!$C:$C,MATCH($A1919,'Smelter Reference List'!$E:$E,0)))</f>
        <v/>
      </c>
      <c r="D1919" s="293" t="str">
        <f ca="1">IF(ISERROR($S1919),"",OFFSET('Smelter Reference List'!$C$4,$S1919-4,0)&amp;"")</f>
        <v/>
      </c>
      <c r="E1919" s="293" t="str">
        <f ca="1">IF(ISERROR($S1919),"",OFFSET('Smelter Reference List'!$D$4,$S1919-4,0)&amp;"")</f>
        <v/>
      </c>
      <c r="F1919" s="293" t="str">
        <f ca="1">IF(ISERROR($S1919),"",OFFSET('Smelter Reference List'!$E$4,$S1919-4,0))</f>
        <v/>
      </c>
      <c r="G1919" s="293" t="str">
        <f ca="1">IF(C1919=$U$4,"Enter smelter details", IF(ISERROR($S1919),"",OFFSET('Smelter Reference List'!$F$4,$S1919-4,0)))</f>
        <v/>
      </c>
      <c r="H1919" s="294" t="str">
        <f ca="1">IF(ISERROR($S1919),"",OFFSET('Smelter Reference List'!$G$4,$S1919-4,0))</f>
        <v/>
      </c>
      <c r="I1919" s="295" t="str">
        <f ca="1">IF(ISERROR($S1919),"",OFFSET('Smelter Reference List'!$H$4,$S1919-4,0))</f>
        <v/>
      </c>
      <c r="J1919" s="295" t="str">
        <f ca="1">IF(ISERROR($S1919),"",OFFSET('Smelter Reference List'!$I$4,$S1919-4,0))</f>
        <v/>
      </c>
      <c r="K1919" s="296"/>
      <c r="L1919" s="296"/>
      <c r="M1919" s="296"/>
      <c r="N1919" s="296"/>
      <c r="O1919" s="296"/>
      <c r="P1919" s="296"/>
      <c r="Q1919" s="297"/>
      <c r="R1919" s="227"/>
      <c r="S1919" s="228" t="e">
        <f>IF(C1919="",NA(),MATCH($B1919&amp;$C1919,'Smelter Reference List'!$J:$J,0))</f>
        <v>#N/A</v>
      </c>
      <c r="T1919" s="229"/>
      <c r="U1919" s="229">
        <f t="shared" ca="1" si="62"/>
        <v>0</v>
      </c>
      <c r="V1919" s="229"/>
      <c r="W1919" s="229"/>
      <c r="Y1919" s="223" t="str">
        <f t="shared" si="63"/>
        <v/>
      </c>
    </row>
    <row r="1920" spans="1:25" s="223" customFormat="1" ht="20.25">
      <c r="A1920" s="292"/>
      <c r="B1920" s="293" t="str">
        <f>IF(LEN(A1920)=0,"",INDEX('Smelter Reference List'!$A:$A,MATCH($A1920,'Smelter Reference List'!$E:$E,0)))</f>
        <v/>
      </c>
      <c r="C1920" s="299" t="str">
        <f>IF(LEN(A1920)=0,"",INDEX('Smelter Reference List'!$C:$C,MATCH($A1920,'Smelter Reference List'!$E:$E,0)))</f>
        <v/>
      </c>
      <c r="D1920" s="293" t="str">
        <f ca="1">IF(ISERROR($S1920),"",OFFSET('Smelter Reference List'!$C$4,$S1920-4,0)&amp;"")</f>
        <v/>
      </c>
      <c r="E1920" s="293" t="str">
        <f ca="1">IF(ISERROR($S1920),"",OFFSET('Smelter Reference List'!$D$4,$S1920-4,0)&amp;"")</f>
        <v/>
      </c>
      <c r="F1920" s="293" t="str">
        <f ca="1">IF(ISERROR($S1920),"",OFFSET('Smelter Reference List'!$E$4,$S1920-4,0))</f>
        <v/>
      </c>
      <c r="G1920" s="293" t="str">
        <f ca="1">IF(C1920=$U$4,"Enter smelter details", IF(ISERROR($S1920),"",OFFSET('Smelter Reference List'!$F$4,$S1920-4,0)))</f>
        <v/>
      </c>
      <c r="H1920" s="294" t="str">
        <f ca="1">IF(ISERROR($S1920),"",OFFSET('Smelter Reference List'!$G$4,$S1920-4,0))</f>
        <v/>
      </c>
      <c r="I1920" s="295" t="str">
        <f ca="1">IF(ISERROR($S1920),"",OFFSET('Smelter Reference List'!$H$4,$S1920-4,0))</f>
        <v/>
      </c>
      <c r="J1920" s="295" t="str">
        <f ca="1">IF(ISERROR($S1920),"",OFFSET('Smelter Reference List'!$I$4,$S1920-4,0))</f>
        <v/>
      </c>
      <c r="K1920" s="296"/>
      <c r="L1920" s="296"/>
      <c r="M1920" s="296"/>
      <c r="N1920" s="296"/>
      <c r="O1920" s="296"/>
      <c r="P1920" s="296"/>
      <c r="Q1920" s="297"/>
      <c r="R1920" s="227"/>
      <c r="S1920" s="228" t="e">
        <f>IF(C1920="",NA(),MATCH($B1920&amp;$C1920,'Smelter Reference List'!$J:$J,0))</f>
        <v>#N/A</v>
      </c>
      <c r="T1920" s="229"/>
      <c r="U1920" s="229">
        <f t="shared" ca="1" si="62"/>
        <v>0</v>
      </c>
      <c r="V1920" s="229"/>
      <c r="W1920" s="229"/>
      <c r="Y1920" s="223" t="str">
        <f t="shared" si="63"/>
        <v/>
      </c>
    </row>
    <row r="1921" spans="1:25" s="223" customFormat="1" ht="20.25">
      <c r="A1921" s="292"/>
      <c r="B1921" s="293" t="str">
        <f>IF(LEN(A1921)=0,"",INDEX('Smelter Reference List'!$A:$A,MATCH($A1921,'Smelter Reference List'!$E:$E,0)))</f>
        <v/>
      </c>
      <c r="C1921" s="299" t="str">
        <f>IF(LEN(A1921)=0,"",INDEX('Smelter Reference List'!$C:$C,MATCH($A1921,'Smelter Reference List'!$E:$E,0)))</f>
        <v/>
      </c>
      <c r="D1921" s="293" t="str">
        <f ca="1">IF(ISERROR($S1921),"",OFFSET('Smelter Reference List'!$C$4,$S1921-4,0)&amp;"")</f>
        <v/>
      </c>
      <c r="E1921" s="293" t="str">
        <f ca="1">IF(ISERROR($S1921),"",OFFSET('Smelter Reference List'!$D$4,$S1921-4,0)&amp;"")</f>
        <v/>
      </c>
      <c r="F1921" s="293" t="str">
        <f ca="1">IF(ISERROR($S1921),"",OFFSET('Smelter Reference List'!$E$4,$S1921-4,0))</f>
        <v/>
      </c>
      <c r="G1921" s="293" t="str">
        <f ca="1">IF(C1921=$U$4,"Enter smelter details", IF(ISERROR($S1921),"",OFFSET('Smelter Reference List'!$F$4,$S1921-4,0)))</f>
        <v/>
      </c>
      <c r="H1921" s="294" t="str">
        <f ca="1">IF(ISERROR($S1921),"",OFFSET('Smelter Reference List'!$G$4,$S1921-4,0))</f>
        <v/>
      </c>
      <c r="I1921" s="295" t="str">
        <f ca="1">IF(ISERROR($S1921),"",OFFSET('Smelter Reference List'!$H$4,$S1921-4,0))</f>
        <v/>
      </c>
      <c r="J1921" s="295" t="str">
        <f ca="1">IF(ISERROR($S1921),"",OFFSET('Smelter Reference List'!$I$4,$S1921-4,0))</f>
        <v/>
      </c>
      <c r="K1921" s="296"/>
      <c r="L1921" s="296"/>
      <c r="M1921" s="296"/>
      <c r="N1921" s="296"/>
      <c r="O1921" s="296"/>
      <c r="P1921" s="296"/>
      <c r="Q1921" s="297"/>
      <c r="R1921" s="227"/>
      <c r="S1921" s="228" t="e">
        <f>IF(C1921="",NA(),MATCH($B1921&amp;$C1921,'Smelter Reference List'!$J:$J,0))</f>
        <v>#N/A</v>
      </c>
      <c r="T1921" s="229"/>
      <c r="U1921" s="229">
        <f t="shared" ca="1" si="62"/>
        <v>0</v>
      </c>
      <c r="V1921" s="229"/>
      <c r="W1921" s="229"/>
      <c r="Y1921" s="223" t="str">
        <f t="shared" si="63"/>
        <v/>
      </c>
    </row>
    <row r="1922" spans="1:25" s="223" customFormat="1" ht="20.25">
      <c r="A1922" s="292"/>
      <c r="B1922" s="293" t="str">
        <f>IF(LEN(A1922)=0,"",INDEX('Smelter Reference List'!$A:$A,MATCH($A1922,'Smelter Reference List'!$E:$E,0)))</f>
        <v/>
      </c>
      <c r="C1922" s="299" t="str">
        <f>IF(LEN(A1922)=0,"",INDEX('Smelter Reference List'!$C:$C,MATCH($A1922,'Smelter Reference List'!$E:$E,0)))</f>
        <v/>
      </c>
      <c r="D1922" s="293" t="str">
        <f ca="1">IF(ISERROR($S1922),"",OFFSET('Smelter Reference List'!$C$4,$S1922-4,0)&amp;"")</f>
        <v/>
      </c>
      <c r="E1922" s="293" t="str">
        <f ca="1">IF(ISERROR($S1922),"",OFFSET('Smelter Reference List'!$D$4,$S1922-4,0)&amp;"")</f>
        <v/>
      </c>
      <c r="F1922" s="293" t="str">
        <f ca="1">IF(ISERROR($S1922),"",OFFSET('Smelter Reference List'!$E$4,$S1922-4,0))</f>
        <v/>
      </c>
      <c r="G1922" s="293" t="str">
        <f ca="1">IF(C1922=$U$4,"Enter smelter details", IF(ISERROR($S1922),"",OFFSET('Smelter Reference List'!$F$4,$S1922-4,0)))</f>
        <v/>
      </c>
      <c r="H1922" s="294" t="str">
        <f ca="1">IF(ISERROR($S1922),"",OFFSET('Smelter Reference List'!$G$4,$S1922-4,0))</f>
        <v/>
      </c>
      <c r="I1922" s="295" t="str">
        <f ca="1">IF(ISERROR($S1922),"",OFFSET('Smelter Reference List'!$H$4,$S1922-4,0))</f>
        <v/>
      </c>
      <c r="J1922" s="295" t="str">
        <f ca="1">IF(ISERROR($S1922),"",OFFSET('Smelter Reference List'!$I$4,$S1922-4,0))</f>
        <v/>
      </c>
      <c r="K1922" s="296"/>
      <c r="L1922" s="296"/>
      <c r="M1922" s="296"/>
      <c r="N1922" s="296"/>
      <c r="O1922" s="296"/>
      <c r="P1922" s="296"/>
      <c r="Q1922" s="297"/>
      <c r="R1922" s="227"/>
      <c r="S1922" s="228" t="e">
        <f>IF(C1922="",NA(),MATCH($B1922&amp;$C1922,'Smelter Reference List'!$J:$J,0))</f>
        <v>#N/A</v>
      </c>
      <c r="T1922" s="229"/>
      <c r="U1922" s="229">
        <f t="shared" ca="1" si="62"/>
        <v>0</v>
      </c>
      <c r="V1922" s="229"/>
      <c r="W1922" s="229"/>
      <c r="Y1922" s="223" t="str">
        <f t="shared" si="63"/>
        <v/>
      </c>
    </row>
    <row r="1923" spans="1:25" s="223" customFormat="1" ht="20.25">
      <c r="A1923" s="292"/>
      <c r="B1923" s="293" t="str">
        <f>IF(LEN(A1923)=0,"",INDEX('Smelter Reference List'!$A:$A,MATCH($A1923,'Smelter Reference List'!$E:$E,0)))</f>
        <v/>
      </c>
      <c r="C1923" s="299" t="str">
        <f>IF(LEN(A1923)=0,"",INDEX('Smelter Reference List'!$C:$C,MATCH($A1923,'Smelter Reference List'!$E:$E,0)))</f>
        <v/>
      </c>
      <c r="D1923" s="293" t="str">
        <f ca="1">IF(ISERROR($S1923),"",OFFSET('Smelter Reference List'!$C$4,$S1923-4,0)&amp;"")</f>
        <v/>
      </c>
      <c r="E1923" s="293" t="str">
        <f ca="1">IF(ISERROR($S1923),"",OFFSET('Smelter Reference List'!$D$4,$S1923-4,0)&amp;"")</f>
        <v/>
      </c>
      <c r="F1923" s="293" t="str">
        <f ca="1">IF(ISERROR($S1923),"",OFFSET('Smelter Reference List'!$E$4,$S1923-4,0))</f>
        <v/>
      </c>
      <c r="G1923" s="293" t="str">
        <f ca="1">IF(C1923=$U$4,"Enter smelter details", IF(ISERROR($S1923),"",OFFSET('Smelter Reference List'!$F$4,$S1923-4,0)))</f>
        <v/>
      </c>
      <c r="H1923" s="294" t="str">
        <f ca="1">IF(ISERROR($S1923),"",OFFSET('Smelter Reference List'!$G$4,$S1923-4,0))</f>
        <v/>
      </c>
      <c r="I1923" s="295" t="str">
        <f ca="1">IF(ISERROR($S1923),"",OFFSET('Smelter Reference List'!$H$4,$S1923-4,0))</f>
        <v/>
      </c>
      <c r="J1923" s="295" t="str">
        <f ca="1">IF(ISERROR($S1923),"",OFFSET('Smelter Reference List'!$I$4,$S1923-4,0))</f>
        <v/>
      </c>
      <c r="K1923" s="296"/>
      <c r="L1923" s="296"/>
      <c r="M1923" s="296"/>
      <c r="N1923" s="296"/>
      <c r="O1923" s="296"/>
      <c r="P1923" s="296"/>
      <c r="Q1923" s="297"/>
      <c r="R1923" s="227"/>
      <c r="S1923" s="228" t="e">
        <f>IF(C1923="",NA(),MATCH($B1923&amp;$C1923,'Smelter Reference List'!$J:$J,0))</f>
        <v>#N/A</v>
      </c>
      <c r="T1923" s="229"/>
      <c r="U1923" s="229">
        <f t="shared" ca="1" si="62"/>
        <v>0</v>
      </c>
      <c r="V1923" s="229"/>
      <c r="W1923" s="229"/>
      <c r="Y1923" s="223" t="str">
        <f t="shared" si="63"/>
        <v/>
      </c>
    </row>
    <row r="1924" spans="1:25" s="223" customFormat="1" ht="20.25">
      <c r="A1924" s="292"/>
      <c r="B1924" s="293" t="str">
        <f>IF(LEN(A1924)=0,"",INDEX('Smelter Reference List'!$A:$A,MATCH($A1924,'Smelter Reference List'!$E:$E,0)))</f>
        <v/>
      </c>
      <c r="C1924" s="299" t="str">
        <f>IF(LEN(A1924)=0,"",INDEX('Smelter Reference List'!$C:$C,MATCH($A1924,'Smelter Reference List'!$E:$E,0)))</f>
        <v/>
      </c>
      <c r="D1924" s="293" t="str">
        <f ca="1">IF(ISERROR($S1924),"",OFFSET('Smelter Reference List'!$C$4,$S1924-4,0)&amp;"")</f>
        <v/>
      </c>
      <c r="E1924" s="293" t="str">
        <f ca="1">IF(ISERROR($S1924),"",OFFSET('Smelter Reference List'!$D$4,$S1924-4,0)&amp;"")</f>
        <v/>
      </c>
      <c r="F1924" s="293" t="str">
        <f ca="1">IF(ISERROR($S1924),"",OFFSET('Smelter Reference List'!$E$4,$S1924-4,0))</f>
        <v/>
      </c>
      <c r="G1924" s="293" t="str">
        <f ca="1">IF(C1924=$U$4,"Enter smelter details", IF(ISERROR($S1924),"",OFFSET('Smelter Reference List'!$F$4,$S1924-4,0)))</f>
        <v/>
      </c>
      <c r="H1924" s="294" t="str">
        <f ca="1">IF(ISERROR($S1924),"",OFFSET('Smelter Reference List'!$G$4,$S1924-4,0))</f>
        <v/>
      </c>
      <c r="I1924" s="295" t="str">
        <f ca="1">IF(ISERROR($S1924),"",OFFSET('Smelter Reference List'!$H$4,$S1924-4,0))</f>
        <v/>
      </c>
      <c r="J1924" s="295" t="str">
        <f ca="1">IF(ISERROR($S1924),"",OFFSET('Smelter Reference List'!$I$4,$S1924-4,0))</f>
        <v/>
      </c>
      <c r="K1924" s="296"/>
      <c r="L1924" s="296"/>
      <c r="M1924" s="296"/>
      <c r="N1924" s="296"/>
      <c r="O1924" s="296"/>
      <c r="P1924" s="296"/>
      <c r="Q1924" s="297"/>
      <c r="R1924" s="227"/>
      <c r="S1924" s="228" t="e">
        <f>IF(C1924="",NA(),MATCH($B1924&amp;$C1924,'Smelter Reference List'!$J:$J,0))</f>
        <v>#N/A</v>
      </c>
      <c r="T1924" s="229"/>
      <c r="U1924" s="229">
        <f t="shared" ca="1" si="62"/>
        <v>0</v>
      </c>
      <c r="V1924" s="229"/>
      <c r="W1924" s="229"/>
      <c r="Y1924" s="223" t="str">
        <f t="shared" si="63"/>
        <v/>
      </c>
    </row>
    <row r="1925" spans="1:25" s="223" customFormat="1" ht="20.25">
      <c r="A1925" s="292"/>
      <c r="B1925" s="293" t="str">
        <f>IF(LEN(A1925)=0,"",INDEX('Smelter Reference List'!$A:$A,MATCH($A1925,'Smelter Reference List'!$E:$E,0)))</f>
        <v/>
      </c>
      <c r="C1925" s="299" t="str">
        <f>IF(LEN(A1925)=0,"",INDEX('Smelter Reference List'!$C:$C,MATCH($A1925,'Smelter Reference List'!$E:$E,0)))</f>
        <v/>
      </c>
      <c r="D1925" s="293" t="str">
        <f ca="1">IF(ISERROR($S1925),"",OFFSET('Smelter Reference List'!$C$4,$S1925-4,0)&amp;"")</f>
        <v/>
      </c>
      <c r="E1925" s="293" t="str">
        <f ca="1">IF(ISERROR($S1925),"",OFFSET('Smelter Reference List'!$D$4,$S1925-4,0)&amp;"")</f>
        <v/>
      </c>
      <c r="F1925" s="293" t="str">
        <f ca="1">IF(ISERROR($S1925),"",OFFSET('Smelter Reference List'!$E$4,$S1925-4,0))</f>
        <v/>
      </c>
      <c r="G1925" s="293" t="str">
        <f ca="1">IF(C1925=$U$4,"Enter smelter details", IF(ISERROR($S1925),"",OFFSET('Smelter Reference List'!$F$4,$S1925-4,0)))</f>
        <v/>
      </c>
      <c r="H1925" s="294" t="str">
        <f ca="1">IF(ISERROR($S1925),"",OFFSET('Smelter Reference List'!$G$4,$S1925-4,0))</f>
        <v/>
      </c>
      <c r="I1925" s="295" t="str">
        <f ca="1">IF(ISERROR($S1925),"",OFFSET('Smelter Reference List'!$H$4,$S1925-4,0))</f>
        <v/>
      </c>
      <c r="J1925" s="295" t="str">
        <f ca="1">IF(ISERROR($S1925),"",OFFSET('Smelter Reference List'!$I$4,$S1925-4,0))</f>
        <v/>
      </c>
      <c r="K1925" s="296"/>
      <c r="L1925" s="296"/>
      <c r="M1925" s="296"/>
      <c r="N1925" s="296"/>
      <c r="O1925" s="296"/>
      <c r="P1925" s="296"/>
      <c r="Q1925" s="297"/>
      <c r="R1925" s="227"/>
      <c r="S1925" s="228" t="e">
        <f>IF(C1925="",NA(),MATCH($B1925&amp;$C1925,'Smelter Reference List'!$J:$J,0))</f>
        <v>#N/A</v>
      </c>
      <c r="T1925" s="229"/>
      <c r="U1925" s="229">
        <f t="shared" ca="1" si="62"/>
        <v>0</v>
      </c>
      <c r="V1925" s="229"/>
      <c r="W1925" s="229"/>
      <c r="Y1925" s="223" t="str">
        <f t="shared" si="63"/>
        <v/>
      </c>
    </row>
    <row r="1926" spans="1:25" s="223" customFormat="1" ht="20.25">
      <c r="A1926" s="292"/>
      <c r="B1926" s="293" t="str">
        <f>IF(LEN(A1926)=0,"",INDEX('Smelter Reference List'!$A:$A,MATCH($A1926,'Smelter Reference List'!$E:$E,0)))</f>
        <v/>
      </c>
      <c r="C1926" s="299" t="str">
        <f>IF(LEN(A1926)=0,"",INDEX('Smelter Reference List'!$C:$C,MATCH($A1926,'Smelter Reference List'!$E:$E,0)))</f>
        <v/>
      </c>
      <c r="D1926" s="293" t="str">
        <f ca="1">IF(ISERROR($S1926),"",OFFSET('Smelter Reference List'!$C$4,$S1926-4,0)&amp;"")</f>
        <v/>
      </c>
      <c r="E1926" s="293" t="str">
        <f ca="1">IF(ISERROR($S1926),"",OFFSET('Smelter Reference List'!$D$4,$S1926-4,0)&amp;"")</f>
        <v/>
      </c>
      <c r="F1926" s="293" t="str">
        <f ca="1">IF(ISERROR($S1926),"",OFFSET('Smelter Reference List'!$E$4,$S1926-4,0))</f>
        <v/>
      </c>
      <c r="G1926" s="293" t="str">
        <f ca="1">IF(C1926=$U$4,"Enter smelter details", IF(ISERROR($S1926),"",OFFSET('Smelter Reference List'!$F$4,$S1926-4,0)))</f>
        <v/>
      </c>
      <c r="H1926" s="294" t="str">
        <f ca="1">IF(ISERROR($S1926),"",OFFSET('Smelter Reference List'!$G$4,$S1926-4,0))</f>
        <v/>
      </c>
      <c r="I1926" s="295" t="str">
        <f ca="1">IF(ISERROR($S1926),"",OFFSET('Smelter Reference List'!$H$4,$S1926-4,0))</f>
        <v/>
      </c>
      <c r="J1926" s="295" t="str">
        <f ca="1">IF(ISERROR($S1926),"",OFFSET('Smelter Reference List'!$I$4,$S1926-4,0))</f>
        <v/>
      </c>
      <c r="K1926" s="296"/>
      <c r="L1926" s="296"/>
      <c r="M1926" s="296"/>
      <c r="N1926" s="296"/>
      <c r="O1926" s="296"/>
      <c r="P1926" s="296"/>
      <c r="Q1926" s="297"/>
      <c r="R1926" s="227"/>
      <c r="S1926" s="228" t="e">
        <f>IF(C1926="",NA(),MATCH($B1926&amp;$C1926,'Smelter Reference List'!$J:$J,0))</f>
        <v>#N/A</v>
      </c>
      <c r="T1926" s="229"/>
      <c r="U1926" s="229">
        <f t="shared" ca="1" si="62"/>
        <v>0</v>
      </c>
      <c r="V1926" s="229"/>
      <c r="W1926" s="229"/>
      <c r="Y1926" s="223" t="str">
        <f t="shared" si="63"/>
        <v/>
      </c>
    </row>
    <row r="1927" spans="1:25" s="223" customFormat="1" ht="20.25">
      <c r="A1927" s="292"/>
      <c r="B1927" s="293" t="str">
        <f>IF(LEN(A1927)=0,"",INDEX('Smelter Reference List'!$A:$A,MATCH($A1927,'Smelter Reference List'!$E:$E,0)))</f>
        <v/>
      </c>
      <c r="C1927" s="299" t="str">
        <f>IF(LEN(A1927)=0,"",INDEX('Smelter Reference List'!$C:$C,MATCH($A1927,'Smelter Reference List'!$E:$E,0)))</f>
        <v/>
      </c>
      <c r="D1927" s="293" t="str">
        <f ca="1">IF(ISERROR($S1927),"",OFFSET('Smelter Reference List'!$C$4,$S1927-4,0)&amp;"")</f>
        <v/>
      </c>
      <c r="E1927" s="293" t="str">
        <f ca="1">IF(ISERROR($S1927),"",OFFSET('Smelter Reference List'!$D$4,$S1927-4,0)&amp;"")</f>
        <v/>
      </c>
      <c r="F1927" s="293" t="str">
        <f ca="1">IF(ISERROR($S1927),"",OFFSET('Smelter Reference List'!$E$4,$S1927-4,0))</f>
        <v/>
      </c>
      <c r="G1927" s="293" t="str">
        <f ca="1">IF(C1927=$U$4,"Enter smelter details", IF(ISERROR($S1927),"",OFFSET('Smelter Reference List'!$F$4,$S1927-4,0)))</f>
        <v/>
      </c>
      <c r="H1927" s="294" t="str">
        <f ca="1">IF(ISERROR($S1927),"",OFFSET('Smelter Reference List'!$G$4,$S1927-4,0))</f>
        <v/>
      </c>
      <c r="I1927" s="295" t="str">
        <f ca="1">IF(ISERROR($S1927),"",OFFSET('Smelter Reference List'!$H$4,$S1927-4,0))</f>
        <v/>
      </c>
      <c r="J1927" s="295" t="str">
        <f ca="1">IF(ISERROR($S1927),"",OFFSET('Smelter Reference List'!$I$4,$S1927-4,0))</f>
        <v/>
      </c>
      <c r="K1927" s="296"/>
      <c r="L1927" s="296"/>
      <c r="M1927" s="296"/>
      <c r="N1927" s="296"/>
      <c r="O1927" s="296"/>
      <c r="P1927" s="296"/>
      <c r="Q1927" s="297"/>
      <c r="R1927" s="227"/>
      <c r="S1927" s="228" t="e">
        <f>IF(C1927="",NA(),MATCH($B1927&amp;$C1927,'Smelter Reference List'!$J:$J,0))</f>
        <v>#N/A</v>
      </c>
      <c r="T1927" s="229"/>
      <c r="U1927" s="229">
        <f t="shared" ca="1" si="62"/>
        <v>0</v>
      </c>
      <c r="V1927" s="229"/>
      <c r="W1927" s="229"/>
      <c r="Y1927" s="223" t="str">
        <f t="shared" si="63"/>
        <v/>
      </c>
    </row>
    <row r="1928" spans="1:25" s="223" customFormat="1" ht="20.25">
      <c r="A1928" s="292"/>
      <c r="B1928" s="293" t="str">
        <f>IF(LEN(A1928)=0,"",INDEX('Smelter Reference List'!$A:$A,MATCH($A1928,'Smelter Reference List'!$E:$E,0)))</f>
        <v/>
      </c>
      <c r="C1928" s="299" t="str">
        <f>IF(LEN(A1928)=0,"",INDEX('Smelter Reference List'!$C:$C,MATCH($A1928,'Smelter Reference List'!$E:$E,0)))</f>
        <v/>
      </c>
      <c r="D1928" s="293" t="str">
        <f ca="1">IF(ISERROR($S1928),"",OFFSET('Smelter Reference List'!$C$4,$S1928-4,0)&amp;"")</f>
        <v/>
      </c>
      <c r="E1928" s="293" t="str">
        <f ca="1">IF(ISERROR($S1928),"",OFFSET('Smelter Reference List'!$D$4,$S1928-4,0)&amp;"")</f>
        <v/>
      </c>
      <c r="F1928" s="293" t="str">
        <f ca="1">IF(ISERROR($S1928),"",OFFSET('Smelter Reference List'!$E$4,$S1928-4,0))</f>
        <v/>
      </c>
      <c r="G1928" s="293" t="str">
        <f ca="1">IF(C1928=$U$4,"Enter smelter details", IF(ISERROR($S1928),"",OFFSET('Smelter Reference List'!$F$4,$S1928-4,0)))</f>
        <v/>
      </c>
      <c r="H1928" s="294" t="str">
        <f ca="1">IF(ISERROR($S1928),"",OFFSET('Smelter Reference List'!$G$4,$S1928-4,0))</f>
        <v/>
      </c>
      <c r="I1928" s="295" t="str">
        <f ca="1">IF(ISERROR($S1928),"",OFFSET('Smelter Reference List'!$H$4,$S1928-4,0))</f>
        <v/>
      </c>
      <c r="J1928" s="295" t="str">
        <f ca="1">IF(ISERROR($S1928),"",OFFSET('Smelter Reference List'!$I$4,$S1928-4,0))</f>
        <v/>
      </c>
      <c r="K1928" s="296"/>
      <c r="L1928" s="296"/>
      <c r="M1928" s="296"/>
      <c r="N1928" s="296"/>
      <c r="O1928" s="296"/>
      <c r="P1928" s="296"/>
      <c r="Q1928" s="297"/>
      <c r="R1928" s="227"/>
      <c r="S1928" s="228" t="e">
        <f>IF(C1928="",NA(),MATCH($B1928&amp;$C1928,'Smelter Reference List'!$J:$J,0))</f>
        <v>#N/A</v>
      </c>
      <c r="T1928" s="229"/>
      <c r="U1928" s="229">
        <f t="shared" ca="1" si="62"/>
        <v>0</v>
      </c>
      <c r="V1928" s="229"/>
      <c r="W1928" s="229"/>
      <c r="Y1928" s="223" t="str">
        <f t="shared" si="63"/>
        <v/>
      </c>
    </row>
    <row r="1929" spans="1:25" s="223" customFormat="1" ht="20.25">
      <c r="A1929" s="292"/>
      <c r="B1929" s="293" t="str">
        <f>IF(LEN(A1929)=0,"",INDEX('Smelter Reference List'!$A:$A,MATCH($A1929,'Smelter Reference List'!$E:$E,0)))</f>
        <v/>
      </c>
      <c r="C1929" s="299" t="str">
        <f>IF(LEN(A1929)=0,"",INDEX('Smelter Reference List'!$C:$C,MATCH($A1929,'Smelter Reference List'!$E:$E,0)))</f>
        <v/>
      </c>
      <c r="D1929" s="293" t="str">
        <f ca="1">IF(ISERROR($S1929),"",OFFSET('Smelter Reference List'!$C$4,$S1929-4,0)&amp;"")</f>
        <v/>
      </c>
      <c r="E1929" s="293" t="str">
        <f ca="1">IF(ISERROR($S1929),"",OFFSET('Smelter Reference List'!$D$4,$S1929-4,0)&amp;"")</f>
        <v/>
      </c>
      <c r="F1929" s="293" t="str">
        <f ca="1">IF(ISERROR($S1929),"",OFFSET('Smelter Reference List'!$E$4,$S1929-4,0))</f>
        <v/>
      </c>
      <c r="G1929" s="293" t="str">
        <f ca="1">IF(C1929=$U$4,"Enter smelter details", IF(ISERROR($S1929),"",OFFSET('Smelter Reference List'!$F$4,$S1929-4,0)))</f>
        <v/>
      </c>
      <c r="H1929" s="294" t="str">
        <f ca="1">IF(ISERROR($S1929),"",OFFSET('Smelter Reference List'!$G$4,$S1929-4,0))</f>
        <v/>
      </c>
      <c r="I1929" s="295" t="str">
        <f ca="1">IF(ISERROR($S1929),"",OFFSET('Smelter Reference List'!$H$4,$S1929-4,0))</f>
        <v/>
      </c>
      <c r="J1929" s="295" t="str">
        <f ca="1">IF(ISERROR($S1929),"",OFFSET('Smelter Reference List'!$I$4,$S1929-4,0))</f>
        <v/>
      </c>
      <c r="K1929" s="296"/>
      <c r="L1929" s="296"/>
      <c r="M1929" s="296"/>
      <c r="N1929" s="296"/>
      <c r="O1929" s="296"/>
      <c r="P1929" s="296"/>
      <c r="Q1929" s="297"/>
      <c r="R1929" s="227"/>
      <c r="S1929" s="228" t="e">
        <f>IF(C1929="",NA(),MATCH($B1929&amp;$C1929,'Smelter Reference List'!$J:$J,0))</f>
        <v>#N/A</v>
      </c>
      <c r="T1929" s="229"/>
      <c r="U1929" s="229">
        <f t="shared" ca="1" si="62"/>
        <v>0</v>
      </c>
      <c r="V1929" s="229"/>
      <c r="W1929" s="229"/>
      <c r="Y1929" s="223" t="str">
        <f t="shared" si="63"/>
        <v/>
      </c>
    </row>
    <row r="1930" spans="1:25" s="223" customFormat="1" ht="20.25">
      <c r="A1930" s="292"/>
      <c r="B1930" s="293" t="str">
        <f>IF(LEN(A1930)=0,"",INDEX('Smelter Reference List'!$A:$A,MATCH($A1930,'Smelter Reference List'!$E:$E,0)))</f>
        <v/>
      </c>
      <c r="C1930" s="299" t="str">
        <f>IF(LEN(A1930)=0,"",INDEX('Smelter Reference List'!$C:$C,MATCH($A1930,'Smelter Reference List'!$E:$E,0)))</f>
        <v/>
      </c>
      <c r="D1930" s="293" t="str">
        <f ca="1">IF(ISERROR($S1930),"",OFFSET('Smelter Reference List'!$C$4,$S1930-4,0)&amp;"")</f>
        <v/>
      </c>
      <c r="E1930" s="293" t="str">
        <f ca="1">IF(ISERROR($S1930),"",OFFSET('Smelter Reference List'!$D$4,$S1930-4,0)&amp;"")</f>
        <v/>
      </c>
      <c r="F1930" s="293" t="str">
        <f ca="1">IF(ISERROR($S1930),"",OFFSET('Smelter Reference List'!$E$4,$S1930-4,0))</f>
        <v/>
      </c>
      <c r="G1930" s="293" t="str">
        <f ca="1">IF(C1930=$U$4,"Enter smelter details", IF(ISERROR($S1930),"",OFFSET('Smelter Reference List'!$F$4,$S1930-4,0)))</f>
        <v/>
      </c>
      <c r="H1930" s="294" t="str">
        <f ca="1">IF(ISERROR($S1930),"",OFFSET('Smelter Reference List'!$G$4,$S1930-4,0))</f>
        <v/>
      </c>
      <c r="I1930" s="295" t="str">
        <f ca="1">IF(ISERROR($S1930),"",OFFSET('Smelter Reference List'!$H$4,$S1930-4,0))</f>
        <v/>
      </c>
      <c r="J1930" s="295" t="str">
        <f ca="1">IF(ISERROR($S1930),"",OFFSET('Smelter Reference List'!$I$4,$S1930-4,0))</f>
        <v/>
      </c>
      <c r="K1930" s="296"/>
      <c r="L1930" s="296"/>
      <c r="M1930" s="296"/>
      <c r="N1930" s="296"/>
      <c r="O1930" s="296"/>
      <c r="P1930" s="296"/>
      <c r="Q1930" s="297"/>
      <c r="R1930" s="227"/>
      <c r="S1930" s="228" t="e">
        <f>IF(C1930="",NA(),MATCH($B1930&amp;$C1930,'Smelter Reference List'!$J:$J,0))</f>
        <v>#N/A</v>
      </c>
      <c r="T1930" s="229"/>
      <c r="U1930" s="229">
        <f t="shared" ca="1" si="62"/>
        <v>0</v>
      </c>
      <c r="V1930" s="229"/>
      <c r="W1930" s="229"/>
      <c r="Y1930" s="223" t="str">
        <f t="shared" si="63"/>
        <v/>
      </c>
    </row>
    <row r="1931" spans="1:25" s="223" customFormat="1" ht="20.25">
      <c r="A1931" s="292"/>
      <c r="B1931" s="293" t="str">
        <f>IF(LEN(A1931)=0,"",INDEX('Smelter Reference List'!$A:$A,MATCH($A1931,'Smelter Reference List'!$E:$E,0)))</f>
        <v/>
      </c>
      <c r="C1931" s="299" t="str">
        <f>IF(LEN(A1931)=0,"",INDEX('Smelter Reference List'!$C:$C,MATCH($A1931,'Smelter Reference List'!$E:$E,0)))</f>
        <v/>
      </c>
      <c r="D1931" s="293" t="str">
        <f ca="1">IF(ISERROR($S1931),"",OFFSET('Smelter Reference List'!$C$4,$S1931-4,0)&amp;"")</f>
        <v/>
      </c>
      <c r="E1931" s="293" t="str">
        <f ca="1">IF(ISERROR($S1931),"",OFFSET('Smelter Reference List'!$D$4,$S1931-4,0)&amp;"")</f>
        <v/>
      </c>
      <c r="F1931" s="293" t="str">
        <f ca="1">IF(ISERROR($S1931),"",OFFSET('Smelter Reference List'!$E$4,$S1931-4,0))</f>
        <v/>
      </c>
      <c r="G1931" s="293" t="str">
        <f ca="1">IF(C1931=$U$4,"Enter smelter details", IF(ISERROR($S1931),"",OFFSET('Smelter Reference List'!$F$4,$S1931-4,0)))</f>
        <v/>
      </c>
      <c r="H1931" s="294" t="str">
        <f ca="1">IF(ISERROR($S1931),"",OFFSET('Smelter Reference List'!$G$4,$S1931-4,0))</f>
        <v/>
      </c>
      <c r="I1931" s="295" t="str">
        <f ca="1">IF(ISERROR($S1931),"",OFFSET('Smelter Reference List'!$H$4,$S1931-4,0))</f>
        <v/>
      </c>
      <c r="J1931" s="295" t="str">
        <f ca="1">IF(ISERROR($S1931),"",OFFSET('Smelter Reference List'!$I$4,$S1931-4,0))</f>
        <v/>
      </c>
      <c r="K1931" s="296"/>
      <c r="L1931" s="296"/>
      <c r="M1931" s="296"/>
      <c r="N1931" s="296"/>
      <c r="O1931" s="296"/>
      <c r="P1931" s="296"/>
      <c r="Q1931" s="297"/>
      <c r="R1931" s="227"/>
      <c r="S1931" s="228" t="e">
        <f>IF(C1931="",NA(),MATCH($B1931&amp;$C1931,'Smelter Reference List'!$J:$J,0))</f>
        <v>#N/A</v>
      </c>
      <c r="T1931" s="229"/>
      <c r="U1931" s="229">
        <f t="shared" ca="1" si="62"/>
        <v>0</v>
      </c>
      <c r="V1931" s="229"/>
      <c r="W1931" s="229"/>
      <c r="Y1931" s="223" t="str">
        <f t="shared" si="63"/>
        <v/>
      </c>
    </row>
    <row r="1932" spans="1:25" s="223" customFormat="1" ht="20.25">
      <c r="A1932" s="292"/>
      <c r="B1932" s="293" t="str">
        <f>IF(LEN(A1932)=0,"",INDEX('Smelter Reference List'!$A:$A,MATCH($A1932,'Smelter Reference List'!$E:$E,0)))</f>
        <v/>
      </c>
      <c r="C1932" s="299" t="str">
        <f>IF(LEN(A1932)=0,"",INDEX('Smelter Reference List'!$C:$C,MATCH($A1932,'Smelter Reference List'!$E:$E,0)))</f>
        <v/>
      </c>
      <c r="D1932" s="293" t="str">
        <f ca="1">IF(ISERROR($S1932),"",OFFSET('Smelter Reference List'!$C$4,$S1932-4,0)&amp;"")</f>
        <v/>
      </c>
      <c r="E1932" s="293" t="str">
        <f ca="1">IF(ISERROR($S1932),"",OFFSET('Smelter Reference List'!$D$4,$S1932-4,0)&amp;"")</f>
        <v/>
      </c>
      <c r="F1932" s="293" t="str">
        <f ca="1">IF(ISERROR($S1932),"",OFFSET('Smelter Reference List'!$E$4,$S1932-4,0))</f>
        <v/>
      </c>
      <c r="G1932" s="293" t="str">
        <f ca="1">IF(C1932=$U$4,"Enter smelter details", IF(ISERROR($S1932),"",OFFSET('Smelter Reference List'!$F$4,$S1932-4,0)))</f>
        <v/>
      </c>
      <c r="H1932" s="294" t="str">
        <f ca="1">IF(ISERROR($S1932),"",OFFSET('Smelter Reference List'!$G$4,$S1932-4,0))</f>
        <v/>
      </c>
      <c r="I1932" s="295" t="str">
        <f ca="1">IF(ISERROR($S1932),"",OFFSET('Smelter Reference List'!$H$4,$S1932-4,0))</f>
        <v/>
      </c>
      <c r="J1932" s="295" t="str">
        <f ca="1">IF(ISERROR($S1932),"",OFFSET('Smelter Reference List'!$I$4,$S1932-4,0))</f>
        <v/>
      </c>
      <c r="K1932" s="296"/>
      <c r="L1932" s="296"/>
      <c r="M1932" s="296"/>
      <c r="N1932" s="296"/>
      <c r="O1932" s="296"/>
      <c r="P1932" s="296"/>
      <c r="Q1932" s="297"/>
      <c r="R1932" s="227"/>
      <c r="S1932" s="228" t="e">
        <f>IF(C1932="",NA(),MATCH($B1932&amp;$C1932,'Smelter Reference List'!$J:$J,0))</f>
        <v>#N/A</v>
      </c>
      <c r="T1932" s="229"/>
      <c r="U1932" s="229">
        <f t="shared" ca="1" si="62"/>
        <v>0</v>
      </c>
      <c r="V1932" s="229"/>
      <c r="W1932" s="229"/>
      <c r="Y1932" s="223" t="str">
        <f t="shared" si="63"/>
        <v/>
      </c>
    </row>
    <row r="1933" spans="1:25" s="223" customFormat="1" ht="20.25">
      <c r="A1933" s="292"/>
      <c r="B1933" s="293" t="str">
        <f>IF(LEN(A1933)=0,"",INDEX('Smelter Reference List'!$A:$A,MATCH($A1933,'Smelter Reference List'!$E:$E,0)))</f>
        <v/>
      </c>
      <c r="C1933" s="299" t="str">
        <f>IF(LEN(A1933)=0,"",INDEX('Smelter Reference List'!$C:$C,MATCH($A1933,'Smelter Reference List'!$E:$E,0)))</f>
        <v/>
      </c>
      <c r="D1933" s="293" t="str">
        <f ca="1">IF(ISERROR($S1933),"",OFFSET('Smelter Reference List'!$C$4,$S1933-4,0)&amp;"")</f>
        <v/>
      </c>
      <c r="E1933" s="293" t="str">
        <f ca="1">IF(ISERROR($S1933),"",OFFSET('Smelter Reference List'!$D$4,$S1933-4,0)&amp;"")</f>
        <v/>
      </c>
      <c r="F1933" s="293" t="str">
        <f ca="1">IF(ISERROR($S1933),"",OFFSET('Smelter Reference List'!$E$4,$S1933-4,0))</f>
        <v/>
      </c>
      <c r="G1933" s="293" t="str">
        <f ca="1">IF(C1933=$U$4,"Enter smelter details", IF(ISERROR($S1933),"",OFFSET('Smelter Reference List'!$F$4,$S1933-4,0)))</f>
        <v/>
      </c>
      <c r="H1933" s="294" t="str">
        <f ca="1">IF(ISERROR($S1933),"",OFFSET('Smelter Reference List'!$G$4,$S1933-4,0))</f>
        <v/>
      </c>
      <c r="I1933" s="295" t="str">
        <f ca="1">IF(ISERROR($S1933),"",OFFSET('Smelter Reference List'!$H$4,$S1933-4,0))</f>
        <v/>
      </c>
      <c r="J1933" s="295" t="str">
        <f ca="1">IF(ISERROR($S1933),"",OFFSET('Smelter Reference List'!$I$4,$S1933-4,0))</f>
        <v/>
      </c>
      <c r="K1933" s="296"/>
      <c r="L1933" s="296"/>
      <c r="M1933" s="296"/>
      <c r="N1933" s="296"/>
      <c r="O1933" s="296"/>
      <c r="P1933" s="296"/>
      <c r="Q1933" s="297"/>
      <c r="R1933" s="227"/>
      <c r="S1933" s="228" t="e">
        <f>IF(C1933="",NA(),MATCH($B1933&amp;$C1933,'Smelter Reference List'!$J:$J,0))</f>
        <v>#N/A</v>
      </c>
      <c r="T1933" s="229"/>
      <c r="U1933" s="229">
        <f t="shared" ca="1" si="62"/>
        <v>0</v>
      </c>
      <c r="V1933" s="229"/>
      <c r="W1933" s="229"/>
      <c r="Y1933" s="223" t="str">
        <f t="shared" si="63"/>
        <v/>
      </c>
    </row>
    <row r="1934" spans="1:25" s="223" customFormat="1" ht="20.25">
      <c r="A1934" s="292"/>
      <c r="B1934" s="293" t="str">
        <f>IF(LEN(A1934)=0,"",INDEX('Smelter Reference List'!$A:$A,MATCH($A1934,'Smelter Reference List'!$E:$E,0)))</f>
        <v/>
      </c>
      <c r="C1934" s="299" t="str">
        <f>IF(LEN(A1934)=0,"",INDEX('Smelter Reference List'!$C:$C,MATCH($A1934,'Smelter Reference List'!$E:$E,0)))</f>
        <v/>
      </c>
      <c r="D1934" s="293" t="str">
        <f ca="1">IF(ISERROR($S1934),"",OFFSET('Smelter Reference List'!$C$4,$S1934-4,0)&amp;"")</f>
        <v/>
      </c>
      <c r="E1934" s="293" t="str">
        <f ca="1">IF(ISERROR($S1934),"",OFFSET('Smelter Reference List'!$D$4,$S1934-4,0)&amp;"")</f>
        <v/>
      </c>
      <c r="F1934" s="293" t="str">
        <f ca="1">IF(ISERROR($S1934),"",OFFSET('Smelter Reference List'!$E$4,$S1934-4,0))</f>
        <v/>
      </c>
      <c r="G1934" s="293" t="str">
        <f ca="1">IF(C1934=$U$4,"Enter smelter details", IF(ISERROR($S1934),"",OFFSET('Smelter Reference List'!$F$4,$S1934-4,0)))</f>
        <v/>
      </c>
      <c r="H1934" s="294" t="str">
        <f ca="1">IF(ISERROR($S1934),"",OFFSET('Smelter Reference List'!$G$4,$S1934-4,0))</f>
        <v/>
      </c>
      <c r="I1934" s="295" t="str">
        <f ca="1">IF(ISERROR($S1934),"",OFFSET('Smelter Reference List'!$H$4,$S1934-4,0))</f>
        <v/>
      </c>
      <c r="J1934" s="295" t="str">
        <f ca="1">IF(ISERROR($S1934),"",OFFSET('Smelter Reference List'!$I$4,$S1934-4,0))</f>
        <v/>
      </c>
      <c r="K1934" s="296"/>
      <c r="L1934" s="296"/>
      <c r="M1934" s="296"/>
      <c r="N1934" s="296"/>
      <c r="O1934" s="296"/>
      <c r="P1934" s="296"/>
      <c r="Q1934" s="297"/>
      <c r="R1934" s="227"/>
      <c r="S1934" s="228" t="e">
        <f>IF(C1934="",NA(),MATCH($B1934&amp;$C1934,'Smelter Reference List'!$J:$J,0))</f>
        <v>#N/A</v>
      </c>
      <c r="T1934" s="229"/>
      <c r="U1934" s="229">
        <f t="shared" ca="1" si="62"/>
        <v>0</v>
      </c>
      <c r="V1934" s="229"/>
      <c r="W1934" s="229"/>
      <c r="Y1934" s="223" t="str">
        <f t="shared" si="63"/>
        <v/>
      </c>
    </row>
    <row r="1935" spans="1:25" s="223" customFormat="1" ht="20.25">
      <c r="A1935" s="292"/>
      <c r="B1935" s="293" t="str">
        <f>IF(LEN(A1935)=0,"",INDEX('Smelter Reference List'!$A:$A,MATCH($A1935,'Smelter Reference List'!$E:$E,0)))</f>
        <v/>
      </c>
      <c r="C1935" s="299" t="str">
        <f>IF(LEN(A1935)=0,"",INDEX('Smelter Reference List'!$C:$C,MATCH($A1935,'Smelter Reference List'!$E:$E,0)))</f>
        <v/>
      </c>
      <c r="D1935" s="293" t="str">
        <f ca="1">IF(ISERROR($S1935),"",OFFSET('Smelter Reference List'!$C$4,$S1935-4,0)&amp;"")</f>
        <v/>
      </c>
      <c r="E1935" s="293" t="str">
        <f ca="1">IF(ISERROR($S1935),"",OFFSET('Smelter Reference List'!$D$4,$S1935-4,0)&amp;"")</f>
        <v/>
      </c>
      <c r="F1935" s="293" t="str">
        <f ca="1">IF(ISERROR($S1935),"",OFFSET('Smelter Reference List'!$E$4,$S1935-4,0))</f>
        <v/>
      </c>
      <c r="G1935" s="293" t="str">
        <f ca="1">IF(C1935=$U$4,"Enter smelter details", IF(ISERROR($S1935),"",OFFSET('Smelter Reference List'!$F$4,$S1935-4,0)))</f>
        <v/>
      </c>
      <c r="H1935" s="294" t="str">
        <f ca="1">IF(ISERROR($S1935),"",OFFSET('Smelter Reference List'!$G$4,$S1935-4,0))</f>
        <v/>
      </c>
      <c r="I1935" s="295" t="str">
        <f ca="1">IF(ISERROR($S1935),"",OFFSET('Smelter Reference List'!$H$4,$S1935-4,0))</f>
        <v/>
      </c>
      <c r="J1935" s="295" t="str">
        <f ca="1">IF(ISERROR($S1935),"",OFFSET('Smelter Reference List'!$I$4,$S1935-4,0))</f>
        <v/>
      </c>
      <c r="K1935" s="296"/>
      <c r="L1935" s="296"/>
      <c r="M1935" s="296"/>
      <c r="N1935" s="296"/>
      <c r="O1935" s="296"/>
      <c r="P1935" s="296"/>
      <c r="Q1935" s="297"/>
      <c r="R1935" s="227"/>
      <c r="S1935" s="228" t="e">
        <f>IF(C1935="",NA(),MATCH($B1935&amp;$C1935,'Smelter Reference List'!$J:$J,0))</f>
        <v>#N/A</v>
      </c>
      <c r="T1935" s="229"/>
      <c r="U1935" s="229">
        <f t="shared" ca="1" si="62"/>
        <v>0</v>
      </c>
      <c r="V1935" s="229"/>
      <c r="W1935" s="229"/>
      <c r="Y1935" s="223" t="str">
        <f t="shared" si="63"/>
        <v/>
      </c>
    </row>
    <row r="1936" spans="1:25" s="223" customFormat="1" ht="20.25">
      <c r="A1936" s="292"/>
      <c r="B1936" s="293" t="str">
        <f>IF(LEN(A1936)=0,"",INDEX('Smelter Reference List'!$A:$A,MATCH($A1936,'Smelter Reference List'!$E:$E,0)))</f>
        <v/>
      </c>
      <c r="C1936" s="299" t="str">
        <f>IF(LEN(A1936)=0,"",INDEX('Smelter Reference List'!$C:$C,MATCH($A1936,'Smelter Reference List'!$E:$E,0)))</f>
        <v/>
      </c>
      <c r="D1936" s="293" t="str">
        <f ca="1">IF(ISERROR($S1936),"",OFFSET('Smelter Reference List'!$C$4,$S1936-4,0)&amp;"")</f>
        <v/>
      </c>
      <c r="E1936" s="293" t="str">
        <f ca="1">IF(ISERROR($S1936),"",OFFSET('Smelter Reference List'!$D$4,$S1936-4,0)&amp;"")</f>
        <v/>
      </c>
      <c r="F1936" s="293" t="str">
        <f ca="1">IF(ISERROR($S1936),"",OFFSET('Smelter Reference List'!$E$4,$S1936-4,0))</f>
        <v/>
      </c>
      <c r="G1936" s="293" t="str">
        <f ca="1">IF(C1936=$U$4,"Enter smelter details", IF(ISERROR($S1936),"",OFFSET('Smelter Reference List'!$F$4,$S1936-4,0)))</f>
        <v/>
      </c>
      <c r="H1936" s="294" t="str">
        <f ca="1">IF(ISERROR($S1936),"",OFFSET('Smelter Reference List'!$G$4,$S1936-4,0))</f>
        <v/>
      </c>
      <c r="I1936" s="295" t="str">
        <f ca="1">IF(ISERROR($S1936),"",OFFSET('Smelter Reference List'!$H$4,$S1936-4,0))</f>
        <v/>
      </c>
      <c r="J1936" s="295" t="str">
        <f ca="1">IF(ISERROR($S1936),"",OFFSET('Smelter Reference List'!$I$4,$S1936-4,0))</f>
        <v/>
      </c>
      <c r="K1936" s="296"/>
      <c r="L1936" s="296"/>
      <c r="M1936" s="296"/>
      <c r="N1936" s="296"/>
      <c r="O1936" s="296"/>
      <c r="P1936" s="296"/>
      <c r="Q1936" s="297"/>
      <c r="R1936" s="227"/>
      <c r="S1936" s="228" t="e">
        <f>IF(C1936="",NA(),MATCH($B1936&amp;$C1936,'Smelter Reference List'!$J:$J,0))</f>
        <v>#N/A</v>
      </c>
      <c r="T1936" s="229"/>
      <c r="U1936" s="229">
        <f t="shared" ca="1" si="62"/>
        <v>0</v>
      </c>
      <c r="V1936" s="229"/>
      <c r="W1936" s="229"/>
      <c r="Y1936" s="223" t="str">
        <f t="shared" si="63"/>
        <v/>
      </c>
    </row>
    <row r="1937" spans="1:25" s="223" customFormat="1" ht="20.25">
      <c r="A1937" s="292"/>
      <c r="B1937" s="293" t="str">
        <f>IF(LEN(A1937)=0,"",INDEX('Smelter Reference List'!$A:$A,MATCH($A1937,'Smelter Reference List'!$E:$E,0)))</f>
        <v/>
      </c>
      <c r="C1937" s="299" t="str">
        <f>IF(LEN(A1937)=0,"",INDEX('Smelter Reference List'!$C:$C,MATCH($A1937,'Smelter Reference List'!$E:$E,0)))</f>
        <v/>
      </c>
      <c r="D1937" s="293" t="str">
        <f ca="1">IF(ISERROR($S1937),"",OFFSET('Smelter Reference List'!$C$4,$S1937-4,0)&amp;"")</f>
        <v/>
      </c>
      <c r="E1937" s="293" t="str">
        <f ca="1">IF(ISERROR($S1937),"",OFFSET('Smelter Reference List'!$D$4,$S1937-4,0)&amp;"")</f>
        <v/>
      </c>
      <c r="F1937" s="293" t="str">
        <f ca="1">IF(ISERROR($S1937),"",OFFSET('Smelter Reference List'!$E$4,$S1937-4,0))</f>
        <v/>
      </c>
      <c r="G1937" s="293" t="str">
        <f ca="1">IF(C1937=$U$4,"Enter smelter details", IF(ISERROR($S1937),"",OFFSET('Smelter Reference List'!$F$4,$S1937-4,0)))</f>
        <v/>
      </c>
      <c r="H1937" s="294" t="str">
        <f ca="1">IF(ISERROR($S1937),"",OFFSET('Smelter Reference List'!$G$4,$S1937-4,0))</f>
        <v/>
      </c>
      <c r="I1937" s="295" t="str">
        <f ca="1">IF(ISERROR($S1937),"",OFFSET('Smelter Reference List'!$H$4,$S1937-4,0))</f>
        <v/>
      </c>
      <c r="J1937" s="295" t="str">
        <f ca="1">IF(ISERROR($S1937),"",OFFSET('Smelter Reference List'!$I$4,$S1937-4,0))</f>
        <v/>
      </c>
      <c r="K1937" s="296"/>
      <c r="L1937" s="296"/>
      <c r="M1937" s="296"/>
      <c r="N1937" s="296"/>
      <c r="O1937" s="296"/>
      <c r="P1937" s="296"/>
      <c r="Q1937" s="297"/>
      <c r="R1937" s="227"/>
      <c r="S1937" s="228" t="e">
        <f>IF(C1937="",NA(),MATCH($B1937&amp;$C1937,'Smelter Reference List'!$J:$J,0))</f>
        <v>#N/A</v>
      </c>
      <c r="T1937" s="229"/>
      <c r="U1937" s="229">
        <f t="shared" ca="1" si="62"/>
        <v>0</v>
      </c>
      <c r="V1937" s="229"/>
      <c r="W1937" s="229"/>
      <c r="Y1937" s="223" t="str">
        <f t="shared" si="63"/>
        <v/>
      </c>
    </row>
    <row r="1938" spans="1:25" s="223" customFormat="1" ht="20.25">
      <c r="A1938" s="292"/>
      <c r="B1938" s="293" t="str">
        <f>IF(LEN(A1938)=0,"",INDEX('Smelter Reference List'!$A:$A,MATCH($A1938,'Smelter Reference List'!$E:$E,0)))</f>
        <v/>
      </c>
      <c r="C1938" s="299" t="str">
        <f>IF(LEN(A1938)=0,"",INDEX('Smelter Reference List'!$C:$C,MATCH($A1938,'Smelter Reference List'!$E:$E,0)))</f>
        <v/>
      </c>
      <c r="D1938" s="293" t="str">
        <f ca="1">IF(ISERROR($S1938),"",OFFSET('Smelter Reference List'!$C$4,$S1938-4,0)&amp;"")</f>
        <v/>
      </c>
      <c r="E1938" s="293" t="str">
        <f ca="1">IF(ISERROR($S1938),"",OFFSET('Smelter Reference List'!$D$4,$S1938-4,0)&amp;"")</f>
        <v/>
      </c>
      <c r="F1938" s="293" t="str">
        <f ca="1">IF(ISERROR($S1938),"",OFFSET('Smelter Reference List'!$E$4,$S1938-4,0))</f>
        <v/>
      </c>
      <c r="G1938" s="293" t="str">
        <f ca="1">IF(C1938=$U$4,"Enter smelter details", IF(ISERROR($S1938),"",OFFSET('Smelter Reference List'!$F$4,$S1938-4,0)))</f>
        <v/>
      </c>
      <c r="H1938" s="294" t="str">
        <f ca="1">IF(ISERROR($S1938),"",OFFSET('Smelter Reference List'!$G$4,$S1938-4,0))</f>
        <v/>
      </c>
      <c r="I1938" s="295" t="str">
        <f ca="1">IF(ISERROR($S1938),"",OFFSET('Smelter Reference List'!$H$4,$S1938-4,0))</f>
        <v/>
      </c>
      <c r="J1938" s="295" t="str">
        <f ca="1">IF(ISERROR($S1938),"",OFFSET('Smelter Reference List'!$I$4,$S1938-4,0))</f>
        <v/>
      </c>
      <c r="K1938" s="296"/>
      <c r="L1938" s="296"/>
      <c r="M1938" s="296"/>
      <c r="N1938" s="296"/>
      <c r="O1938" s="296"/>
      <c r="P1938" s="296"/>
      <c r="Q1938" s="297"/>
      <c r="R1938" s="227"/>
      <c r="S1938" s="228" t="e">
        <f>IF(C1938="",NA(),MATCH($B1938&amp;$C1938,'Smelter Reference List'!$J:$J,0))</f>
        <v>#N/A</v>
      </c>
      <c r="T1938" s="229"/>
      <c r="U1938" s="229">
        <f t="shared" ca="1" si="62"/>
        <v>0</v>
      </c>
      <c r="V1938" s="229"/>
      <c r="W1938" s="229"/>
      <c r="Y1938" s="223" t="str">
        <f t="shared" si="63"/>
        <v/>
      </c>
    </row>
    <row r="1939" spans="1:25" s="223" customFormat="1" ht="20.25">
      <c r="A1939" s="292"/>
      <c r="B1939" s="293" t="str">
        <f>IF(LEN(A1939)=0,"",INDEX('Smelter Reference List'!$A:$A,MATCH($A1939,'Smelter Reference List'!$E:$E,0)))</f>
        <v/>
      </c>
      <c r="C1939" s="299" t="str">
        <f>IF(LEN(A1939)=0,"",INDEX('Smelter Reference List'!$C:$C,MATCH($A1939,'Smelter Reference List'!$E:$E,0)))</f>
        <v/>
      </c>
      <c r="D1939" s="293" t="str">
        <f ca="1">IF(ISERROR($S1939),"",OFFSET('Smelter Reference List'!$C$4,$S1939-4,0)&amp;"")</f>
        <v/>
      </c>
      <c r="E1939" s="293" t="str">
        <f ca="1">IF(ISERROR($S1939),"",OFFSET('Smelter Reference List'!$D$4,$S1939-4,0)&amp;"")</f>
        <v/>
      </c>
      <c r="F1939" s="293" t="str">
        <f ca="1">IF(ISERROR($S1939),"",OFFSET('Smelter Reference List'!$E$4,$S1939-4,0))</f>
        <v/>
      </c>
      <c r="G1939" s="293" t="str">
        <f ca="1">IF(C1939=$U$4,"Enter smelter details", IF(ISERROR($S1939),"",OFFSET('Smelter Reference List'!$F$4,$S1939-4,0)))</f>
        <v/>
      </c>
      <c r="H1939" s="294" t="str">
        <f ca="1">IF(ISERROR($S1939),"",OFFSET('Smelter Reference List'!$G$4,$S1939-4,0))</f>
        <v/>
      </c>
      <c r="I1939" s="295" t="str">
        <f ca="1">IF(ISERROR($S1939),"",OFFSET('Smelter Reference List'!$H$4,$S1939-4,0))</f>
        <v/>
      </c>
      <c r="J1939" s="295" t="str">
        <f ca="1">IF(ISERROR($S1939),"",OFFSET('Smelter Reference List'!$I$4,$S1939-4,0))</f>
        <v/>
      </c>
      <c r="K1939" s="296"/>
      <c r="L1939" s="296"/>
      <c r="M1939" s="296"/>
      <c r="N1939" s="296"/>
      <c r="O1939" s="296"/>
      <c r="P1939" s="296"/>
      <c r="Q1939" s="297"/>
      <c r="R1939" s="227"/>
      <c r="S1939" s="228" t="e">
        <f>IF(C1939="",NA(),MATCH($B1939&amp;$C1939,'Smelter Reference List'!$J:$J,0))</f>
        <v>#N/A</v>
      </c>
      <c r="T1939" s="229"/>
      <c r="U1939" s="229">
        <f t="shared" ca="1" si="62"/>
        <v>0</v>
      </c>
      <c r="V1939" s="229"/>
      <c r="W1939" s="229"/>
      <c r="Y1939" s="223" t="str">
        <f t="shared" si="63"/>
        <v/>
      </c>
    </row>
    <row r="1940" spans="1:25" s="223" customFormat="1" ht="20.25">
      <c r="A1940" s="292"/>
      <c r="B1940" s="293" t="str">
        <f>IF(LEN(A1940)=0,"",INDEX('Smelter Reference List'!$A:$A,MATCH($A1940,'Smelter Reference List'!$E:$E,0)))</f>
        <v/>
      </c>
      <c r="C1940" s="299" t="str">
        <f>IF(LEN(A1940)=0,"",INDEX('Smelter Reference List'!$C:$C,MATCH($A1940,'Smelter Reference List'!$E:$E,0)))</f>
        <v/>
      </c>
      <c r="D1940" s="293" t="str">
        <f ca="1">IF(ISERROR($S1940),"",OFFSET('Smelter Reference List'!$C$4,$S1940-4,0)&amp;"")</f>
        <v/>
      </c>
      <c r="E1940" s="293" t="str">
        <f ca="1">IF(ISERROR($S1940),"",OFFSET('Smelter Reference List'!$D$4,$S1940-4,0)&amp;"")</f>
        <v/>
      </c>
      <c r="F1940" s="293" t="str">
        <f ca="1">IF(ISERROR($S1940),"",OFFSET('Smelter Reference List'!$E$4,$S1940-4,0))</f>
        <v/>
      </c>
      <c r="G1940" s="293" t="str">
        <f ca="1">IF(C1940=$U$4,"Enter smelter details", IF(ISERROR($S1940),"",OFFSET('Smelter Reference List'!$F$4,$S1940-4,0)))</f>
        <v/>
      </c>
      <c r="H1940" s="294" t="str">
        <f ca="1">IF(ISERROR($S1940),"",OFFSET('Smelter Reference List'!$G$4,$S1940-4,0))</f>
        <v/>
      </c>
      <c r="I1940" s="295" t="str">
        <f ca="1">IF(ISERROR($S1940),"",OFFSET('Smelter Reference List'!$H$4,$S1940-4,0))</f>
        <v/>
      </c>
      <c r="J1940" s="295" t="str">
        <f ca="1">IF(ISERROR($S1940),"",OFFSET('Smelter Reference List'!$I$4,$S1940-4,0))</f>
        <v/>
      </c>
      <c r="K1940" s="296"/>
      <c r="L1940" s="296"/>
      <c r="M1940" s="296"/>
      <c r="N1940" s="296"/>
      <c r="O1940" s="296"/>
      <c r="P1940" s="296"/>
      <c r="Q1940" s="297"/>
      <c r="R1940" s="227"/>
      <c r="S1940" s="228" t="e">
        <f>IF(C1940="",NA(),MATCH($B1940&amp;$C1940,'Smelter Reference List'!$J:$J,0))</f>
        <v>#N/A</v>
      </c>
      <c r="T1940" s="229"/>
      <c r="U1940" s="229">
        <f t="shared" ca="1" si="62"/>
        <v>0</v>
      </c>
      <c r="V1940" s="229"/>
      <c r="W1940" s="229"/>
      <c r="Y1940" s="223" t="str">
        <f t="shared" si="63"/>
        <v/>
      </c>
    </row>
    <row r="1941" spans="1:25" s="223" customFormat="1" ht="20.25">
      <c r="A1941" s="292"/>
      <c r="B1941" s="293" t="str">
        <f>IF(LEN(A1941)=0,"",INDEX('Smelter Reference List'!$A:$A,MATCH($A1941,'Smelter Reference List'!$E:$E,0)))</f>
        <v/>
      </c>
      <c r="C1941" s="299" t="str">
        <f>IF(LEN(A1941)=0,"",INDEX('Smelter Reference List'!$C:$C,MATCH($A1941,'Smelter Reference List'!$E:$E,0)))</f>
        <v/>
      </c>
      <c r="D1941" s="293" t="str">
        <f ca="1">IF(ISERROR($S1941),"",OFFSET('Smelter Reference List'!$C$4,$S1941-4,0)&amp;"")</f>
        <v/>
      </c>
      <c r="E1941" s="293" t="str">
        <f ca="1">IF(ISERROR($S1941),"",OFFSET('Smelter Reference List'!$D$4,$S1941-4,0)&amp;"")</f>
        <v/>
      </c>
      <c r="F1941" s="293" t="str">
        <f ca="1">IF(ISERROR($S1941),"",OFFSET('Smelter Reference List'!$E$4,$S1941-4,0))</f>
        <v/>
      </c>
      <c r="G1941" s="293" t="str">
        <f ca="1">IF(C1941=$U$4,"Enter smelter details", IF(ISERROR($S1941),"",OFFSET('Smelter Reference List'!$F$4,$S1941-4,0)))</f>
        <v/>
      </c>
      <c r="H1941" s="294" t="str">
        <f ca="1">IF(ISERROR($S1941),"",OFFSET('Smelter Reference List'!$G$4,$S1941-4,0))</f>
        <v/>
      </c>
      <c r="I1941" s="295" t="str">
        <f ca="1">IF(ISERROR($S1941),"",OFFSET('Smelter Reference List'!$H$4,$S1941-4,0))</f>
        <v/>
      </c>
      <c r="J1941" s="295" t="str">
        <f ca="1">IF(ISERROR($S1941),"",OFFSET('Smelter Reference List'!$I$4,$S1941-4,0))</f>
        <v/>
      </c>
      <c r="K1941" s="296"/>
      <c r="L1941" s="296"/>
      <c r="M1941" s="296"/>
      <c r="N1941" s="296"/>
      <c r="O1941" s="296"/>
      <c r="P1941" s="296"/>
      <c r="Q1941" s="297"/>
      <c r="R1941" s="227"/>
      <c r="S1941" s="228" t="e">
        <f>IF(C1941="",NA(),MATCH($B1941&amp;$C1941,'Smelter Reference List'!$J:$J,0))</f>
        <v>#N/A</v>
      </c>
      <c r="T1941" s="229"/>
      <c r="U1941" s="229">
        <f t="shared" ca="1" si="62"/>
        <v>0</v>
      </c>
      <c r="V1941" s="229"/>
      <c r="W1941" s="229"/>
      <c r="Y1941" s="223" t="str">
        <f t="shared" si="63"/>
        <v/>
      </c>
    </row>
    <row r="1942" spans="1:25" s="223" customFormat="1" ht="20.25">
      <c r="A1942" s="292"/>
      <c r="B1942" s="293" t="str">
        <f>IF(LEN(A1942)=0,"",INDEX('Smelter Reference List'!$A:$A,MATCH($A1942,'Smelter Reference List'!$E:$E,0)))</f>
        <v/>
      </c>
      <c r="C1942" s="299" t="str">
        <f>IF(LEN(A1942)=0,"",INDEX('Smelter Reference List'!$C:$C,MATCH($A1942,'Smelter Reference List'!$E:$E,0)))</f>
        <v/>
      </c>
      <c r="D1942" s="293" t="str">
        <f ca="1">IF(ISERROR($S1942),"",OFFSET('Smelter Reference List'!$C$4,$S1942-4,0)&amp;"")</f>
        <v/>
      </c>
      <c r="E1942" s="293" t="str">
        <f ca="1">IF(ISERROR($S1942),"",OFFSET('Smelter Reference List'!$D$4,$S1942-4,0)&amp;"")</f>
        <v/>
      </c>
      <c r="F1942" s="293" t="str">
        <f ca="1">IF(ISERROR($S1942),"",OFFSET('Smelter Reference List'!$E$4,$S1942-4,0))</f>
        <v/>
      </c>
      <c r="G1942" s="293" t="str">
        <f ca="1">IF(C1942=$U$4,"Enter smelter details", IF(ISERROR($S1942),"",OFFSET('Smelter Reference List'!$F$4,$S1942-4,0)))</f>
        <v/>
      </c>
      <c r="H1942" s="294" t="str">
        <f ca="1">IF(ISERROR($S1942),"",OFFSET('Smelter Reference List'!$G$4,$S1942-4,0))</f>
        <v/>
      </c>
      <c r="I1942" s="295" t="str">
        <f ca="1">IF(ISERROR($S1942),"",OFFSET('Smelter Reference List'!$H$4,$S1942-4,0))</f>
        <v/>
      </c>
      <c r="J1942" s="295" t="str">
        <f ca="1">IF(ISERROR($S1942),"",OFFSET('Smelter Reference List'!$I$4,$S1942-4,0))</f>
        <v/>
      </c>
      <c r="K1942" s="296"/>
      <c r="L1942" s="296"/>
      <c r="M1942" s="296"/>
      <c r="N1942" s="296"/>
      <c r="O1942" s="296"/>
      <c r="P1942" s="296"/>
      <c r="Q1942" s="297"/>
      <c r="R1942" s="227"/>
      <c r="S1942" s="228" t="e">
        <f>IF(C1942="",NA(),MATCH($B1942&amp;$C1942,'Smelter Reference List'!$J:$J,0))</f>
        <v>#N/A</v>
      </c>
      <c r="T1942" s="229"/>
      <c r="U1942" s="229">
        <f t="shared" ca="1" si="62"/>
        <v>0</v>
      </c>
      <c r="V1942" s="229"/>
      <c r="W1942" s="229"/>
      <c r="Y1942" s="223" t="str">
        <f t="shared" si="63"/>
        <v/>
      </c>
    </row>
    <row r="1943" spans="1:25" s="223" customFormat="1" ht="20.25">
      <c r="A1943" s="292"/>
      <c r="B1943" s="293" t="str">
        <f>IF(LEN(A1943)=0,"",INDEX('Smelter Reference List'!$A:$A,MATCH($A1943,'Smelter Reference List'!$E:$E,0)))</f>
        <v/>
      </c>
      <c r="C1943" s="299" t="str">
        <f>IF(LEN(A1943)=0,"",INDEX('Smelter Reference List'!$C:$C,MATCH($A1943,'Smelter Reference List'!$E:$E,0)))</f>
        <v/>
      </c>
      <c r="D1943" s="293" t="str">
        <f ca="1">IF(ISERROR($S1943),"",OFFSET('Smelter Reference List'!$C$4,$S1943-4,0)&amp;"")</f>
        <v/>
      </c>
      <c r="E1943" s="293" t="str">
        <f ca="1">IF(ISERROR($S1943),"",OFFSET('Smelter Reference List'!$D$4,$S1943-4,0)&amp;"")</f>
        <v/>
      </c>
      <c r="F1943" s="293" t="str">
        <f ca="1">IF(ISERROR($S1943),"",OFFSET('Smelter Reference List'!$E$4,$S1943-4,0))</f>
        <v/>
      </c>
      <c r="G1943" s="293" t="str">
        <f ca="1">IF(C1943=$U$4,"Enter smelter details", IF(ISERROR($S1943),"",OFFSET('Smelter Reference List'!$F$4,$S1943-4,0)))</f>
        <v/>
      </c>
      <c r="H1943" s="294" t="str">
        <f ca="1">IF(ISERROR($S1943),"",OFFSET('Smelter Reference List'!$G$4,$S1943-4,0))</f>
        <v/>
      </c>
      <c r="I1943" s="295" t="str">
        <f ca="1">IF(ISERROR($S1943),"",OFFSET('Smelter Reference List'!$H$4,$S1943-4,0))</f>
        <v/>
      </c>
      <c r="J1943" s="295" t="str">
        <f ca="1">IF(ISERROR($S1943),"",OFFSET('Smelter Reference List'!$I$4,$S1943-4,0))</f>
        <v/>
      </c>
      <c r="K1943" s="296"/>
      <c r="L1943" s="296"/>
      <c r="M1943" s="296"/>
      <c r="N1943" s="296"/>
      <c r="O1943" s="296"/>
      <c r="P1943" s="296"/>
      <c r="Q1943" s="297"/>
      <c r="R1943" s="227"/>
      <c r="S1943" s="228" t="e">
        <f>IF(C1943="",NA(),MATCH($B1943&amp;$C1943,'Smelter Reference List'!$J:$J,0))</f>
        <v>#N/A</v>
      </c>
      <c r="T1943" s="229"/>
      <c r="U1943" s="229">
        <f t="shared" ca="1" si="62"/>
        <v>0</v>
      </c>
      <c r="V1943" s="229"/>
      <c r="W1943" s="229"/>
      <c r="Y1943" s="223" t="str">
        <f t="shared" si="63"/>
        <v/>
      </c>
    </row>
    <row r="1944" spans="1:25" s="223" customFormat="1" ht="20.25">
      <c r="A1944" s="292"/>
      <c r="B1944" s="293" t="str">
        <f>IF(LEN(A1944)=0,"",INDEX('Smelter Reference List'!$A:$A,MATCH($A1944,'Smelter Reference List'!$E:$E,0)))</f>
        <v/>
      </c>
      <c r="C1944" s="299" t="str">
        <f>IF(LEN(A1944)=0,"",INDEX('Smelter Reference List'!$C:$C,MATCH($A1944,'Smelter Reference List'!$E:$E,0)))</f>
        <v/>
      </c>
      <c r="D1944" s="293" t="str">
        <f ca="1">IF(ISERROR($S1944),"",OFFSET('Smelter Reference List'!$C$4,$S1944-4,0)&amp;"")</f>
        <v/>
      </c>
      <c r="E1944" s="293" t="str">
        <f ca="1">IF(ISERROR($S1944),"",OFFSET('Smelter Reference List'!$D$4,$S1944-4,0)&amp;"")</f>
        <v/>
      </c>
      <c r="F1944" s="293" t="str">
        <f ca="1">IF(ISERROR($S1944),"",OFFSET('Smelter Reference List'!$E$4,$S1944-4,0))</f>
        <v/>
      </c>
      <c r="G1944" s="293" t="str">
        <f ca="1">IF(C1944=$U$4,"Enter smelter details", IF(ISERROR($S1944),"",OFFSET('Smelter Reference List'!$F$4,$S1944-4,0)))</f>
        <v/>
      </c>
      <c r="H1944" s="294" t="str">
        <f ca="1">IF(ISERROR($S1944),"",OFFSET('Smelter Reference List'!$G$4,$S1944-4,0))</f>
        <v/>
      </c>
      <c r="I1944" s="295" t="str">
        <f ca="1">IF(ISERROR($S1944),"",OFFSET('Smelter Reference List'!$H$4,$S1944-4,0))</f>
        <v/>
      </c>
      <c r="J1944" s="295" t="str">
        <f ca="1">IF(ISERROR($S1944),"",OFFSET('Smelter Reference List'!$I$4,$S1944-4,0))</f>
        <v/>
      </c>
      <c r="K1944" s="296"/>
      <c r="L1944" s="296"/>
      <c r="M1944" s="296"/>
      <c r="N1944" s="296"/>
      <c r="O1944" s="296"/>
      <c r="P1944" s="296"/>
      <c r="Q1944" s="297"/>
      <c r="R1944" s="227"/>
      <c r="S1944" s="228" t="e">
        <f>IF(C1944="",NA(),MATCH($B1944&amp;$C1944,'Smelter Reference List'!$J:$J,0))</f>
        <v>#N/A</v>
      </c>
      <c r="T1944" s="229"/>
      <c r="U1944" s="229">
        <f t="shared" ca="1" si="62"/>
        <v>0</v>
      </c>
      <c r="V1944" s="229"/>
      <c r="W1944" s="229"/>
      <c r="Y1944" s="223" t="str">
        <f t="shared" si="63"/>
        <v/>
      </c>
    </row>
    <row r="1945" spans="1:25" s="223" customFormat="1" ht="20.25">
      <c r="A1945" s="292"/>
      <c r="B1945" s="293" t="str">
        <f>IF(LEN(A1945)=0,"",INDEX('Smelter Reference List'!$A:$A,MATCH($A1945,'Smelter Reference List'!$E:$E,0)))</f>
        <v/>
      </c>
      <c r="C1945" s="299" t="str">
        <f>IF(LEN(A1945)=0,"",INDEX('Smelter Reference List'!$C:$C,MATCH($A1945,'Smelter Reference List'!$E:$E,0)))</f>
        <v/>
      </c>
      <c r="D1945" s="293" t="str">
        <f ca="1">IF(ISERROR($S1945),"",OFFSET('Smelter Reference List'!$C$4,$S1945-4,0)&amp;"")</f>
        <v/>
      </c>
      <c r="E1945" s="293" t="str">
        <f ca="1">IF(ISERROR($S1945),"",OFFSET('Smelter Reference List'!$D$4,$S1945-4,0)&amp;"")</f>
        <v/>
      </c>
      <c r="F1945" s="293" t="str">
        <f ca="1">IF(ISERROR($S1945),"",OFFSET('Smelter Reference List'!$E$4,$S1945-4,0))</f>
        <v/>
      </c>
      <c r="G1945" s="293" t="str">
        <f ca="1">IF(C1945=$U$4,"Enter smelter details", IF(ISERROR($S1945),"",OFFSET('Smelter Reference List'!$F$4,$S1945-4,0)))</f>
        <v/>
      </c>
      <c r="H1945" s="294" t="str">
        <f ca="1">IF(ISERROR($S1945),"",OFFSET('Smelter Reference List'!$G$4,$S1945-4,0))</f>
        <v/>
      </c>
      <c r="I1945" s="295" t="str">
        <f ca="1">IF(ISERROR($S1945),"",OFFSET('Smelter Reference List'!$H$4,$S1945-4,0))</f>
        <v/>
      </c>
      <c r="J1945" s="295" t="str">
        <f ca="1">IF(ISERROR($S1945),"",OFFSET('Smelter Reference List'!$I$4,$S1945-4,0))</f>
        <v/>
      </c>
      <c r="K1945" s="296"/>
      <c r="L1945" s="296"/>
      <c r="M1945" s="296"/>
      <c r="N1945" s="296"/>
      <c r="O1945" s="296"/>
      <c r="P1945" s="296"/>
      <c r="Q1945" s="297"/>
      <c r="R1945" s="227"/>
      <c r="S1945" s="228" t="e">
        <f>IF(C1945="",NA(),MATCH($B1945&amp;$C1945,'Smelter Reference List'!$J:$J,0))</f>
        <v>#N/A</v>
      </c>
      <c r="T1945" s="229"/>
      <c r="U1945" s="229">
        <f t="shared" ca="1" si="62"/>
        <v>0</v>
      </c>
      <c r="V1945" s="229"/>
      <c r="W1945" s="229"/>
      <c r="Y1945" s="223" t="str">
        <f t="shared" si="63"/>
        <v/>
      </c>
    </row>
    <row r="1946" spans="1:25" s="223" customFormat="1" ht="20.25">
      <c r="A1946" s="292"/>
      <c r="B1946" s="293" t="str">
        <f>IF(LEN(A1946)=0,"",INDEX('Smelter Reference List'!$A:$A,MATCH($A1946,'Smelter Reference List'!$E:$E,0)))</f>
        <v/>
      </c>
      <c r="C1946" s="299" t="str">
        <f>IF(LEN(A1946)=0,"",INDEX('Smelter Reference List'!$C:$C,MATCH($A1946,'Smelter Reference List'!$E:$E,0)))</f>
        <v/>
      </c>
      <c r="D1946" s="293" t="str">
        <f ca="1">IF(ISERROR($S1946),"",OFFSET('Smelter Reference List'!$C$4,$S1946-4,0)&amp;"")</f>
        <v/>
      </c>
      <c r="E1946" s="293" t="str">
        <f ca="1">IF(ISERROR($S1946),"",OFFSET('Smelter Reference List'!$D$4,$S1946-4,0)&amp;"")</f>
        <v/>
      </c>
      <c r="F1946" s="293" t="str">
        <f ca="1">IF(ISERROR($S1946),"",OFFSET('Smelter Reference List'!$E$4,$S1946-4,0))</f>
        <v/>
      </c>
      <c r="G1946" s="293" t="str">
        <f ca="1">IF(C1946=$U$4,"Enter smelter details", IF(ISERROR($S1946),"",OFFSET('Smelter Reference List'!$F$4,$S1946-4,0)))</f>
        <v/>
      </c>
      <c r="H1946" s="294" t="str">
        <f ca="1">IF(ISERROR($S1946),"",OFFSET('Smelter Reference List'!$G$4,$S1946-4,0))</f>
        <v/>
      </c>
      <c r="I1946" s="295" t="str">
        <f ca="1">IF(ISERROR($S1946),"",OFFSET('Smelter Reference List'!$H$4,$S1946-4,0))</f>
        <v/>
      </c>
      <c r="J1946" s="295" t="str">
        <f ca="1">IF(ISERROR($S1946),"",OFFSET('Smelter Reference List'!$I$4,$S1946-4,0))</f>
        <v/>
      </c>
      <c r="K1946" s="296"/>
      <c r="L1946" s="296"/>
      <c r="M1946" s="296"/>
      <c r="N1946" s="296"/>
      <c r="O1946" s="296"/>
      <c r="P1946" s="296"/>
      <c r="Q1946" s="297"/>
      <c r="R1946" s="227"/>
      <c r="S1946" s="228" t="e">
        <f>IF(C1946="",NA(),MATCH($B1946&amp;$C1946,'Smelter Reference List'!$J:$J,0))</f>
        <v>#N/A</v>
      </c>
      <c r="T1946" s="229"/>
      <c r="U1946" s="229">
        <f t="shared" ca="1" si="62"/>
        <v>0</v>
      </c>
      <c r="V1946" s="229"/>
      <c r="W1946" s="229"/>
      <c r="Y1946" s="223" t="str">
        <f t="shared" si="63"/>
        <v/>
      </c>
    </row>
    <row r="1947" spans="1:25" s="223" customFormat="1" ht="20.25">
      <c r="A1947" s="292"/>
      <c r="B1947" s="293" t="str">
        <f>IF(LEN(A1947)=0,"",INDEX('Smelter Reference List'!$A:$A,MATCH($A1947,'Smelter Reference List'!$E:$E,0)))</f>
        <v/>
      </c>
      <c r="C1947" s="299" t="str">
        <f>IF(LEN(A1947)=0,"",INDEX('Smelter Reference List'!$C:$C,MATCH($A1947,'Smelter Reference List'!$E:$E,0)))</f>
        <v/>
      </c>
      <c r="D1947" s="293" t="str">
        <f ca="1">IF(ISERROR($S1947),"",OFFSET('Smelter Reference List'!$C$4,$S1947-4,0)&amp;"")</f>
        <v/>
      </c>
      <c r="E1947" s="293" t="str">
        <f ca="1">IF(ISERROR($S1947),"",OFFSET('Smelter Reference List'!$D$4,$S1947-4,0)&amp;"")</f>
        <v/>
      </c>
      <c r="F1947" s="293" t="str">
        <f ca="1">IF(ISERROR($S1947),"",OFFSET('Smelter Reference List'!$E$4,$S1947-4,0))</f>
        <v/>
      </c>
      <c r="G1947" s="293" t="str">
        <f ca="1">IF(C1947=$U$4,"Enter smelter details", IF(ISERROR($S1947),"",OFFSET('Smelter Reference List'!$F$4,$S1947-4,0)))</f>
        <v/>
      </c>
      <c r="H1947" s="294" t="str">
        <f ca="1">IF(ISERROR($S1947),"",OFFSET('Smelter Reference List'!$G$4,$S1947-4,0))</f>
        <v/>
      </c>
      <c r="I1947" s="295" t="str">
        <f ca="1">IF(ISERROR($S1947),"",OFFSET('Smelter Reference List'!$H$4,$S1947-4,0))</f>
        <v/>
      </c>
      <c r="J1947" s="295" t="str">
        <f ca="1">IF(ISERROR($S1947),"",OFFSET('Smelter Reference List'!$I$4,$S1947-4,0))</f>
        <v/>
      </c>
      <c r="K1947" s="296"/>
      <c r="L1947" s="296"/>
      <c r="M1947" s="296"/>
      <c r="N1947" s="296"/>
      <c r="O1947" s="296"/>
      <c r="P1947" s="296"/>
      <c r="Q1947" s="297"/>
      <c r="R1947" s="227"/>
      <c r="S1947" s="228" t="e">
        <f>IF(C1947="",NA(),MATCH($B1947&amp;$C1947,'Smelter Reference List'!$J:$J,0))</f>
        <v>#N/A</v>
      </c>
      <c r="T1947" s="229"/>
      <c r="U1947" s="229">
        <f t="shared" ca="1" si="62"/>
        <v>0</v>
      </c>
      <c r="V1947" s="229"/>
      <c r="W1947" s="229"/>
      <c r="Y1947" s="223" t="str">
        <f t="shared" si="63"/>
        <v/>
      </c>
    </row>
    <row r="1948" spans="1:25" s="223" customFormat="1" ht="20.25">
      <c r="A1948" s="292"/>
      <c r="B1948" s="293" t="str">
        <f>IF(LEN(A1948)=0,"",INDEX('Smelter Reference List'!$A:$A,MATCH($A1948,'Smelter Reference List'!$E:$E,0)))</f>
        <v/>
      </c>
      <c r="C1948" s="299" t="str">
        <f>IF(LEN(A1948)=0,"",INDEX('Smelter Reference List'!$C:$C,MATCH($A1948,'Smelter Reference List'!$E:$E,0)))</f>
        <v/>
      </c>
      <c r="D1948" s="293" t="str">
        <f ca="1">IF(ISERROR($S1948),"",OFFSET('Smelter Reference List'!$C$4,$S1948-4,0)&amp;"")</f>
        <v/>
      </c>
      <c r="E1948" s="293" t="str">
        <f ca="1">IF(ISERROR($S1948),"",OFFSET('Smelter Reference List'!$D$4,$S1948-4,0)&amp;"")</f>
        <v/>
      </c>
      <c r="F1948" s="293" t="str">
        <f ca="1">IF(ISERROR($S1948),"",OFFSET('Smelter Reference List'!$E$4,$S1948-4,0))</f>
        <v/>
      </c>
      <c r="G1948" s="293" t="str">
        <f ca="1">IF(C1948=$U$4,"Enter smelter details", IF(ISERROR($S1948),"",OFFSET('Smelter Reference List'!$F$4,$S1948-4,0)))</f>
        <v/>
      </c>
      <c r="H1948" s="294" t="str">
        <f ca="1">IF(ISERROR($S1948),"",OFFSET('Smelter Reference List'!$G$4,$S1948-4,0))</f>
        <v/>
      </c>
      <c r="I1948" s="295" t="str">
        <f ca="1">IF(ISERROR($S1948),"",OFFSET('Smelter Reference List'!$H$4,$S1948-4,0))</f>
        <v/>
      </c>
      <c r="J1948" s="295" t="str">
        <f ca="1">IF(ISERROR($S1948),"",OFFSET('Smelter Reference List'!$I$4,$S1948-4,0))</f>
        <v/>
      </c>
      <c r="K1948" s="296"/>
      <c r="L1948" s="296"/>
      <c r="M1948" s="296"/>
      <c r="N1948" s="296"/>
      <c r="O1948" s="296"/>
      <c r="P1948" s="296"/>
      <c r="Q1948" s="297"/>
      <c r="R1948" s="227"/>
      <c r="S1948" s="228" t="e">
        <f>IF(C1948="",NA(),MATCH($B1948&amp;$C1948,'Smelter Reference List'!$J:$J,0))</f>
        <v>#N/A</v>
      </c>
      <c r="T1948" s="229"/>
      <c r="U1948" s="229">
        <f t="shared" ca="1" si="62"/>
        <v>0</v>
      </c>
      <c r="V1948" s="229"/>
      <c r="W1948" s="229"/>
      <c r="Y1948" s="223" t="str">
        <f t="shared" si="63"/>
        <v/>
      </c>
    </row>
    <row r="1949" spans="1:25" s="223" customFormat="1" ht="20.25">
      <c r="A1949" s="292"/>
      <c r="B1949" s="293" t="str">
        <f>IF(LEN(A1949)=0,"",INDEX('Smelter Reference List'!$A:$A,MATCH($A1949,'Smelter Reference List'!$E:$E,0)))</f>
        <v/>
      </c>
      <c r="C1949" s="299" t="str">
        <f>IF(LEN(A1949)=0,"",INDEX('Smelter Reference List'!$C:$C,MATCH($A1949,'Smelter Reference List'!$E:$E,0)))</f>
        <v/>
      </c>
      <c r="D1949" s="293" t="str">
        <f ca="1">IF(ISERROR($S1949),"",OFFSET('Smelter Reference List'!$C$4,$S1949-4,0)&amp;"")</f>
        <v/>
      </c>
      <c r="E1949" s="293" t="str">
        <f ca="1">IF(ISERROR($S1949),"",OFFSET('Smelter Reference List'!$D$4,$S1949-4,0)&amp;"")</f>
        <v/>
      </c>
      <c r="F1949" s="293" t="str">
        <f ca="1">IF(ISERROR($S1949),"",OFFSET('Smelter Reference List'!$E$4,$S1949-4,0))</f>
        <v/>
      </c>
      <c r="G1949" s="293" t="str">
        <f ca="1">IF(C1949=$U$4,"Enter smelter details", IF(ISERROR($S1949),"",OFFSET('Smelter Reference List'!$F$4,$S1949-4,0)))</f>
        <v/>
      </c>
      <c r="H1949" s="294" t="str">
        <f ca="1">IF(ISERROR($S1949),"",OFFSET('Smelter Reference List'!$G$4,$S1949-4,0))</f>
        <v/>
      </c>
      <c r="I1949" s="295" t="str">
        <f ca="1">IF(ISERROR($S1949),"",OFFSET('Smelter Reference List'!$H$4,$S1949-4,0))</f>
        <v/>
      </c>
      <c r="J1949" s="295" t="str">
        <f ca="1">IF(ISERROR($S1949),"",OFFSET('Smelter Reference List'!$I$4,$S1949-4,0))</f>
        <v/>
      </c>
      <c r="K1949" s="296"/>
      <c r="L1949" s="296"/>
      <c r="M1949" s="296"/>
      <c r="N1949" s="296"/>
      <c r="O1949" s="296"/>
      <c r="P1949" s="296"/>
      <c r="Q1949" s="297"/>
      <c r="R1949" s="227"/>
      <c r="S1949" s="228" t="e">
        <f>IF(C1949="",NA(),MATCH($B1949&amp;$C1949,'Smelter Reference List'!$J:$J,0))</f>
        <v>#N/A</v>
      </c>
      <c r="T1949" s="229"/>
      <c r="U1949" s="229">
        <f t="shared" ca="1" si="62"/>
        <v>0</v>
      </c>
      <c r="V1949" s="229"/>
      <c r="W1949" s="229"/>
      <c r="Y1949" s="223" t="str">
        <f t="shared" si="63"/>
        <v/>
      </c>
    </row>
    <row r="1950" spans="1:25" s="223" customFormat="1" ht="20.25">
      <c r="A1950" s="292"/>
      <c r="B1950" s="293" t="str">
        <f>IF(LEN(A1950)=0,"",INDEX('Smelter Reference List'!$A:$A,MATCH($A1950,'Smelter Reference List'!$E:$E,0)))</f>
        <v/>
      </c>
      <c r="C1950" s="299" t="str">
        <f>IF(LEN(A1950)=0,"",INDEX('Smelter Reference List'!$C:$C,MATCH($A1950,'Smelter Reference List'!$E:$E,0)))</f>
        <v/>
      </c>
      <c r="D1950" s="293" t="str">
        <f ca="1">IF(ISERROR($S1950),"",OFFSET('Smelter Reference List'!$C$4,$S1950-4,0)&amp;"")</f>
        <v/>
      </c>
      <c r="E1950" s="293" t="str">
        <f ca="1">IF(ISERROR($S1950),"",OFFSET('Smelter Reference List'!$D$4,$S1950-4,0)&amp;"")</f>
        <v/>
      </c>
      <c r="F1950" s="293" t="str">
        <f ca="1">IF(ISERROR($S1950),"",OFFSET('Smelter Reference List'!$E$4,$S1950-4,0))</f>
        <v/>
      </c>
      <c r="G1950" s="293" t="str">
        <f ca="1">IF(C1950=$U$4,"Enter smelter details", IF(ISERROR($S1950),"",OFFSET('Smelter Reference List'!$F$4,$S1950-4,0)))</f>
        <v/>
      </c>
      <c r="H1950" s="294" t="str">
        <f ca="1">IF(ISERROR($S1950),"",OFFSET('Smelter Reference List'!$G$4,$S1950-4,0))</f>
        <v/>
      </c>
      <c r="I1950" s="295" t="str">
        <f ca="1">IF(ISERROR($S1950),"",OFFSET('Smelter Reference List'!$H$4,$S1950-4,0))</f>
        <v/>
      </c>
      <c r="J1950" s="295" t="str">
        <f ca="1">IF(ISERROR($S1950),"",OFFSET('Smelter Reference List'!$I$4,$S1950-4,0))</f>
        <v/>
      </c>
      <c r="K1950" s="296"/>
      <c r="L1950" s="296"/>
      <c r="M1950" s="296"/>
      <c r="N1950" s="296"/>
      <c r="O1950" s="296"/>
      <c r="P1950" s="296"/>
      <c r="Q1950" s="297"/>
      <c r="R1950" s="227"/>
      <c r="S1950" s="228" t="e">
        <f>IF(C1950="",NA(),MATCH($B1950&amp;$C1950,'Smelter Reference List'!$J:$J,0))</f>
        <v>#N/A</v>
      </c>
      <c r="T1950" s="229"/>
      <c r="U1950" s="229">
        <f t="shared" ca="1" si="62"/>
        <v>0</v>
      </c>
      <c r="V1950" s="229"/>
      <c r="W1950" s="229"/>
      <c r="Y1950" s="223" t="str">
        <f t="shared" si="63"/>
        <v/>
      </c>
    </row>
    <row r="1951" spans="1:25" s="223" customFormat="1" ht="20.25">
      <c r="A1951" s="292"/>
      <c r="B1951" s="293" t="str">
        <f>IF(LEN(A1951)=0,"",INDEX('Smelter Reference List'!$A:$A,MATCH($A1951,'Smelter Reference List'!$E:$E,0)))</f>
        <v/>
      </c>
      <c r="C1951" s="299" t="str">
        <f>IF(LEN(A1951)=0,"",INDEX('Smelter Reference List'!$C:$C,MATCH($A1951,'Smelter Reference List'!$E:$E,0)))</f>
        <v/>
      </c>
      <c r="D1951" s="293" t="str">
        <f ca="1">IF(ISERROR($S1951),"",OFFSET('Smelter Reference List'!$C$4,$S1951-4,0)&amp;"")</f>
        <v/>
      </c>
      <c r="E1951" s="293" t="str">
        <f ca="1">IF(ISERROR($S1951),"",OFFSET('Smelter Reference List'!$D$4,$S1951-4,0)&amp;"")</f>
        <v/>
      </c>
      <c r="F1951" s="293" t="str">
        <f ca="1">IF(ISERROR($S1951),"",OFFSET('Smelter Reference List'!$E$4,$S1951-4,0))</f>
        <v/>
      </c>
      <c r="G1951" s="293" t="str">
        <f ca="1">IF(C1951=$U$4,"Enter smelter details", IF(ISERROR($S1951),"",OFFSET('Smelter Reference List'!$F$4,$S1951-4,0)))</f>
        <v/>
      </c>
      <c r="H1951" s="294" t="str">
        <f ca="1">IF(ISERROR($S1951),"",OFFSET('Smelter Reference List'!$G$4,$S1951-4,0))</f>
        <v/>
      </c>
      <c r="I1951" s="295" t="str">
        <f ca="1">IF(ISERROR($S1951),"",OFFSET('Smelter Reference List'!$H$4,$S1951-4,0))</f>
        <v/>
      </c>
      <c r="J1951" s="295" t="str">
        <f ca="1">IF(ISERROR($S1951),"",OFFSET('Smelter Reference List'!$I$4,$S1951-4,0))</f>
        <v/>
      </c>
      <c r="K1951" s="296"/>
      <c r="L1951" s="296"/>
      <c r="M1951" s="296"/>
      <c r="N1951" s="296"/>
      <c r="O1951" s="296"/>
      <c r="P1951" s="296"/>
      <c r="Q1951" s="297"/>
      <c r="R1951" s="227"/>
      <c r="S1951" s="228" t="e">
        <f>IF(C1951="",NA(),MATCH($B1951&amp;$C1951,'Smelter Reference List'!$J:$J,0))</f>
        <v>#N/A</v>
      </c>
      <c r="T1951" s="229"/>
      <c r="U1951" s="229">
        <f t="shared" ca="1" si="62"/>
        <v>0</v>
      </c>
      <c r="V1951" s="229"/>
      <c r="W1951" s="229"/>
      <c r="Y1951" s="223" t="str">
        <f t="shared" si="63"/>
        <v/>
      </c>
    </row>
    <row r="1952" spans="1:25" s="223" customFormat="1" ht="20.25">
      <c r="A1952" s="292"/>
      <c r="B1952" s="293" t="str">
        <f>IF(LEN(A1952)=0,"",INDEX('Smelter Reference List'!$A:$A,MATCH($A1952,'Smelter Reference List'!$E:$E,0)))</f>
        <v/>
      </c>
      <c r="C1952" s="299" t="str">
        <f>IF(LEN(A1952)=0,"",INDEX('Smelter Reference List'!$C:$C,MATCH($A1952,'Smelter Reference List'!$E:$E,0)))</f>
        <v/>
      </c>
      <c r="D1952" s="293" t="str">
        <f ca="1">IF(ISERROR($S1952),"",OFFSET('Smelter Reference List'!$C$4,$S1952-4,0)&amp;"")</f>
        <v/>
      </c>
      <c r="E1952" s="293" t="str">
        <f ca="1">IF(ISERROR($S1952),"",OFFSET('Smelter Reference List'!$D$4,$S1952-4,0)&amp;"")</f>
        <v/>
      </c>
      <c r="F1952" s="293" t="str">
        <f ca="1">IF(ISERROR($S1952),"",OFFSET('Smelter Reference List'!$E$4,$S1952-4,0))</f>
        <v/>
      </c>
      <c r="G1952" s="293" t="str">
        <f ca="1">IF(C1952=$U$4,"Enter smelter details", IF(ISERROR($S1952),"",OFFSET('Smelter Reference List'!$F$4,$S1952-4,0)))</f>
        <v/>
      </c>
      <c r="H1952" s="294" t="str">
        <f ca="1">IF(ISERROR($S1952),"",OFFSET('Smelter Reference List'!$G$4,$S1952-4,0))</f>
        <v/>
      </c>
      <c r="I1952" s="295" t="str">
        <f ca="1">IF(ISERROR($S1952),"",OFFSET('Smelter Reference List'!$H$4,$S1952-4,0))</f>
        <v/>
      </c>
      <c r="J1952" s="295" t="str">
        <f ca="1">IF(ISERROR($S1952),"",OFFSET('Smelter Reference List'!$I$4,$S1952-4,0))</f>
        <v/>
      </c>
      <c r="K1952" s="296"/>
      <c r="L1952" s="296"/>
      <c r="M1952" s="296"/>
      <c r="N1952" s="296"/>
      <c r="O1952" s="296"/>
      <c r="P1952" s="296"/>
      <c r="Q1952" s="297"/>
      <c r="R1952" s="227"/>
      <c r="S1952" s="228" t="e">
        <f>IF(C1952="",NA(),MATCH($B1952&amp;$C1952,'Smelter Reference List'!$J:$J,0))</f>
        <v>#N/A</v>
      </c>
      <c r="T1952" s="229"/>
      <c r="U1952" s="229">
        <f t="shared" ca="1" si="62"/>
        <v>0</v>
      </c>
      <c r="V1952" s="229"/>
      <c r="W1952" s="229"/>
      <c r="Y1952" s="223" t="str">
        <f t="shared" si="63"/>
        <v/>
      </c>
    </row>
    <row r="1953" spans="1:25" s="223" customFormat="1" ht="20.25">
      <c r="A1953" s="292"/>
      <c r="B1953" s="293" t="str">
        <f>IF(LEN(A1953)=0,"",INDEX('Smelter Reference List'!$A:$A,MATCH($A1953,'Smelter Reference List'!$E:$E,0)))</f>
        <v/>
      </c>
      <c r="C1953" s="299" t="str">
        <f>IF(LEN(A1953)=0,"",INDEX('Smelter Reference List'!$C:$C,MATCH($A1953,'Smelter Reference List'!$E:$E,0)))</f>
        <v/>
      </c>
      <c r="D1953" s="293" t="str">
        <f ca="1">IF(ISERROR($S1953),"",OFFSET('Smelter Reference List'!$C$4,$S1953-4,0)&amp;"")</f>
        <v/>
      </c>
      <c r="E1953" s="293" t="str">
        <f ca="1">IF(ISERROR($S1953),"",OFFSET('Smelter Reference List'!$D$4,$S1953-4,0)&amp;"")</f>
        <v/>
      </c>
      <c r="F1953" s="293" t="str">
        <f ca="1">IF(ISERROR($S1953),"",OFFSET('Smelter Reference List'!$E$4,$S1953-4,0))</f>
        <v/>
      </c>
      <c r="G1953" s="293" t="str">
        <f ca="1">IF(C1953=$U$4,"Enter smelter details", IF(ISERROR($S1953),"",OFFSET('Smelter Reference List'!$F$4,$S1953-4,0)))</f>
        <v/>
      </c>
      <c r="H1953" s="294" t="str">
        <f ca="1">IF(ISERROR($S1953),"",OFFSET('Smelter Reference List'!$G$4,$S1953-4,0))</f>
        <v/>
      </c>
      <c r="I1953" s="295" t="str">
        <f ca="1">IF(ISERROR($S1953),"",OFFSET('Smelter Reference List'!$H$4,$S1953-4,0))</f>
        <v/>
      </c>
      <c r="J1953" s="295" t="str">
        <f ca="1">IF(ISERROR($S1953),"",OFFSET('Smelter Reference List'!$I$4,$S1953-4,0))</f>
        <v/>
      </c>
      <c r="K1953" s="296"/>
      <c r="L1953" s="296"/>
      <c r="M1953" s="296"/>
      <c r="N1953" s="296"/>
      <c r="O1953" s="296"/>
      <c r="P1953" s="296"/>
      <c r="Q1953" s="297"/>
      <c r="R1953" s="227"/>
      <c r="S1953" s="228" t="e">
        <f>IF(C1953="",NA(),MATCH($B1953&amp;$C1953,'Smelter Reference List'!$J:$J,0))</f>
        <v>#N/A</v>
      </c>
      <c r="T1953" s="229"/>
      <c r="U1953" s="229">
        <f t="shared" ca="1" si="62"/>
        <v>0</v>
      </c>
      <c r="V1953" s="229"/>
      <c r="W1953" s="229"/>
      <c r="Y1953" s="223" t="str">
        <f t="shared" si="63"/>
        <v/>
      </c>
    </row>
    <row r="1954" spans="1:25" s="223" customFormat="1" ht="20.25">
      <c r="A1954" s="292"/>
      <c r="B1954" s="293" t="str">
        <f>IF(LEN(A1954)=0,"",INDEX('Smelter Reference List'!$A:$A,MATCH($A1954,'Smelter Reference List'!$E:$E,0)))</f>
        <v/>
      </c>
      <c r="C1954" s="299" t="str">
        <f>IF(LEN(A1954)=0,"",INDEX('Smelter Reference List'!$C:$C,MATCH($A1954,'Smelter Reference List'!$E:$E,0)))</f>
        <v/>
      </c>
      <c r="D1954" s="293" t="str">
        <f ca="1">IF(ISERROR($S1954),"",OFFSET('Smelter Reference List'!$C$4,$S1954-4,0)&amp;"")</f>
        <v/>
      </c>
      <c r="E1954" s="293" t="str">
        <f ca="1">IF(ISERROR($S1954),"",OFFSET('Smelter Reference List'!$D$4,$S1954-4,0)&amp;"")</f>
        <v/>
      </c>
      <c r="F1954" s="293" t="str">
        <f ca="1">IF(ISERROR($S1954),"",OFFSET('Smelter Reference List'!$E$4,$S1954-4,0))</f>
        <v/>
      </c>
      <c r="G1954" s="293" t="str">
        <f ca="1">IF(C1954=$U$4,"Enter smelter details", IF(ISERROR($S1954),"",OFFSET('Smelter Reference List'!$F$4,$S1954-4,0)))</f>
        <v/>
      </c>
      <c r="H1954" s="294" t="str">
        <f ca="1">IF(ISERROR($S1954),"",OFFSET('Smelter Reference List'!$G$4,$S1954-4,0))</f>
        <v/>
      </c>
      <c r="I1954" s="295" t="str">
        <f ca="1">IF(ISERROR($S1954),"",OFFSET('Smelter Reference List'!$H$4,$S1954-4,0))</f>
        <v/>
      </c>
      <c r="J1954" s="295" t="str">
        <f ca="1">IF(ISERROR($S1954),"",OFFSET('Smelter Reference List'!$I$4,$S1954-4,0))</f>
        <v/>
      </c>
      <c r="K1954" s="296"/>
      <c r="L1954" s="296"/>
      <c r="M1954" s="296"/>
      <c r="N1954" s="296"/>
      <c r="O1954" s="296"/>
      <c r="P1954" s="296"/>
      <c r="Q1954" s="297"/>
      <c r="R1954" s="227"/>
      <c r="S1954" s="228" t="e">
        <f>IF(C1954="",NA(),MATCH($B1954&amp;$C1954,'Smelter Reference List'!$J:$J,0))</f>
        <v>#N/A</v>
      </c>
      <c r="T1954" s="229"/>
      <c r="U1954" s="229">
        <f t="shared" ca="1" si="62"/>
        <v>0</v>
      </c>
      <c r="V1954" s="229"/>
      <c r="W1954" s="229"/>
      <c r="Y1954" s="223" t="str">
        <f t="shared" si="63"/>
        <v/>
      </c>
    </row>
    <row r="1955" spans="1:25" s="223" customFormat="1" ht="20.25">
      <c r="A1955" s="292"/>
      <c r="B1955" s="293" t="str">
        <f>IF(LEN(A1955)=0,"",INDEX('Smelter Reference List'!$A:$A,MATCH($A1955,'Smelter Reference List'!$E:$E,0)))</f>
        <v/>
      </c>
      <c r="C1955" s="299" t="str">
        <f>IF(LEN(A1955)=0,"",INDEX('Smelter Reference List'!$C:$C,MATCH($A1955,'Smelter Reference List'!$E:$E,0)))</f>
        <v/>
      </c>
      <c r="D1955" s="293" t="str">
        <f ca="1">IF(ISERROR($S1955),"",OFFSET('Smelter Reference List'!$C$4,$S1955-4,0)&amp;"")</f>
        <v/>
      </c>
      <c r="E1955" s="293" t="str">
        <f ca="1">IF(ISERROR($S1955),"",OFFSET('Smelter Reference List'!$D$4,$S1955-4,0)&amp;"")</f>
        <v/>
      </c>
      <c r="F1955" s="293" t="str">
        <f ca="1">IF(ISERROR($S1955),"",OFFSET('Smelter Reference List'!$E$4,$S1955-4,0))</f>
        <v/>
      </c>
      <c r="G1955" s="293" t="str">
        <f ca="1">IF(C1955=$U$4,"Enter smelter details", IF(ISERROR($S1955),"",OFFSET('Smelter Reference List'!$F$4,$S1955-4,0)))</f>
        <v/>
      </c>
      <c r="H1955" s="294" t="str">
        <f ca="1">IF(ISERROR($S1955),"",OFFSET('Smelter Reference List'!$G$4,$S1955-4,0))</f>
        <v/>
      </c>
      <c r="I1955" s="295" t="str">
        <f ca="1">IF(ISERROR($S1955),"",OFFSET('Smelter Reference List'!$H$4,$S1955-4,0))</f>
        <v/>
      </c>
      <c r="J1955" s="295" t="str">
        <f ca="1">IF(ISERROR($S1955),"",OFFSET('Smelter Reference List'!$I$4,$S1955-4,0))</f>
        <v/>
      </c>
      <c r="K1955" s="296"/>
      <c r="L1955" s="296"/>
      <c r="M1955" s="296"/>
      <c r="N1955" s="296"/>
      <c r="O1955" s="296"/>
      <c r="P1955" s="296"/>
      <c r="Q1955" s="297"/>
      <c r="R1955" s="227"/>
      <c r="S1955" s="228" t="e">
        <f>IF(C1955="",NA(),MATCH($B1955&amp;$C1955,'Smelter Reference List'!$J:$J,0))</f>
        <v>#N/A</v>
      </c>
      <c r="T1955" s="229"/>
      <c r="U1955" s="229">
        <f t="shared" ca="1" si="62"/>
        <v>0</v>
      </c>
      <c r="V1955" s="229"/>
      <c r="W1955" s="229"/>
      <c r="Y1955" s="223" t="str">
        <f t="shared" si="63"/>
        <v/>
      </c>
    </row>
    <row r="1956" spans="1:25" s="223" customFormat="1" ht="20.25">
      <c r="A1956" s="292"/>
      <c r="B1956" s="293" t="str">
        <f>IF(LEN(A1956)=0,"",INDEX('Smelter Reference List'!$A:$A,MATCH($A1956,'Smelter Reference List'!$E:$E,0)))</f>
        <v/>
      </c>
      <c r="C1956" s="299" t="str">
        <f>IF(LEN(A1956)=0,"",INDEX('Smelter Reference List'!$C:$C,MATCH($A1956,'Smelter Reference List'!$E:$E,0)))</f>
        <v/>
      </c>
      <c r="D1956" s="293" t="str">
        <f ca="1">IF(ISERROR($S1956),"",OFFSET('Smelter Reference List'!$C$4,$S1956-4,0)&amp;"")</f>
        <v/>
      </c>
      <c r="E1956" s="293" t="str">
        <f ca="1">IF(ISERROR($S1956),"",OFFSET('Smelter Reference List'!$D$4,$S1956-4,0)&amp;"")</f>
        <v/>
      </c>
      <c r="F1956" s="293" t="str">
        <f ca="1">IF(ISERROR($S1956),"",OFFSET('Smelter Reference List'!$E$4,$S1956-4,0))</f>
        <v/>
      </c>
      <c r="G1956" s="293" t="str">
        <f ca="1">IF(C1956=$U$4,"Enter smelter details", IF(ISERROR($S1956),"",OFFSET('Smelter Reference List'!$F$4,$S1956-4,0)))</f>
        <v/>
      </c>
      <c r="H1956" s="294" t="str">
        <f ca="1">IF(ISERROR($S1956),"",OFFSET('Smelter Reference List'!$G$4,$S1956-4,0))</f>
        <v/>
      </c>
      <c r="I1956" s="295" t="str">
        <f ca="1">IF(ISERROR($S1956),"",OFFSET('Smelter Reference List'!$H$4,$S1956-4,0))</f>
        <v/>
      </c>
      <c r="J1956" s="295" t="str">
        <f ca="1">IF(ISERROR($S1956),"",OFFSET('Smelter Reference List'!$I$4,$S1956-4,0))</f>
        <v/>
      </c>
      <c r="K1956" s="296"/>
      <c r="L1956" s="296"/>
      <c r="M1956" s="296"/>
      <c r="N1956" s="296"/>
      <c r="O1956" s="296"/>
      <c r="P1956" s="296"/>
      <c r="Q1956" s="297"/>
      <c r="R1956" s="227"/>
      <c r="S1956" s="228" t="e">
        <f>IF(C1956="",NA(),MATCH($B1956&amp;$C1956,'Smelter Reference List'!$J:$J,0))</f>
        <v>#N/A</v>
      </c>
      <c r="T1956" s="229"/>
      <c r="U1956" s="229">
        <f t="shared" ca="1" si="62"/>
        <v>0</v>
      </c>
      <c r="V1956" s="229"/>
      <c r="W1956" s="229"/>
      <c r="Y1956" s="223" t="str">
        <f t="shared" si="63"/>
        <v/>
      </c>
    </row>
    <row r="1957" spans="1:25" s="223" customFormat="1" ht="20.25">
      <c r="A1957" s="292"/>
      <c r="B1957" s="293" t="str">
        <f>IF(LEN(A1957)=0,"",INDEX('Smelter Reference List'!$A:$A,MATCH($A1957,'Smelter Reference List'!$E:$E,0)))</f>
        <v/>
      </c>
      <c r="C1957" s="299" t="str">
        <f>IF(LEN(A1957)=0,"",INDEX('Smelter Reference List'!$C:$C,MATCH($A1957,'Smelter Reference List'!$E:$E,0)))</f>
        <v/>
      </c>
      <c r="D1957" s="293" t="str">
        <f ca="1">IF(ISERROR($S1957),"",OFFSET('Smelter Reference List'!$C$4,$S1957-4,0)&amp;"")</f>
        <v/>
      </c>
      <c r="E1957" s="293" t="str">
        <f ca="1">IF(ISERROR($S1957),"",OFFSET('Smelter Reference List'!$D$4,$S1957-4,0)&amp;"")</f>
        <v/>
      </c>
      <c r="F1957" s="293" t="str">
        <f ca="1">IF(ISERROR($S1957),"",OFFSET('Smelter Reference List'!$E$4,$S1957-4,0))</f>
        <v/>
      </c>
      <c r="G1957" s="293" t="str">
        <f ca="1">IF(C1957=$U$4,"Enter smelter details", IF(ISERROR($S1957),"",OFFSET('Smelter Reference List'!$F$4,$S1957-4,0)))</f>
        <v/>
      </c>
      <c r="H1957" s="294" t="str">
        <f ca="1">IF(ISERROR($S1957),"",OFFSET('Smelter Reference List'!$G$4,$S1957-4,0))</f>
        <v/>
      </c>
      <c r="I1957" s="295" t="str">
        <f ca="1">IF(ISERROR($S1957),"",OFFSET('Smelter Reference List'!$H$4,$S1957-4,0))</f>
        <v/>
      </c>
      <c r="J1957" s="295" t="str">
        <f ca="1">IF(ISERROR($S1957),"",OFFSET('Smelter Reference List'!$I$4,$S1957-4,0))</f>
        <v/>
      </c>
      <c r="K1957" s="296"/>
      <c r="L1957" s="296"/>
      <c r="M1957" s="296"/>
      <c r="N1957" s="296"/>
      <c r="O1957" s="296"/>
      <c r="P1957" s="296"/>
      <c r="Q1957" s="297"/>
      <c r="R1957" s="227"/>
      <c r="S1957" s="228" t="e">
        <f>IF(C1957="",NA(),MATCH($B1957&amp;$C1957,'Smelter Reference List'!$J:$J,0))</f>
        <v>#N/A</v>
      </c>
      <c r="T1957" s="229"/>
      <c r="U1957" s="229">
        <f t="shared" ca="1" si="62"/>
        <v>0</v>
      </c>
      <c r="V1957" s="229"/>
      <c r="W1957" s="229"/>
      <c r="Y1957" s="223" t="str">
        <f t="shared" si="63"/>
        <v/>
      </c>
    </row>
    <row r="1958" spans="1:25" s="223" customFormat="1" ht="20.25">
      <c r="A1958" s="292"/>
      <c r="B1958" s="293" t="str">
        <f>IF(LEN(A1958)=0,"",INDEX('Smelter Reference List'!$A:$A,MATCH($A1958,'Smelter Reference List'!$E:$E,0)))</f>
        <v/>
      </c>
      <c r="C1958" s="299" t="str">
        <f>IF(LEN(A1958)=0,"",INDEX('Smelter Reference List'!$C:$C,MATCH($A1958,'Smelter Reference List'!$E:$E,0)))</f>
        <v/>
      </c>
      <c r="D1958" s="293" t="str">
        <f ca="1">IF(ISERROR($S1958),"",OFFSET('Smelter Reference List'!$C$4,$S1958-4,0)&amp;"")</f>
        <v/>
      </c>
      <c r="E1958" s="293" t="str">
        <f ca="1">IF(ISERROR($S1958),"",OFFSET('Smelter Reference List'!$D$4,$S1958-4,0)&amp;"")</f>
        <v/>
      </c>
      <c r="F1958" s="293" t="str">
        <f ca="1">IF(ISERROR($S1958),"",OFFSET('Smelter Reference List'!$E$4,$S1958-4,0))</f>
        <v/>
      </c>
      <c r="G1958" s="293" t="str">
        <f ca="1">IF(C1958=$U$4,"Enter smelter details", IF(ISERROR($S1958),"",OFFSET('Smelter Reference List'!$F$4,$S1958-4,0)))</f>
        <v/>
      </c>
      <c r="H1958" s="294" t="str">
        <f ca="1">IF(ISERROR($S1958),"",OFFSET('Smelter Reference List'!$G$4,$S1958-4,0))</f>
        <v/>
      </c>
      <c r="I1958" s="295" t="str">
        <f ca="1">IF(ISERROR($S1958),"",OFFSET('Smelter Reference List'!$H$4,$S1958-4,0))</f>
        <v/>
      </c>
      <c r="J1958" s="295" t="str">
        <f ca="1">IF(ISERROR($S1958),"",OFFSET('Smelter Reference List'!$I$4,$S1958-4,0))</f>
        <v/>
      </c>
      <c r="K1958" s="296"/>
      <c r="L1958" s="296"/>
      <c r="M1958" s="296"/>
      <c r="N1958" s="296"/>
      <c r="O1958" s="296"/>
      <c r="P1958" s="296"/>
      <c r="Q1958" s="297"/>
      <c r="R1958" s="227"/>
      <c r="S1958" s="228" t="e">
        <f>IF(C1958="",NA(),MATCH($B1958&amp;$C1958,'Smelter Reference List'!$J:$J,0))</f>
        <v>#N/A</v>
      </c>
      <c r="T1958" s="229"/>
      <c r="U1958" s="229">
        <f t="shared" ca="1" si="62"/>
        <v>0</v>
      </c>
      <c r="V1958" s="229"/>
      <c r="W1958" s="229"/>
      <c r="Y1958" s="223" t="str">
        <f t="shared" si="63"/>
        <v/>
      </c>
    </row>
    <row r="1959" spans="1:25" s="223" customFormat="1" ht="20.25">
      <c r="A1959" s="292"/>
      <c r="B1959" s="293" t="str">
        <f>IF(LEN(A1959)=0,"",INDEX('Smelter Reference List'!$A:$A,MATCH($A1959,'Smelter Reference List'!$E:$E,0)))</f>
        <v/>
      </c>
      <c r="C1959" s="299" t="str">
        <f>IF(LEN(A1959)=0,"",INDEX('Smelter Reference List'!$C:$C,MATCH($A1959,'Smelter Reference List'!$E:$E,0)))</f>
        <v/>
      </c>
      <c r="D1959" s="293" t="str">
        <f ca="1">IF(ISERROR($S1959),"",OFFSET('Smelter Reference List'!$C$4,$S1959-4,0)&amp;"")</f>
        <v/>
      </c>
      <c r="E1959" s="293" t="str">
        <f ca="1">IF(ISERROR($S1959),"",OFFSET('Smelter Reference List'!$D$4,$S1959-4,0)&amp;"")</f>
        <v/>
      </c>
      <c r="F1959" s="293" t="str">
        <f ca="1">IF(ISERROR($S1959),"",OFFSET('Smelter Reference List'!$E$4,$S1959-4,0))</f>
        <v/>
      </c>
      <c r="G1959" s="293" t="str">
        <f ca="1">IF(C1959=$U$4,"Enter smelter details", IF(ISERROR($S1959),"",OFFSET('Smelter Reference List'!$F$4,$S1959-4,0)))</f>
        <v/>
      </c>
      <c r="H1959" s="294" t="str">
        <f ca="1">IF(ISERROR($S1959),"",OFFSET('Smelter Reference List'!$G$4,$S1959-4,0))</f>
        <v/>
      </c>
      <c r="I1959" s="295" t="str">
        <f ca="1">IF(ISERROR($S1959),"",OFFSET('Smelter Reference List'!$H$4,$S1959-4,0))</f>
        <v/>
      </c>
      <c r="J1959" s="295" t="str">
        <f ca="1">IF(ISERROR($S1959),"",OFFSET('Smelter Reference List'!$I$4,$S1959-4,0))</f>
        <v/>
      </c>
      <c r="K1959" s="296"/>
      <c r="L1959" s="296"/>
      <c r="M1959" s="296"/>
      <c r="N1959" s="296"/>
      <c r="O1959" s="296"/>
      <c r="P1959" s="296"/>
      <c r="Q1959" s="297"/>
      <c r="R1959" s="227"/>
      <c r="S1959" s="228" t="e">
        <f>IF(C1959="",NA(),MATCH($B1959&amp;$C1959,'Smelter Reference List'!$J:$J,0))</f>
        <v>#N/A</v>
      </c>
      <c r="T1959" s="229"/>
      <c r="U1959" s="229">
        <f t="shared" ca="1" si="62"/>
        <v>0</v>
      </c>
      <c r="V1959" s="229"/>
      <c r="W1959" s="229"/>
      <c r="Y1959" s="223" t="str">
        <f t="shared" si="63"/>
        <v/>
      </c>
    </row>
    <row r="1960" spans="1:25" s="223" customFormat="1" ht="20.25">
      <c r="A1960" s="292"/>
      <c r="B1960" s="293" t="str">
        <f>IF(LEN(A1960)=0,"",INDEX('Smelter Reference List'!$A:$A,MATCH($A1960,'Smelter Reference List'!$E:$E,0)))</f>
        <v/>
      </c>
      <c r="C1960" s="299" t="str">
        <f>IF(LEN(A1960)=0,"",INDEX('Smelter Reference List'!$C:$C,MATCH($A1960,'Smelter Reference List'!$E:$E,0)))</f>
        <v/>
      </c>
      <c r="D1960" s="293" t="str">
        <f ca="1">IF(ISERROR($S1960),"",OFFSET('Smelter Reference List'!$C$4,$S1960-4,0)&amp;"")</f>
        <v/>
      </c>
      <c r="E1960" s="293" t="str">
        <f ca="1">IF(ISERROR($S1960),"",OFFSET('Smelter Reference List'!$D$4,$S1960-4,0)&amp;"")</f>
        <v/>
      </c>
      <c r="F1960" s="293" t="str">
        <f ca="1">IF(ISERROR($S1960),"",OFFSET('Smelter Reference List'!$E$4,$S1960-4,0))</f>
        <v/>
      </c>
      <c r="G1960" s="293" t="str">
        <f ca="1">IF(C1960=$U$4,"Enter smelter details", IF(ISERROR($S1960),"",OFFSET('Smelter Reference List'!$F$4,$S1960-4,0)))</f>
        <v/>
      </c>
      <c r="H1960" s="294" t="str">
        <f ca="1">IF(ISERROR($S1960),"",OFFSET('Smelter Reference List'!$G$4,$S1960-4,0))</f>
        <v/>
      </c>
      <c r="I1960" s="295" t="str">
        <f ca="1">IF(ISERROR($S1960),"",OFFSET('Smelter Reference List'!$H$4,$S1960-4,0))</f>
        <v/>
      </c>
      <c r="J1960" s="295" t="str">
        <f ca="1">IF(ISERROR($S1960),"",OFFSET('Smelter Reference List'!$I$4,$S1960-4,0))</f>
        <v/>
      </c>
      <c r="K1960" s="296"/>
      <c r="L1960" s="296"/>
      <c r="M1960" s="296"/>
      <c r="N1960" s="296"/>
      <c r="O1960" s="296"/>
      <c r="P1960" s="296"/>
      <c r="Q1960" s="297"/>
      <c r="R1960" s="227"/>
      <c r="S1960" s="228" t="e">
        <f>IF(C1960="",NA(),MATCH($B1960&amp;$C1960,'Smelter Reference List'!$J:$J,0))</f>
        <v>#N/A</v>
      </c>
      <c r="T1960" s="229"/>
      <c r="U1960" s="229">
        <f t="shared" ca="1" si="62"/>
        <v>0</v>
      </c>
      <c r="V1960" s="229"/>
      <c r="W1960" s="229"/>
      <c r="Y1960" s="223" t="str">
        <f t="shared" si="63"/>
        <v/>
      </c>
    </row>
    <row r="1961" spans="1:25" s="223" customFormat="1" ht="20.25">
      <c r="A1961" s="292"/>
      <c r="B1961" s="293" t="str">
        <f>IF(LEN(A1961)=0,"",INDEX('Smelter Reference List'!$A:$A,MATCH($A1961,'Smelter Reference List'!$E:$E,0)))</f>
        <v/>
      </c>
      <c r="C1961" s="299" t="str">
        <f>IF(LEN(A1961)=0,"",INDEX('Smelter Reference List'!$C:$C,MATCH($A1961,'Smelter Reference List'!$E:$E,0)))</f>
        <v/>
      </c>
      <c r="D1961" s="293" t="str">
        <f ca="1">IF(ISERROR($S1961),"",OFFSET('Smelter Reference List'!$C$4,$S1961-4,0)&amp;"")</f>
        <v/>
      </c>
      <c r="E1961" s="293" t="str">
        <f ca="1">IF(ISERROR($S1961),"",OFFSET('Smelter Reference List'!$D$4,$S1961-4,0)&amp;"")</f>
        <v/>
      </c>
      <c r="F1961" s="293" t="str">
        <f ca="1">IF(ISERROR($S1961),"",OFFSET('Smelter Reference List'!$E$4,$S1961-4,0))</f>
        <v/>
      </c>
      <c r="G1961" s="293" t="str">
        <f ca="1">IF(C1961=$U$4,"Enter smelter details", IF(ISERROR($S1961),"",OFFSET('Smelter Reference List'!$F$4,$S1961-4,0)))</f>
        <v/>
      </c>
      <c r="H1961" s="294" t="str">
        <f ca="1">IF(ISERROR($S1961),"",OFFSET('Smelter Reference List'!$G$4,$S1961-4,0))</f>
        <v/>
      </c>
      <c r="I1961" s="295" t="str">
        <f ca="1">IF(ISERROR($S1961),"",OFFSET('Smelter Reference List'!$H$4,$S1961-4,0))</f>
        <v/>
      </c>
      <c r="J1961" s="295" t="str">
        <f ca="1">IF(ISERROR($S1961),"",OFFSET('Smelter Reference List'!$I$4,$S1961-4,0))</f>
        <v/>
      </c>
      <c r="K1961" s="296"/>
      <c r="L1961" s="296"/>
      <c r="M1961" s="296"/>
      <c r="N1961" s="296"/>
      <c r="O1961" s="296"/>
      <c r="P1961" s="296"/>
      <c r="Q1961" s="297"/>
      <c r="R1961" s="227"/>
      <c r="S1961" s="228" t="e">
        <f>IF(C1961="",NA(),MATCH($B1961&amp;$C1961,'Smelter Reference List'!$J:$J,0))</f>
        <v>#N/A</v>
      </c>
      <c r="T1961" s="229"/>
      <c r="U1961" s="229">
        <f t="shared" ca="1" si="62"/>
        <v>0</v>
      </c>
      <c r="V1961" s="229"/>
      <c r="W1961" s="229"/>
      <c r="Y1961" s="223" t="str">
        <f t="shared" si="63"/>
        <v/>
      </c>
    </row>
    <row r="1962" spans="1:25" s="223" customFormat="1" ht="20.25">
      <c r="A1962" s="292"/>
      <c r="B1962" s="293" t="str">
        <f>IF(LEN(A1962)=0,"",INDEX('Smelter Reference List'!$A:$A,MATCH($A1962,'Smelter Reference List'!$E:$E,0)))</f>
        <v/>
      </c>
      <c r="C1962" s="299" t="str">
        <f>IF(LEN(A1962)=0,"",INDEX('Smelter Reference List'!$C:$C,MATCH($A1962,'Smelter Reference List'!$E:$E,0)))</f>
        <v/>
      </c>
      <c r="D1962" s="293" t="str">
        <f ca="1">IF(ISERROR($S1962),"",OFFSET('Smelter Reference List'!$C$4,$S1962-4,0)&amp;"")</f>
        <v/>
      </c>
      <c r="E1962" s="293" t="str">
        <f ca="1">IF(ISERROR($S1962),"",OFFSET('Smelter Reference List'!$D$4,$S1962-4,0)&amp;"")</f>
        <v/>
      </c>
      <c r="F1962" s="293" t="str">
        <f ca="1">IF(ISERROR($S1962),"",OFFSET('Smelter Reference List'!$E$4,$S1962-4,0))</f>
        <v/>
      </c>
      <c r="G1962" s="293" t="str">
        <f ca="1">IF(C1962=$U$4,"Enter smelter details", IF(ISERROR($S1962),"",OFFSET('Smelter Reference List'!$F$4,$S1962-4,0)))</f>
        <v/>
      </c>
      <c r="H1962" s="294" t="str">
        <f ca="1">IF(ISERROR($S1962),"",OFFSET('Smelter Reference List'!$G$4,$S1962-4,0))</f>
        <v/>
      </c>
      <c r="I1962" s="295" t="str">
        <f ca="1">IF(ISERROR($S1962),"",OFFSET('Smelter Reference List'!$H$4,$S1962-4,0))</f>
        <v/>
      </c>
      <c r="J1962" s="295" t="str">
        <f ca="1">IF(ISERROR($S1962),"",OFFSET('Smelter Reference List'!$I$4,$S1962-4,0))</f>
        <v/>
      </c>
      <c r="K1962" s="296"/>
      <c r="L1962" s="296"/>
      <c r="M1962" s="296"/>
      <c r="N1962" s="296"/>
      <c r="O1962" s="296"/>
      <c r="P1962" s="296"/>
      <c r="Q1962" s="297"/>
      <c r="R1962" s="227"/>
      <c r="S1962" s="228" t="e">
        <f>IF(C1962="",NA(),MATCH($B1962&amp;$C1962,'Smelter Reference List'!$J:$J,0))</f>
        <v>#N/A</v>
      </c>
      <c r="T1962" s="229"/>
      <c r="U1962" s="229">
        <f t="shared" ca="1" si="62"/>
        <v>0</v>
      </c>
      <c r="V1962" s="229"/>
      <c r="W1962" s="229"/>
      <c r="Y1962" s="223" t="str">
        <f t="shared" si="63"/>
        <v/>
      </c>
    </row>
    <row r="1963" spans="1:25" s="223" customFormat="1" ht="20.25">
      <c r="A1963" s="292"/>
      <c r="B1963" s="293" t="str">
        <f>IF(LEN(A1963)=0,"",INDEX('Smelter Reference List'!$A:$A,MATCH($A1963,'Smelter Reference List'!$E:$E,0)))</f>
        <v/>
      </c>
      <c r="C1963" s="299" t="str">
        <f>IF(LEN(A1963)=0,"",INDEX('Smelter Reference List'!$C:$C,MATCH($A1963,'Smelter Reference List'!$E:$E,0)))</f>
        <v/>
      </c>
      <c r="D1963" s="293" t="str">
        <f ca="1">IF(ISERROR($S1963),"",OFFSET('Smelter Reference List'!$C$4,$S1963-4,0)&amp;"")</f>
        <v/>
      </c>
      <c r="E1963" s="293" t="str">
        <f ca="1">IF(ISERROR($S1963),"",OFFSET('Smelter Reference List'!$D$4,$S1963-4,0)&amp;"")</f>
        <v/>
      </c>
      <c r="F1963" s="293" t="str">
        <f ca="1">IF(ISERROR($S1963),"",OFFSET('Smelter Reference List'!$E$4,$S1963-4,0))</f>
        <v/>
      </c>
      <c r="G1963" s="293" t="str">
        <f ca="1">IF(C1963=$U$4,"Enter smelter details", IF(ISERROR($S1963),"",OFFSET('Smelter Reference List'!$F$4,$S1963-4,0)))</f>
        <v/>
      </c>
      <c r="H1963" s="294" t="str">
        <f ca="1">IF(ISERROR($S1963),"",OFFSET('Smelter Reference List'!$G$4,$S1963-4,0))</f>
        <v/>
      </c>
      <c r="I1963" s="295" t="str">
        <f ca="1">IF(ISERROR($S1963),"",OFFSET('Smelter Reference List'!$H$4,$S1963-4,0))</f>
        <v/>
      </c>
      <c r="J1963" s="295" t="str">
        <f ca="1">IF(ISERROR($S1963),"",OFFSET('Smelter Reference List'!$I$4,$S1963-4,0))</f>
        <v/>
      </c>
      <c r="K1963" s="296"/>
      <c r="L1963" s="296"/>
      <c r="M1963" s="296"/>
      <c r="N1963" s="296"/>
      <c r="O1963" s="296"/>
      <c r="P1963" s="296"/>
      <c r="Q1963" s="297"/>
      <c r="R1963" s="227"/>
      <c r="S1963" s="228" t="e">
        <f>IF(C1963="",NA(),MATCH($B1963&amp;$C1963,'Smelter Reference List'!$J:$J,0))</f>
        <v>#N/A</v>
      </c>
      <c r="T1963" s="229"/>
      <c r="U1963" s="229">
        <f t="shared" ca="1" si="62"/>
        <v>0</v>
      </c>
      <c r="V1963" s="229"/>
      <c r="W1963" s="229"/>
      <c r="Y1963" s="223" t="str">
        <f t="shared" si="63"/>
        <v/>
      </c>
    </row>
    <row r="1964" spans="1:25" s="223" customFormat="1" ht="20.25">
      <c r="A1964" s="292"/>
      <c r="B1964" s="293" t="str">
        <f>IF(LEN(A1964)=0,"",INDEX('Smelter Reference List'!$A:$A,MATCH($A1964,'Smelter Reference List'!$E:$E,0)))</f>
        <v/>
      </c>
      <c r="C1964" s="299" t="str">
        <f>IF(LEN(A1964)=0,"",INDEX('Smelter Reference List'!$C:$C,MATCH($A1964,'Smelter Reference List'!$E:$E,0)))</f>
        <v/>
      </c>
      <c r="D1964" s="293" t="str">
        <f ca="1">IF(ISERROR($S1964),"",OFFSET('Smelter Reference List'!$C$4,$S1964-4,0)&amp;"")</f>
        <v/>
      </c>
      <c r="E1964" s="293" t="str">
        <f ca="1">IF(ISERROR($S1964),"",OFFSET('Smelter Reference List'!$D$4,$S1964-4,0)&amp;"")</f>
        <v/>
      </c>
      <c r="F1964" s="293" t="str">
        <f ca="1">IF(ISERROR($S1964),"",OFFSET('Smelter Reference List'!$E$4,$S1964-4,0))</f>
        <v/>
      </c>
      <c r="G1964" s="293" t="str">
        <f ca="1">IF(C1964=$U$4,"Enter smelter details", IF(ISERROR($S1964),"",OFFSET('Smelter Reference List'!$F$4,$S1964-4,0)))</f>
        <v/>
      </c>
      <c r="H1964" s="294" t="str">
        <f ca="1">IF(ISERROR($S1964),"",OFFSET('Smelter Reference List'!$G$4,$S1964-4,0))</f>
        <v/>
      </c>
      <c r="I1964" s="295" t="str">
        <f ca="1">IF(ISERROR($S1964),"",OFFSET('Smelter Reference List'!$H$4,$S1964-4,0))</f>
        <v/>
      </c>
      <c r="J1964" s="295" t="str">
        <f ca="1">IF(ISERROR($S1964),"",OFFSET('Smelter Reference List'!$I$4,$S1964-4,0))</f>
        <v/>
      </c>
      <c r="K1964" s="296"/>
      <c r="L1964" s="296"/>
      <c r="M1964" s="296"/>
      <c r="N1964" s="296"/>
      <c r="O1964" s="296"/>
      <c r="P1964" s="296"/>
      <c r="Q1964" s="297"/>
      <c r="R1964" s="227"/>
      <c r="S1964" s="228" t="e">
        <f>IF(C1964="",NA(),MATCH($B1964&amp;$C1964,'Smelter Reference List'!$J:$J,0))</f>
        <v>#N/A</v>
      </c>
      <c r="T1964" s="229"/>
      <c r="U1964" s="229">
        <f t="shared" ca="1" si="62"/>
        <v>0</v>
      </c>
      <c r="V1964" s="229"/>
      <c r="W1964" s="229"/>
      <c r="Y1964" s="223" t="str">
        <f t="shared" si="63"/>
        <v/>
      </c>
    </row>
    <row r="1965" spans="1:25" s="223" customFormat="1" ht="20.25">
      <c r="A1965" s="292"/>
      <c r="B1965" s="293" t="str">
        <f>IF(LEN(A1965)=0,"",INDEX('Smelter Reference List'!$A:$A,MATCH($A1965,'Smelter Reference List'!$E:$E,0)))</f>
        <v/>
      </c>
      <c r="C1965" s="299" t="str">
        <f>IF(LEN(A1965)=0,"",INDEX('Smelter Reference List'!$C:$C,MATCH($A1965,'Smelter Reference List'!$E:$E,0)))</f>
        <v/>
      </c>
      <c r="D1965" s="293" t="str">
        <f ca="1">IF(ISERROR($S1965),"",OFFSET('Smelter Reference List'!$C$4,$S1965-4,0)&amp;"")</f>
        <v/>
      </c>
      <c r="E1965" s="293" t="str">
        <f ca="1">IF(ISERROR($S1965),"",OFFSET('Smelter Reference List'!$D$4,$S1965-4,0)&amp;"")</f>
        <v/>
      </c>
      <c r="F1965" s="293" t="str">
        <f ca="1">IF(ISERROR($S1965),"",OFFSET('Smelter Reference List'!$E$4,$S1965-4,0))</f>
        <v/>
      </c>
      <c r="G1965" s="293" t="str">
        <f ca="1">IF(C1965=$U$4,"Enter smelter details", IF(ISERROR($S1965),"",OFFSET('Smelter Reference List'!$F$4,$S1965-4,0)))</f>
        <v/>
      </c>
      <c r="H1965" s="294" t="str">
        <f ca="1">IF(ISERROR($S1965),"",OFFSET('Smelter Reference List'!$G$4,$S1965-4,0))</f>
        <v/>
      </c>
      <c r="I1965" s="295" t="str">
        <f ca="1">IF(ISERROR($S1965),"",OFFSET('Smelter Reference List'!$H$4,$S1965-4,0))</f>
        <v/>
      </c>
      <c r="J1965" s="295" t="str">
        <f ca="1">IF(ISERROR($S1965),"",OFFSET('Smelter Reference List'!$I$4,$S1965-4,0))</f>
        <v/>
      </c>
      <c r="K1965" s="296"/>
      <c r="L1965" s="296"/>
      <c r="M1965" s="296"/>
      <c r="N1965" s="296"/>
      <c r="O1965" s="296"/>
      <c r="P1965" s="296"/>
      <c r="Q1965" s="297"/>
      <c r="R1965" s="227"/>
      <c r="S1965" s="228" t="e">
        <f>IF(C1965="",NA(),MATCH($B1965&amp;$C1965,'Smelter Reference List'!$J:$J,0))</f>
        <v>#N/A</v>
      </c>
      <c r="T1965" s="229"/>
      <c r="U1965" s="229">
        <f t="shared" ca="1" si="62"/>
        <v>0</v>
      </c>
      <c r="V1965" s="229"/>
      <c r="W1965" s="229"/>
      <c r="Y1965" s="223" t="str">
        <f t="shared" si="63"/>
        <v/>
      </c>
    </row>
    <row r="1966" spans="1:25" s="223" customFormat="1" ht="20.25">
      <c r="A1966" s="292"/>
      <c r="B1966" s="293" t="str">
        <f>IF(LEN(A1966)=0,"",INDEX('Smelter Reference List'!$A:$A,MATCH($A1966,'Smelter Reference List'!$E:$E,0)))</f>
        <v/>
      </c>
      <c r="C1966" s="299" t="str">
        <f>IF(LEN(A1966)=0,"",INDEX('Smelter Reference List'!$C:$C,MATCH($A1966,'Smelter Reference List'!$E:$E,0)))</f>
        <v/>
      </c>
      <c r="D1966" s="293" t="str">
        <f ca="1">IF(ISERROR($S1966),"",OFFSET('Smelter Reference List'!$C$4,$S1966-4,0)&amp;"")</f>
        <v/>
      </c>
      <c r="E1966" s="293" t="str">
        <f ca="1">IF(ISERROR($S1966),"",OFFSET('Smelter Reference List'!$D$4,$S1966-4,0)&amp;"")</f>
        <v/>
      </c>
      <c r="F1966" s="293" t="str">
        <f ca="1">IF(ISERROR($S1966),"",OFFSET('Smelter Reference List'!$E$4,$S1966-4,0))</f>
        <v/>
      </c>
      <c r="G1966" s="293" t="str">
        <f ca="1">IF(C1966=$U$4,"Enter smelter details", IF(ISERROR($S1966),"",OFFSET('Smelter Reference List'!$F$4,$S1966-4,0)))</f>
        <v/>
      </c>
      <c r="H1966" s="294" t="str">
        <f ca="1">IF(ISERROR($S1966),"",OFFSET('Smelter Reference List'!$G$4,$S1966-4,0))</f>
        <v/>
      </c>
      <c r="I1966" s="295" t="str">
        <f ca="1">IF(ISERROR($S1966),"",OFFSET('Smelter Reference List'!$H$4,$S1966-4,0))</f>
        <v/>
      </c>
      <c r="J1966" s="295" t="str">
        <f ca="1">IF(ISERROR($S1966),"",OFFSET('Smelter Reference List'!$I$4,$S1966-4,0))</f>
        <v/>
      </c>
      <c r="K1966" s="296"/>
      <c r="L1966" s="296"/>
      <c r="M1966" s="296"/>
      <c r="N1966" s="296"/>
      <c r="O1966" s="296"/>
      <c r="P1966" s="296"/>
      <c r="Q1966" s="297"/>
      <c r="R1966" s="227"/>
      <c r="S1966" s="228" t="e">
        <f>IF(C1966="",NA(),MATCH($B1966&amp;$C1966,'Smelter Reference List'!$J:$J,0))</f>
        <v>#N/A</v>
      </c>
      <c r="T1966" s="229"/>
      <c r="U1966" s="229">
        <f t="shared" ca="1" si="62"/>
        <v>0</v>
      </c>
      <c r="V1966" s="229"/>
      <c r="W1966" s="229"/>
      <c r="Y1966" s="223" t="str">
        <f t="shared" si="63"/>
        <v/>
      </c>
    </row>
    <row r="1967" spans="1:25" s="223" customFormat="1" ht="20.25">
      <c r="A1967" s="292"/>
      <c r="B1967" s="293" t="str">
        <f>IF(LEN(A1967)=0,"",INDEX('Smelter Reference List'!$A:$A,MATCH($A1967,'Smelter Reference List'!$E:$E,0)))</f>
        <v/>
      </c>
      <c r="C1967" s="299" t="str">
        <f>IF(LEN(A1967)=0,"",INDEX('Smelter Reference List'!$C:$C,MATCH($A1967,'Smelter Reference List'!$E:$E,0)))</f>
        <v/>
      </c>
      <c r="D1967" s="293" t="str">
        <f ca="1">IF(ISERROR($S1967),"",OFFSET('Smelter Reference List'!$C$4,$S1967-4,0)&amp;"")</f>
        <v/>
      </c>
      <c r="E1967" s="293" t="str">
        <f ca="1">IF(ISERROR($S1967),"",OFFSET('Smelter Reference List'!$D$4,$S1967-4,0)&amp;"")</f>
        <v/>
      </c>
      <c r="F1967" s="293" t="str">
        <f ca="1">IF(ISERROR($S1967),"",OFFSET('Smelter Reference List'!$E$4,$S1967-4,0))</f>
        <v/>
      </c>
      <c r="G1967" s="293" t="str">
        <f ca="1">IF(C1967=$U$4,"Enter smelter details", IF(ISERROR($S1967),"",OFFSET('Smelter Reference List'!$F$4,$S1967-4,0)))</f>
        <v/>
      </c>
      <c r="H1967" s="294" t="str">
        <f ca="1">IF(ISERROR($S1967),"",OFFSET('Smelter Reference List'!$G$4,$S1967-4,0))</f>
        <v/>
      </c>
      <c r="I1967" s="295" t="str">
        <f ca="1">IF(ISERROR($S1967),"",OFFSET('Smelter Reference List'!$H$4,$S1967-4,0))</f>
        <v/>
      </c>
      <c r="J1967" s="295" t="str">
        <f ca="1">IF(ISERROR($S1967),"",OFFSET('Smelter Reference List'!$I$4,$S1967-4,0))</f>
        <v/>
      </c>
      <c r="K1967" s="296"/>
      <c r="L1967" s="296"/>
      <c r="M1967" s="296"/>
      <c r="N1967" s="296"/>
      <c r="O1967" s="296"/>
      <c r="P1967" s="296"/>
      <c r="Q1967" s="297"/>
      <c r="R1967" s="227"/>
      <c r="S1967" s="228" t="e">
        <f>IF(C1967="",NA(),MATCH($B1967&amp;$C1967,'Smelter Reference List'!$J:$J,0))</f>
        <v>#N/A</v>
      </c>
      <c r="T1967" s="229"/>
      <c r="U1967" s="229">
        <f t="shared" ca="1" si="62"/>
        <v>0</v>
      </c>
      <c r="V1967" s="229"/>
      <c r="W1967" s="229"/>
      <c r="Y1967" s="223" t="str">
        <f t="shared" si="63"/>
        <v/>
      </c>
    </row>
    <row r="1968" spans="1:25" s="223" customFormat="1" ht="20.25">
      <c r="A1968" s="292"/>
      <c r="B1968" s="293" t="str">
        <f>IF(LEN(A1968)=0,"",INDEX('Smelter Reference List'!$A:$A,MATCH($A1968,'Smelter Reference List'!$E:$E,0)))</f>
        <v/>
      </c>
      <c r="C1968" s="299" t="str">
        <f>IF(LEN(A1968)=0,"",INDEX('Smelter Reference List'!$C:$C,MATCH($A1968,'Smelter Reference List'!$E:$E,0)))</f>
        <v/>
      </c>
      <c r="D1968" s="293" t="str">
        <f ca="1">IF(ISERROR($S1968),"",OFFSET('Smelter Reference List'!$C$4,$S1968-4,0)&amp;"")</f>
        <v/>
      </c>
      <c r="E1968" s="293" t="str">
        <f ca="1">IF(ISERROR($S1968),"",OFFSET('Smelter Reference List'!$D$4,$S1968-4,0)&amp;"")</f>
        <v/>
      </c>
      <c r="F1968" s="293" t="str">
        <f ca="1">IF(ISERROR($S1968),"",OFFSET('Smelter Reference List'!$E$4,$S1968-4,0))</f>
        <v/>
      </c>
      <c r="G1968" s="293" t="str">
        <f ca="1">IF(C1968=$U$4,"Enter smelter details", IF(ISERROR($S1968),"",OFFSET('Smelter Reference List'!$F$4,$S1968-4,0)))</f>
        <v/>
      </c>
      <c r="H1968" s="294" t="str">
        <f ca="1">IF(ISERROR($S1968),"",OFFSET('Smelter Reference List'!$G$4,$S1968-4,0))</f>
        <v/>
      </c>
      <c r="I1968" s="295" t="str">
        <f ca="1">IF(ISERROR($S1968),"",OFFSET('Smelter Reference List'!$H$4,$S1968-4,0))</f>
        <v/>
      </c>
      <c r="J1968" s="295" t="str">
        <f ca="1">IF(ISERROR($S1968),"",OFFSET('Smelter Reference List'!$I$4,$S1968-4,0))</f>
        <v/>
      </c>
      <c r="K1968" s="296"/>
      <c r="L1968" s="296"/>
      <c r="M1968" s="296"/>
      <c r="N1968" s="296"/>
      <c r="O1968" s="296"/>
      <c r="P1968" s="296"/>
      <c r="Q1968" s="297"/>
      <c r="R1968" s="227"/>
      <c r="S1968" s="228" t="e">
        <f>IF(C1968="",NA(),MATCH($B1968&amp;$C1968,'Smelter Reference List'!$J:$J,0))</f>
        <v>#N/A</v>
      </c>
      <c r="T1968" s="229"/>
      <c r="U1968" s="229">
        <f t="shared" ca="1" si="62"/>
        <v>0</v>
      </c>
      <c r="V1968" s="229"/>
      <c r="W1968" s="229"/>
      <c r="Y1968" s="223" t="str">
        <f t="shared" si="63"/>
        <v/>
      </c>
    </row>
    <row r="1969" spans="1:25" s="223" customFormat="1" ht="20.25">
      <c r="A1969" s="292"/>
      <c r="B1969" s="293" t="str">
        <f>IF(LEN(A1969)=0,"",INDEX('Smelter Reference List'!$A:$A,MATCH($A1969,'Smelter Reference List'!$E:$E,0)))</f>
        <v/>
      </c>
      <c r="C1969" s="299" t="str">
        <f>IF(LEN(A1969)=0,"",INDEX('Smelter Reference List'!$C:$C,MATCH($A1969,'Smelter Reference List'!$E:$E,0)))</f>
        <v/>
      </c>
      <c r="D1969" s="293" t="str">
        <f ca="1">IF(ISERROR($S1969),"",OFFSET('Smelter Reference List'!$C$4,$S1969-4,0)&amp;"")</f>
        <v/>
      </c>
      <c r="E1969" s="293" t="str">
        <f ca="1">IF(ISERROR($S1969),"",OFFSET('Smelter Reference List'!$D$4,$S1969-4,0)&amp;"")</f>
        <v/>
      </c>
      <c r="F1969" s="293" t="str">
        <f ca="1">IF(ISERROR($S1969),"",OFFSET('Smelter Reference List'!$E$4,$S1969-4,0))</f>
        <v/>
      </c>
      <c r="G1969" s="293" t="str">
        <f ca="1">IF(C1969=$U$4,"Enter smelter details", IF(ISERROR($S1969),"",OFFSET('Smelter Reference List'!$F$4,$S1969-4,0)))</f>
        <v/>
      </c>
      <c r="H1969" s="294" t="str">
        <f ca="1">IF(ISERROR($S1969),"",OFFSET('Smelter Reference List'!$G$4,$S1969-4,0))</f>
        <v/>
      </c>
      <c r="I1969" s="295" t="str">
        <f ca="1">IF(ISERROR($S1969),"",OFFSET('Smelter Reference List'!$H$4,$S1969-4,0))</f>
        <v/>
      </c>
      <c r="J1969" s="295" t="str">
        <f ca="1">IF(ISERROR($S1969),"",OFFSET('Smelter Reference List'!$I$4,$S1969-4,0))</f>
        <v/>
      </c>
      <c r="K1969" s="296"/>
      <c r="L1969" s="296"/>
      <c r="M1969" s="296"/>
      <c r="N1969" s="296"/>
      <c r="O1969" s="296"/>
      <c r="P1969" s="296"/>
      <c r="Q1969" s="297"/>
      <c r="R1969" s="227"/>
      <c r="S1969" s="228" t="e">
        <f>IF(C1969="",NA(),MATCH($B1969&amp;$C1969,'Smelter Reference List'!$J:$J,0))</f>
        <v>#N/A</v>
      </c>
      <c r="T1969" s="229"/>
      <c r="U1969" s="229">
        <f t="shared" ca="1" si="62"/>
        <v>0</v>
      </c>
      <c r="V1969" s="229"/>
      <c r="W1969" s="229"/>
      <c r="Y1969" s="223" t="str">
        <f t="shared" si="63"/>
        <v/>
      </c>
    </row>
    <row r="1970" spans="1:25" s="223" customFormat="1" ht="20.25">
      <c r="A1970" s="292"/>
      <c r="B1970" s="293" t="str">
        <f>IF(LEN(A1970)=0,"",INDEX('Smelter Reference List'!$A:$A,MATCH($A1970,'Smelter Reference List'!$E:$E,0)))</f>
        <v/>
      </c>
      <c r="C1970" s="299" t="str">
        <f>IF(LEN(A1970)=0,"",INDEX('Smelter Reference List'!$C:$C,MATCH($A1970,'Smelter Reference List'!$E:$E,0)))</f>
        <v/>
      </c>
      <c r="D1970" s="293" t="str">
        <f ca="1">IF(ISERROR($S1970),"",OFFSET('Smelter Reference List'!$C$4,$S1970-4,0)&amp;"")</f>
        <v/>
      </c>
      <c r="E1970" s="293" t="str">
        <f ca="1">IF(ISERROR($S1970),"",OFFSET('Smelter Reference List'!$D$4,$S1970-4,0)&amp;"")</f>
        <v/>
      </c>
      <c r="F1970" s="293" t="str">
        <f ca="1">IF(ISERROR($S1970),"",OFFSET('Smelter Reference List'!$E$4,$S1970-4,0))</f>
        <v/>
      </c>
      <c r="G1970" s="293" t="str">
        <f ca="1">IF(C1970=$U$4,"Enter smelter details", IF(ISERROR($S1970),"",OFFSET('Smelter Reference List'!$F$4,$S1970-4,0)))</f>
        <v/>
      </c>
      <c r="H1970" s="294" t="str">
        <f ca="1">IF(ISERROR($S1970),"",OFFSET('Smelter Reference List'!$G$4,$S1970-4,0))</f>
        <v/>
      </c>
      <c r="I1970" s="295" t="str">
        <f ca="1">IF(ISERROR($S1970),"",OFFSET('Smelter Reference List'!$H$4,$S1970-4,0))</f>
        <v/>
      </c>
      <c r="J1970" s="295" t="str">
        <f ca="1">IF(ISERROR($S1970),"",OFFSET('Smelter Reference List'!$I$4,$S1970-4,0))</f>
        <v/>
      </c>
      <c r="K1970" s="296"/>
      <c r="L1970" s="296"/>
      <c r="M1970" s="296"/>
      <c r="N1970" s="296"/>
      <c r="O1970" s="296"/>
      <c r="P1970" s="296"/>
      <c r="Q1970" s="297"/>
      <c r="R1970" s="227"/>
      <c r="S1970" s="228" t="e">
        <f>IF(C1970="",NA(),MATCH($B1970&amp;$C1970,'Smelter Reference List'!$J:$J,0))</f>
        <v>#N/A</v>
      </c>
      <c r="T1970" s="229"/>
      <c r="U1970" s="229">
        <f t="shared" ca="1" si="62"/>
        <v>0</v>
      </c>
      <c r="V1970" s="229"/>
      <c r="W1970" s="229"/>
      <c r="Y1970" s="223" t="str">
        <f t="shared" si="63"/>
        <v/>
      </c>
    </row>
    <row r="1971" spans="1:25" s="223" customFormat="1" ht="20.25">
      <c r="A1971" s="292"/>
      <c r="B1971" s="293" t="str">
        <f>IF(LEN(A1971)=0,"",INDEX('Smelter Reference List'!$A:$A,MATCH($A1971,'Smelter Reference List'!$E:$E,0)))</f>
        <v/>
      </c>
      <c r="C1971" s="299" t="str">
        <f>IF(LEN(A1971)=0,"",INDEX('Smelter Reference List'!$C:$C,MATCH($A1971,'Smelter Reference List'!$E:$E,0)))</f>
        <v/>
      </c>
      <c r="D1971" s="293" t="str">
        <f ca="1">IF(ISERROR($S1971),"",OFFSET('Smelter Reference List'!$C$4,$S1971-4,0)&amp;"")</f>
        <v/>
      </c>
      <c r="E1971" s="293" t="str">
        <f ca="1">IF(ISERROR($S1971),"",OFFSET('Smelter Reference List'!$D$4,$S1971-4,0)&amp;"")</f>
        <v/>
      </c>
      <c r="F1971" s="293" t="str">
        <f ca="1">IF(ISERROR($S1971),"",OFFSET('Smelter Reference List'!$E$4,$S1971-4,0))</f>
        <v/>
      </c>
      <c r="G1971" s="293" t="str">
        <f ca="1">IF(C1971=$U$4,"Enter smelter details", IF(ISERROR($S1971),"",OFFSET('Smelter Reference List'!$F$4,$S1971-4,0)))</f>
        <v/>
      </c>
      <c r="H1971" s="294" t="str">
        <f ca="1">IF(ISERROR($S1971),"",OFFSET('Smelter Reference List'!$G$4,$S1971-4,0))</f>
        <v/>
      </c>
      <c r="I1971" s="295" t="str">
        <f ca="1">IF(ISERROR($S1971),"",OFFSET('Smelter Reference List'!$H$4,$S1971-4,0))</f>
        <v/>
      </c>
      <c r="J1971" s="295" t="str">
        <f ca="1">IF(ISERROR($S1971),"",OFFSET('Smelter Reference List'!$I$4,$S1971-4,0))</f>
        <v/>
      </c>
      <c r="K1971" s="296"/>
      <c r="L1971" s="296"/>
      <c r="M1971" s="296"/>
      <c r="N1971" s="296"/>
      <c r="O1971" s="296"/>
      <c r="P1971" s="296"/>
      <c r="Q1971" s="297"/>
      <c r="R1971" s="227"/>
      <c r="S1971" s="228" t="e">
        <f>IF(C1971="",NA(),MATCH($B1971&amp;$C1971,'Smelter Reference List'!$J:$J,0))</f>
        <v>#N/A</v>
      </c>
      <c r="T1971" s="229"/>
      <c r="U1971" s="229">
        <f t="shared" ca="1" si="62"/>
        <v>0</v>
      </c>
      <c r="V1971" s="229"/>
      <c r="W1971" s="229"/>
      <c r="Y1971" s="223" t="str">
        <f t="shared" si="63"/>
        <v/>
      </c>
    </row>
    <row r="1972" spans="1:25" s="223" customFormat="1" ht="20.25">
      <c r="A1972" s="292"/>
      <c r="B1972" s="293" t="str">
        <f>IF(LEN(A1972)=0,"",INDEX('Smelter Reference List'!$A:$A,MATCH($A1972,'Smelter Reference List'!$E:$E,0)))</f>
        <v/>
      </c>
      <c r="C1972" s="299" t="str">
        <f>IF(LEN(A1972)=0,"",INDEX('Smelter Reference List'!$C:$C,MATCH($A1972,'Smelter Reference List'!$E:$E,0)))</f>
        <v/>
      </c>
      <c r="D1972" s="293" t="str">
        <f ca="1">IF(ISERROR($S1972),"",OFFSET('Smelter Reference List'!$C$4,$S1972-4,0)&amp;"")</f>
        <v/>
      </c>
      <c r="E1972" s="293" t="str">
        <f ca="1">IF(ISERROR($S1972),"",OFFSET('Smelter Reference List'!$D$4,$S1972-4,0)&amp;"")</f>
        <v/>
      </c>
      <c r="F1972" s="293" t="str">
        <f ca="1">IF(ISERROR($S1972),"",OFFSET('Smelter Reference List'!$E$4,$S1972-4,0))</f>
        <v/>
      </c>
      <c r="G1972" s="293" t="str">
        <f ca="1">IF(C1972=$U$4,"Enter smelter details", IF(ISERROR($S1972),"",OFFSET('Smelter Reference List'!$F$4,$S1972-4,0)))</f>
        <v/>
      </c>
      <c r="H1972" s="294" t="str">
        <f ca="1">IF(ISERROR($S1972),"",OFFSET('Smelter Reference List'!$G$4,$S1972-4,0))</f>
        <v/>
      </c>
      <c r="I1972" s="295" t="str">
        <f ca="1">IF(ISERROR($S1972),"",OFFSET('Smelter Reference List'!$H$4,$S1972-4,0))</f>
        <v/>
      </c>
      <c r="J1972" s="295" t="str">
        <f ca="1">IF(ISERROR($S1972),"",OFFSET('Smelter Reference List'!$I$4,$S1972-4,0))</f>
        <v/>
      </c>
      <c r="K1972" s="296"/>
      <c r="L1972" s="296"/>
      <c r="M1972" s="296"/>
      <c r="N1972" s="296"/>
      <c r="O1972" s="296"/>
      <c r="P1972" s="296"/>
      <c r="Q1972" s="297"/>
      <c r="R1972" s="227"/>
      <c r="S1972" s="228" t="e">
        <f>IF(C1972="",NA(),MATCH($B1972&amp;$C1972,'Smelter Reference List'!$J:$J,0))</f>
        <v>#N/A</v>
      </c>
      <c r="T1972" s="229"/>
      <c r="U1972" s="229">
        <f t="shared" ca="1" si="62"/>
        <v>0</v>
      </c>
      <c r="V1972" s="229"/>
      <c r="W1972" s="229"/>
      <c r="Y1972" s="223" t="str">
        <f t="shared" si="63"/>
        <v/>
      </c>
    </row>
    <row r="1973" spans="1:25" s="223" customFormat="1" ht="20.25">
      <c r="A1973" s="292"/>
      <c r="B1973" s="293" t="str">
        <f>IF(LEN(A1973)=0,"",INDEX('Smelter Reference List'!$A:$A,MATCH($A1973,'Smelter Reference List'!$E:$E,0)))</f>
        <v/>
      </c>
      <c r="C1973" s="299" t="str">
        <f>IF(LEN(A1973)=0,"",INDEX('Smelter Reference List'!$C:$C,MATCH($A1973,'Smelter Reference List'!$E:$E,0)))</f>
        <v/>
      </c>
      <c r="D1973" s="293" t="str">
        <f ca="1">IF(ISERROR($S1973),"",OFFSET('Smelter Reference List'!$C$4,$S1973-4,0)&amp;"")</f>
        <v/>
      </c>
      <c r="E1973" s="293" t="str">
        <f ca="1">IF(ISERROR($S1973),"",OFFSET('Smelter Reference List'!$D$4,$S1973-4,0)&amp;"")</f>
        <v/>
      </c>
      <c r="F1973" s="293" t="str">
        <f ca="1">IF(ISERROR($S1973),"",OFFSET('Smelter Reference List'!$E$4,$S1973-4,0))</f>
        <v/>
      </c>
      <c r="G1973" s="293" t="str">
        <f ca="1">IF(C1973=$U$4,"Enter smelter details", IF(ISERROR($S1973),"",OFFSET('Smelter Reference List'!$F$4,$S1973-4,0)))</f>
        <v/>
      </c>
      <c r="H1973" s="294" t="str">
        <f ca="1">IF(ISERROR($S1973),"",OFFSET('Smelter Reference List'!$G$4,$S1973-4,0))</f>
        <v/>
      </c>
      <c r="I1973" s="295" t="str">
        <f ca="1">IF(ISERROR($S1973),"",OFFSET('Smelter Reference List'!$H$4,$S1973-4,0))</f>
        <v/>
      </c>
      <c r="J1973" s="295" t="str">
        <f ca="1">IF(ISERROR($S1973),"",OFFSET('Smelter Reference List'!$I$4,$S1973-4,0))</f>
        <v/>
      </c>
      <c r="K1973" s="296"/>
      <c r="L1973" s="296"/>
      <c r="M1973" s="296"/>
      <c r="N1973" s="296"/>
      <c r="O1973" s="296"/>
      <c r="P1973" s="296"/>
      <c r="Q1973" s="297"/>
      <c r="R1973" s="227"/>
      <c r="S1973" s="228" t="e">
        <f>IF(C1973="",NA(),MATCH($B1973&amp;$C1973,'Smelter Reference List'!$J:$J,0))</f>
        <v>#N/A</v>
      </c>
      <c r="T1973" s="229"/>
      <c r="U1973" s="229">
        <f t="shared" ca="1" si="62"/>
        <v>0</v>
      </c>
      <c r="V1973" s="229"/>
      <c r="W1973" s="229"/>
      <c r="Y1973" s="223" t="str">
        <f t="shared" si="63"/>
        <v/>
      </c>
    </row>
    <row r="1974" spans="1:25" s="223" customFormat="1" ht="20.25">
      <c r="A1974" s="292"/>
      <c r="B1974" s="293" t="str">
        <f>IF(LEN(A1974)=0,"",INDEX('Smelter Reference List'!$A:$A,MATCH($A1974,'Smelter Reference List'!$E:$E,0)))</f>
        <v/>
      </c>
      <c r="C1974" s="299" t="str">
        <f>IF(LEN(A1974)=0,"",INDEX('Smelter Reference List'!$C:$C,MATCH($A1974,'Smelter Reference List'!$E:$E,0)))</f>
        <v/>
      </c>
      <c r="D1974" s="293" t="str">
        <f ca="1">IF(ISERROR($S1974),"",OFFSET('Smelter Reference List'!$C$4,$S1974-4,0)&amp;"")</f>
        <v/>
      </c>
      <c r="E1974" s="293" t="str">
        <f ca="1">IF(ISERROR($S1974),"",OFFSET('Smelter Reference List'!$D$4,$S1974-4,0)&amp;"")</f>
        <v/>
      </c>
      <c r="F1974" s="293" t="str">
        <f ca="1">IF(ISERROR($S1974),"",OFFSET('Smelter Reference List'!$E$4,$S1974-4,0))</f>
        <v/>
      </c>
      <c r="G1974" s="293" t="str">
        <f ca="1">IF(C1974=$U$4,"Enter smelter details", IF(ISERROR($S1974),"",OFFSET('Smelter Reference List'!$F$4,$S1974-4,0)))</f>
        <v/>
      </c>
      <c r="H1974" s="294" t="str">
        <f ca="1">IF(ISERROR($S1974),"",OFFSET('Smelter Reference List'!$G$4,$S1974-4,0))</f>
        <v/>
      </c>
      <c r="I1974" s="295" t="str">
        <f ca="1">IF(ISERROR($S1974),"",OFFSET('Smelter Reference List'!$H$4,$S1974-4,0))</f>
        <v/>
      </c>
      <c r="J1974" s="295" t="str">
        <f ca="1">IF(ISERROR($S1974),"",OFFSET('Smelter Reference List'!$I$4,$S1974-4,0))</f>
        <v/>
      </c>
      <c r="K1974" s="296"/>
      <c r="L1974" s="296"/>
      <c r="M1974" s="296"/>
      <c r="N1974" s="296"/>
      <c r="O1974" s="296"/>
      <c r="P1974" s="296"/>
      <c r="Q1974" s="297"/>
      <c r="R1974" s="227"/>
      <c r="S1974" s="228" t="e">
        <f>IF(C1974="",NA(),MATCH($B1974&amp;$C1974,'Smelter Reference List'!$J:$J,0))</f>
        <v>#N/A</v>
      </c>
      <c r="T1974" s="229"/>
      <c r="U1974" s="229">
        <f t="shared" ca="1" si="62"/>
        <v>0</v>
      </c>
      <c r="V1974" s="229"/>
      <c r="W1974" s="229"/>
      <c r="Y1974" s="223" t="str">
        <f t="shared" si="63"/>
        <v/>
      </c>
    </row>
    <row r="1975" spans="1:25" s="223" customFormat="1" ht="20.25">
      <c r="A1975" s="292"/>
      <c r="B1975" s="293" t="str">
        <f>IF(LEN(A1975)=0,"",INDEX('Smelter Reference List'!$A:$A,MATCH($A1975,'Smelter Reference List'!$E:$E,0)))</f>
        <v/>
      </c>
      <c r="C1975" s="299" t="str">
        <f>IF(LEN(A1975)=0,"",INDEX('Smelter Reference List'!$C:$C,MATCH($A1975,'Smelter Reference List'!$E:$E,0)))</f>
        <v/>
      </c>
      <c r="D1975" s="293" t="str">
        <f ca="1">IF(ISERROR($S1975),"",OFFSET('Smelter Reference List'!$C$4,$S1975-4,0)&amp;"")</f>
        <v/>
      </c>
      <c r="E1975" s="293" t="str">
        <f ca="1">IF(ISERROR($S1975),"",OFFSET('Smelter Reference List'!$D$4,$S1975-4,0)&amp;"")</f>
        <v/>
      </c>
      <c r="F1975" s="293" t="str">
        <f ca="1">IF(ISERROR($S1975),"",OFFSET('Smelter Reference List'!$E$4,$S1975-4,0))</f>
        <v/>
      </c>
      <c r="G1975" s="293" t="str">
        <f ca="1">IF(C1975=$U$4,"Enter smelter details", IF(ISERROR($S1975),"",OFFSET('Smelter Reference List'!$F$4,$S1975-4,0)))</f>
        <v/>
      </c>
      <c r="H1975" s="294" t="str">
        <f ca="1">IF(ISERROR($S1975),"",OFFSET('Smelter Reference List'!$G$4,$S1975-4,0))</f>
        <v/>
      </c>
      <c r="I1975" s="295" t="str">
        <f ca="1">IF(ISERROR($S1975),"",OFFSET('Smelter Reference List'!$H$4,$S1975-4,0))</f>
        <v/>
      </c>
      <c r="J1975" s="295" t="str">
        <f ca="1">IF(ISERROR($S1975),"",OFFSET('Smelter Reference List'!$I$4,$S1975-4,0))</f>
        <v/>
      </c>
      <c r="K1975" s="296"/>
      <c r="L1975" s="296"/>
      <c r="M1975" s="296"/>
      <c r="N1975" s="296"/>
      <c r="O1975" s="296"/>
      <c r="P1975" s="296"/>
      <c r="Q1975" s="297"/>
      <c r="R1975" s="227"/>
      <c r="S1975" s="228" t="e">
        <f>IF(C1975="",NA(),MATCH($B1975&amp;$C1975,'Smelter Reference List'!$J:$J,0))</f>
        <v>#N/A</v>
      </c>
      <c r="T1975" s="229"/>
      <c r="U1975" s="229">
        <f t="shared" ca="1" si="62"/>
        <v>0</v>
      </c>
      <c r="V1975" s="229"/>
      <c r="W1975" s="229"/>
      <c r="Y1975" s="223" t="str">
        <f t="shared" si="63"/>
        <v/>
      </c>
    </row>
    <row r="1976" spans="1:25" s="223" customFormat="1" ht="20.25">
      <c r="A1976" s="292"/>
      <c r="B1976" s="293" t="str">
        <f>IF(LEN(A1976)=0,"",INDEX('Smelter Reference List'!$A:$A,MATCH($A1976,'Smelter Reference List'!$E:$E,0)))</f>
        <v/>
      </c>
      <c r="C1976" s="299" t="str">
        <f>IF(LEN(A1976)=0,"",INDEX('Smelter Reference List'!$C:$C,MATCH($A1976,'Smelter Reference List'!$E:$E,0)))</f>
        <v/>
      </c>
      <c r="D1976" s="293" t="str">
        <f ca="1">IF(ISERROR($S1976),"",OFFSET('Smelter Reference List'!$C$4,$S1976-4,0)&amp;"")</f>
        <v/>
      </c>
      <c r="E1976" s="293" t="str">
        <f ca="1">IF(ISERROR($S1976),"",OFFSET('Smelter Reference List'!$D$4,$S1976-4,0)&amp;"")</f>
        <v/>
      </c>
      <c r="F1976" s="293" t="str">
        <f ca="1">IF(ISERROR($S1976),"",OFFSET('Smelter Reference List'!$E$4,$S1976-4,0))</f>
        <v/>
      </c>
      <c r="G1976" s="293" t="str">
        <f ca="1">IF(C1976=$U$4,"Enter smelter details", IF(ISERROR($S1976),"",OFFSET('Smelter Reference List'!$F$4,$S1976-4,0)))</f>
        <v/>
      </c>
      <c r="H1976" s="294" t="str">
        <f ca="1">IF(ISERROR($S1976),"",OFFSET('Smelter Reference List'!$G$4,$S1976-4,0))</f>
        <v/>
      </c>
      <c r="I1976" s="295" t="str">
        <f ca="1">IF(ISERROR($S1976),"",OFFSET('Smelter Reference List'!$H$4,$S1976-4,0))</f>
        <v/>
      </c>
      <c r="J1976" s="295" t="str">
        <f ca="1">IF(ISERROR($S1976),"",OFFSET('Smelter Reference List'!$I$4,$S1976-4,0))</f>
        <v/>
      </c>
      <c r="K1976" s="296"/>
      <c r="L1976" s="296"/>
      <c r="M1976" s="296"/>
      <c r="N1976" s="296"/>
      <c r="O1976" s="296"/>
      <c r="P1976" s="296"/>
      <c r="Q1976" s="297"/>
      <c r="R1976" s="227"/>
      <c r="S1976" s="228" t="e">
        <f>IF(C1976="",NA(),MATCH($B1976&amp;$C1976,'Smelter Reference List'!$J:$J,0))</f>
        <v>#N/A</v>
      </c>
      <c r="T1976" s="229"/>
      <c r="U1976" s="229">
        <f t="shared" ca="1" si="62"/>
        <v>0</v>
      </c>
      <c r="V1976" s="229"/>
      <c r="W1976" s="229"/>
      <c r="Y1976" s="223" t="str">
        <f t="shared" si="63"/>
        <v/>
      </c>
    </row>
    <row r="1977" spans="1:25" s="223" customFormat="1" ht="20.25">
      <c r="A1977" s="292"/>
      <c r="B1977" s="293" t="str">
        <f>IF(LEN(A1977)=0,"",INDEX('Smelter Reference List'!$A:$A,MATCH($A1977,'Smelter Reference List'!$E:$E,0)))</f>
        <v/>
      </c>
      <c r="C1977" s="299" t="str">
        <f>IF(LEN(A1977)=0,"",INDEX('Smelter Reference List'!$C:$C,MATCH($A1977,'Smelter Reference List'!$E:$E,0)))</f>
        <v/>
      </c>
      <c r="D1977" s="293" t="str">
        <f ca="1">IF(ISERROR($S1977),"",OFFSET('Smelter Reference List'!$C$4,$S1977-4,0)&amp;"")</f>
        <v/>
      </c>
      <c r="E1977" s="293" t="str">
        <f ca="1">IF(ISERROR($S1977),"",OFFSET('Smelter Reference List'!$D$4,$S1977-4,0)&amp;"")</f>
        <v/>
      </c>
      <c r="F1977" s="293" t="str">
        <f ca="1">IF(ISERROR($S1977),"",OFFSET('Smelter Reference List'!$E$4,$S1977-4,0))</f>
        <v/>
      </c>
      <c r="G1977" s="293" t="str">
        <f ca="1">IF(C1977=$U$4,"Enter smelter details", IF(ISERROR($S1977),"",OFFSET('Smelter Reference List'!$F$4,$S1977-4,0)))</f>
        <v/>
      </c>
      <c r="H1977" s="294" t="str">
        <f ca="1">IF(ISERROR($S1977),"",OFFSET('Smelter Reference List'!$G$4,$S1977-4,0))</f>
        <v/>
      </c>
      <c r="I1977" s="295" t="str">
        <f ca="1">IF(ISERROR($S1977),"",OFFSET('Smelter Reference List'!$H$4,$S1977-4,0))</f>
        <v/>
      </c>
      <c r="J1977" s="295" t="str">
        <f ca="1">IF(ISERROR($S1977),"",OFFSET('Smelter Reference List'!$I$4,$S1977-4,0))</f>
        <v/>
      </c>
      <c r="K1977" s="296"/>
      <c r="L1977" s="296"/>
      <c r="M1977" s="296"/>
      <c r="N1977" s="296"/>
      <c r="O1977" s="296"/>
      <c r="P1977" s="296"/>
      <c r="Q1977" s="297"/>
      <c r="R1977" s="227"/>
      <c r="S1977" s="228" t="e">
        <f>IF(C1977="",NA(),MATCH($B1977&amp;$C1977,'Smelter Reference List'!$J:$J,0))</f>
        <v>#N/A</v>
      </c>
      <c r="T1977" s="229"/>
      <c r="U1977" s="229">
        <f t="shared" ref="U1977:U2040" ca="1" si="64">IF(AND(C1977="Smelter not listed",OR(LEN(D1977)=0,LEN(E1977)=0)),1,0)</f>
        <v>0</v>
      </c>
      <c r="V1977" s="229"/>
      <c r="W1977" s="229"/>
      <c r="Y1977" s="223" t="str">
        <f t="shared" ref="Y1977:Y2040" si="65">B1977&amp;C1977</f>
        <v/>
      </c>
    </row>
    <row r="1978" spans="1:25" s="223" customFormat="1" ht="20.25">
      <c r="A1978" s="292"/>
      <c r="B1978" s="293" t="str">
        <f>IF(LEN(A1978)=0,"",INDEX('Smelter Reference List'!$A:$A,MATCH($A1978,'Smelter Reference List'!$E:$E,0)))</f>
        <v/>
      </c>
      <c r="C1978" s="299" t="str">
        <f>IF(LEN(A1978)=0,"",INDEX('Smelter Reference List'!$C:$C,MATCH($A1978,'Smelter Reference List'!$E:$E,0)))</f>
        <v/>
      </c>
      <c r="D1978" s="293" t="str">
        <f ca="1">IF(ISERROR($S1978),"",OFFSET('Smelter Reference List'!$C$4,$S1978-4,0)&amp;"")</f>
        <v/>
      </c>
      <c r="E1978" s="293" t="str">
        <f ca="1">IF(ISERROR($S1978),"",OFFSET('Smelter Reference List'!$D$4,$S1978-4,0)&amp;"")</f>
        <v/>
      </c>
      <c r="F1978" s="293" t="str">
        <f ca="1">IF(ISERROR($S1978),"",OFFSET('Smelter Reference List'!$E$4,$S1978-4,0))</f>
        <v/>
      </c>
      <c r="G1978" s="293" t="str">
        <f ca="1">IF(C1978=$U$4,"Enter smelter details", IF(ISERROR($S1978),"",OFFSET('Smelter Reference List'!$F$4,$S1978-4,0)))</f>
        <v/>
      </c>
      <c r="H1978" s="294" t="str">
        <f ca="1">IF(ISERROR($S1978),"",OFFSET('Smelter Reference List'!$G$4,$S1978-4,0))</f>
        <v/>
      </c>
      <c r="I1978" s="295" t="str">
        <f ca="1">IF(ISERROR($S1978),"",OFFSET('Smelter Reference List'!$H$4,$S1978-4,0))</f>
        <v/>
      </c>
      <c r="J1978" s="295" t="str">
        <f ca="1">IF(ISERROR($S1978),"",OFFSET('Smelter Reference List'!$I$4,$S1978-4,0))</f>
        <v/>
      </c>
      <c r="K1978" s="296"/>
      <c r="L1978" s="296"/>
      <c r="M1978" s="296"/>
      <c r="N1978" s="296"/>
      <c r="O1978" s="296"/>
      <c r="P1978" s="296"/>
      <c r="Q1978" s="297"/>
      <c r="R1978" s="227"/>
      <c r="S1978" s="228" t="e">
        <f>IF(C1978="",NA(),MATCH($B1978&amp;$C1978,'Smelter Reference List'!$J:$J,0))</f>
        <v>#N/A</v>
      </c>
      <c r="T1978" s="229"/>
      <c r="U1978" s="229">
        <f t="shared" ca="1" si="64"/>
        <v>0</v>
      </c>
      <c r="V1978" s="229"/>
      <c r="W1978" s="229"/>
      <c r="Y1978" s="223" t="str">
        <f t="shared" si="65"/>
        <v/>
      </c>
    </row>
    <row r="1979" spans="1:25" s="223" customFormat="1" ht="20.25">
      <c r="A1979" s="292"/>
      <c r="B1979" s="293" t="str">
        <f>IF(LEN(A1979)=0,"",INDEX('Smelter Reference List'!$A:$A,MATCH($A1979,'Smelter Reference List'!$E:$E,0)))</f>
        <v/>
      </c>
      <c r="C1979" s="299" t="str">
        <f>IF(LEN(A1979)=0,"",INDEX('Smelter Reference List'!$C:$C,MATCH($A1979,'Smelter Reference List'!$E:$E,0)))</f>
        <v/>
      </c>
      <c r="D1979" s="293" t="str">
        <f ca="1">IF(ISERROR($S1979),"",OFFSET('Smelter Reference List'!$C$4,$S1979-4,0)&amp;"")</f>
        <v/>
      </c>
      <c r="E1979" s="293" t="str">
        <f ca="1">IF(ISERROR($S1979),"",OFFSET('Smelter Reference List'!$D$4,$S1979-4,0)&amp;"")</f>
        <v/>
      </c>
      <c r="F1979" s="293" t="str">
        <f ca="1">IF(ISERROR($S1979),"",OFFSET('Smelter Reference List'!$E$4,$S1979-4,0))</f>
        <v/>
      </c>
      <c r="G1979" s="293" t="str">
        <f ca="1">IF(C1979=$U$4,"Enter smelter details", IF(ISERROR($S1979),"",OFFSET('Smelter Reference List'!$F$4,$S1979-4,0)))</f>
        <v/>
      </c>
      <c r="H1979" s="294" t="str">
        <f ca="1">IF(ISERROR($S1979),"",OFFSET('Smelter Reference List'!$G$4,$S1979-4,0))</f>
        <v/>
      </c>
      <c r="I1979" s="295" t="str">
        <f ca="1">IF(ISERROR($S1979),"",OFFSET('Smelter Reference List'!$H$4,$S1979-4,0))</f>
        <v/>
      </c>
      <c r="J1979" s="295" t="str">
        <f ca="1">IF(ISERROR($S1979),"",OFFSET('Smelter Reference List'!$I$4,$S1979-4,0))</f>
        <v/>
      </c>
      <c r="K1979" s="296"/>
      <c r="L1979" s="296"/>
      <c r="M1979" s="296"/>
      <c r="N1979" s="296"/>
      <c r="O1979" s="296"/>
      <c r="P1979" s="296"/>
      <c r="Q1979" s="297"/>
      <c r="R1979" s="227"/>
      <c r="S1979" s="228" t="e">
        <f>IF(C1979="",NA(),MATCH($B1979&amp;$C1979,'Smelter Reference List'!$J:$J,0))</f>
        <v>#N/A</v>
      </c>
      <c r="T1979" s="229"/>
      <c r="U1979" s="229">
        <f t="shared" ca="1" si="64"/>
        <v>0</v>
      </c>
      <c r="V1979" s="229"/>
      <c r="W1979" s="229"/>
      <c r="Y1979" s="223" t="str">
        <f t="shared" si="65"/>
        <v/>
      </c>
    </row>
    <row r="1980" spans="1:25" s="223" customFormat="1" ht="20.25">
      <c r="A1980" s="292"/>
      <c r="B1980" s="293" t="str">
        <f>IF(LEN(A1980)=0,"",INDEX('Smelter Reference List'!$A:$A,MATCH($A1980,'Smelter Reference List'!$E:$E,0)))</f>
        <v/>
      </c>
      <c r="C1980" s="299" t="str">
        <f>IF(LEN(A1980)=0,"",INDEX('Smelter Reference List'!$C:$C,MATCH($A1980,'Smelter Reference List'!$E:$E,0)))</f>
        <v/>
      </c>
      <c r="D1980" s="293" t="str">
        <f ca="1">IF(ISERROR($S1980),"",OFFSET('Smelter Reference List'!$C$4,$S1980-4,0)&amp;"")</f>
        <v/>
      </c>
      <c r="E1980" s="293" t="str">
        <f ca="1">IF(ISERROR($S1980),"",OFFSET('Smelter Reference List'!$D$4,$S1980-4,0)&amp;"")</f>
        <v/>
      </c>
      <c r="F1980" s="293" t="str">
        <f ca="1">IF(ISERROR($S1980),"",OFFSET('Smelter Reference List'!$E$4,$S1980-4,0))</f>
        <v/>
      </c>
      <c r="G1980" s="293" t="str">
        <f ca="1">IF(C1980=$U$4,"Enter smelter details", IF(ISERROR($S1980),"",OFFSET('Smelter Reference List'!$F$4,$S1980-4,0)))</f>
        <v/>
      </c>
      <c r="H1980" s="294" t="str">
        <f ca="1">IF(ISERROR($S1980),"",OFFSET('Smelter Reference List'!$G$4,$S1980-4,0))</f>
        <v/>
      </c>
      <c r="I1980" s="295" t="str">
        <f ca="1">IF(ISERROR($S1980),"",OFFSET('Smelter Reference List'!$H$4,$S1980-4,0))</f>
        <v/>
      </c>
      <c r="J1980" s="295" t="str">
        <f ca="1">IF(ISERROR($S1980),"",OFFSET('Smelter Reference List'!$I$4,$S1980-4,0))</f>
        <v/>
      </c>
      <c r="K1980" s="296"/>
      <c r="L1980" s="296"/>
      <c r="M1980" s="296"/>
      <c r="N1980" s="296"/>
      <c r="O1980" s="296"/>
      <c r="P1980" s="296"/>
      <c r="Q1980" s="297"/>
      <c r="R1980" s="227"/>
      <c r="S1980" s="228" t="e">
        <f>IF(C1980="",NA(),MATCH($B1980&amp;$C1980,'Smelter Reference List'!$J:$J,0))</f>
        <v>#N/A</v>
      </c>
      <c r="T1980" s="229"/>
      <c r="U1980" s="229">
        <f t="shared" ca="1" si="64"/>
        <v>0</v>
      </c>
      <c r="V1980" s="229"/>
      <c r="W1980" s="229"/>
      <c r="Y1980" s="223" t="str">
        <f t="shared" si="65"/>
        <v/>
      </c>
    </row>
    <row r="1981" spans="1:25" s="223" customFormat="1" ht="20.25">
      <c r="A1981" s="292"/>
      <c r="B1981" s="293" t="str">
        <f>IF(LEN(A1981)=0,"",INDEX('Smelter Reference List'!$A:$A,MATCH($A1981,'Smelter Reference List'!$E:$E,0)))</f>
        <v/>
      </c>
      <c r="C1981" s="299" t="str">
        <f>IF(LEN(A1981)=0,"",INDEX('Smelter Reference List'!$C:$C,MATCH($A1981,'Smelter Reference List'!$E:$E,0)))</f>
        <v/>
      </c>
      <c r="D1981" s="293" t="str">
        <f ca="1">IF(ISERROR($S1981),"",OFFSET('Smelter Reference List'!$C$4,$S1981-4,0)&amp;"")</f>
        <v/>
      </c>
      <c r="E1981" s="293" t="str">
        <f ca="1">IF(ISERROR($S1981),"",OFFSET('Smelter Reference List'!$D$4,$S1981-4,0)&amp;"")</f>
        <v/>
      </c>
      <c r="F1981" s="293" t="str">
        <f ca="1">IF(ISERROR($S1981),"",OFFSET('Smelter Reference List'!$E$4,$S1981-4,0))</f>
        <v/>
      </c>
      <c r="G1981" s="293" t="str">
        <f ca="1">IF(C1981=$U$4,"Enter smelter details", IF(ISERROR($S1981),"",OFFSET('Smelter Reference List'!$F$4,$S1981-4,0)))</f>
        <v/>
      </c>
      <c r="H1981" s="294" t="str">
        <f ca="1">IF(ISERROR($S1981),"",OFFSET('Smelter Reference List'!$G$4,$S1981-4,0))</f>
        <v/>
      </c>
      <c r="I1981" s="295" t="str">
        <f ca="1">IF(ISERROR($S1981),"",OFFSET('Smelter Reference List'!$H$4,$S1981-4,0))</f>
        <v/>
      </c>
      <c r="J1981" s="295" t="str">
        <f ca="1">IF(ISERROR($S1981),"",OFFSET('Smelter Reference List'!$I$4,$S1981-4,0))</f>
        <v/>
      </c>
      <c r="K1981" s="296"/>
      <c r="L1981" s="296"/>
      <c r="M1981" s="296"/>
      <c r="N1981" s="296"/>
      <c r="O1981" s="296"/>
      <c r="P1981" s="296"/>
      <c r="Q1981" s="297"/>
      <c r="R1981" s="227"/>
      <c r="S1981" s="228" t="e">
        <f>IF(C1981="",NA(),MATCH($B1981&amp;$C1981,'Smelter Reference List'!$J:$J,0))</f>
        <v>#N/A</v>
      </c>
      <c r="T1981" s="229"/>
      <c r="U1981" s="229">
        <f t="shared" ca="1" si="64"/>
        <v>0</v>
      </c>
      <c r="V1981" s="229"/>
      <c r="W1981" s="229"/>
      <c r="Y1981" s="223" t="str">
        <f t="shared" si="65"/>
        <v/>
      </c>
    </row>
    <row r="1982" spans="1:25" s="223" customFormat="1" ht="20.25">
      <c r="A1982" s="292"/>
      <c r="B1982" s="293" t="str">
        <f>IF(LEN(A1982)=0,"",INDEX('Smelter Reference List'!$A:$A,MATCH($A1982,'Smelter Reference List'!$E:$E,0)))</f>
        <v/>
      </c>
      <c r="C1982" s="299" t="str">
        <f>IF(LEN(A1982)=0,"",INDEX('Smelter Reference List'!$C:$C,MATCH($A1982,'Smelter Reference List'!$E:$E,0)))</f>
        <v/>
      </c>
      <c r="D1982" s="293" t="str">
        <f ca="1">IF(ISERROR($S1982),"",OFFSET('Smelter Reference List'!$C$4,$S1982-4,0)&amp;"")</f>
        <v/>
      </c>
      <c r="E1982" s="293" t="str">
        <f ca="1">IF(ISERROR($S1982),"",OFFSET('Smelter Reference List'!$D$4,$S1982-4,0)&amp;"")</f>
        <v/>
      </c>
      <c r="F1982" s="293" t="str">
        <f ca="1">IF(ISERROR($S1982),"",OFFSET('Smelter Reference List'!$E$4,$S1982-4,0))</f>
        <v/>
      </c>
      <c r="G1982" s="293" t="str">
        <f ca="1">IF(C1982=$U$4,"Enter smelter details", IF(ISERROR($S1982),"",OFFSET('Smelter Reference List'!$F$4,$S1982-4,0)))</f>
        <v/>
      </c>
      <c r="H1982" s="294" t="str">
        <f ca="1">IF(ISERROR($S1982),"",OFFSET('Smelter Reference List'!$G$4,$S1982-4,0))</f>
        <v/>
      </c>
      <c r="I1982" s="295" t="str">
        <f ca="1">IF(ISERROR($S1982),"",OFFSET('Smelter Reference List'!$H$4,$S1982-4,0))</f>
        <v/>
      </c>
      <c r="J1982" s="295" t="str">
        <f ca="1">IF(ISERROR($S1982),"",OFFSET('Smelter Reference List'!$I$4,$S1982-4,0))</f>
        <v/>
      </c>
      <c r="K1982" s="296"/>
      <c r="L1982" s="296"/>
      <c r="M1982" s="296"/>
      <c r="N1982" s="296"/>
      <c r="O1982" s="296"/>
      <c r="P1982" s="296"/>
      <c r="Q1982" s="297"/>
      <c r="R1982" s="227"/>
      <c r="S1982" s="228" t="e">
        <f>IF(C1982="",NA(),MATCH($B1982&amp;$C1982,'Smelter Reference List'!$J:$J,0))</f>
        <v>#N/A</v>
      </c>
      <c r="T1982" s="229"/>
      <c r="U1982" s="229">
        <f t="shared" ca="1" si="64"/>
        <v>0</v>
      </c>
      <c r="V1982" s="229"/>
      <c r="W1982" s="229"/>
      <c r="Y1982" s="223" t="str">
        <f t="shared" si="65"/>
        <v/>
      </c>
    </row>
    <row r="1983" spans="1:25" s="223" customFormat="1" ht="20.25">
      <c r="A1983" s="292"/>
      <c r="B1983" s="293" t="str">
        <f>IF(LEN(A1983)=0,"",INDEX('Smelter Reference List'!$A:$A,MATCH($A1983,'Smelter Reference List'!$E:$E,0)))</f>
        <v/>
      </c>
      <c r="C1983" s="299" t="str">
        <f>IF(LEN(A1983)=0,"",INDEX('Smelter Reference List'!$C:$C,MATCH($A1983,'Smelter Reference List'!$E:$E,0)))</f>
        <v/>
      </c>
      <c r="D1983" s="293" t="str">
        <f ca="1">IF(ISERROR($S1983),"",OFFSET('Smelter Reference List'!$C$4,$S1983-4,0)&amp;"")</f>
        <v/>
      </c>
      <c r="E1983" s="293" t="str">
        <f ca="1">IF(ISERROR($S1983),"",OFFSET('Smelter Reference List'!$D$4,$S1983-4,0)&amp;"")</f>
        <v/>
      </c>
      <c r="F1983" s="293" t="str">
        <f ca="1">IF(ISERROR($S1983),"",OFFSET('Smelter Reference List'!$E$4,$S1983-4,0))</f>
        <v/>
      </c>
      <c r="G1983" s="293" t="str">
        <f ca="1">IF(C1983=$U$4,"Enter smelter details", IF(ISERROR($S1983),"",OFFSET('Smelter Reference List'!$F$4,$S1983-4,0)))</f>
        <v/>
      </c>
      <c r="H1983" s="294" t="str">
        <f ca="1">IF(ISERROR($S1983),"",OFFSET('Smelter Reference List'!$G$4,$S1983-4,0))</f>
        <v/>
      </c>
      <c r="I1983" s="295" t="str">
        <f ca="1">IF(ISERROR($S1983),"",OFFSET('Smelter Reference List'!$H$4,$S1983-4,0))</f>
        <v/>
      </c>
      <c r="J1983" s="295" t="str">
        <f ca="1">IF(ISERROR($S1983),"",OFFSET('Smelter Reference List'!$I$4,$S1983-4,0))</f>
        <v/>
      </c>
      <c r="K1983" s="296"/>
      <c r="L1983" s="296"/>
      <c r="M1983" s="296"/>
      <c r="N1983" s="296"/>
      <c r="O1983" s="296"/>
      <c r="P1983" s="296"/>
      <c r="Q1983" s="297"/>
      <c r="R1983" s="227"/>
      <c r="S1983" s="228" t="e">
        <f>IF(C1983="",NA(),MATCH($B1983&amp;$C1983,'Smelter Reference List'!$J:$J,0))</f>
        <v>#N/A</v>
      </c>
      <c r="T1983" s="229"/>
      <c r="U1983" s="229">
        <f t="shared" ca="1" si="64"/>
        <v>0</v>
      </c>
      <c r="V1983" s="229"/>
      <c r="W1983" s="229"/>
      <c r="Y1983" s="223" t="str">
        <f t="shared" si="65"/>
        <v/>
      </c>
    </row>
    <row r="1984" spans="1:25" s="223" customFormat="1" ht="20.25">
      <c r="A1984" s="292"/>
      <c r="B1984" s="293" t="str">
        <f>IF(LEN(A1984)=0,"",INDEX('Smelter Reference List'!$A:$A,MATCH($A1984,'Smelter Reference List'!$E:$E,0)))</f>
        <v/>
      </c>
      <c r="C1984" s="299" t="str">
        <f>IF(LEN(A1984)=0,"",INDEX('Smelter Reference List'!$C:$C,MATCH($A1984,'Smelter Reference List'!$E:$E,0)))</f>
        <v/>
      </c>
      <c r="D1984" s="293" t="str">
        <f ca="1">IF(ISERROR($S1984),"",OFFSET('Smelter Reference List'!$C$4,$S1984-4,0)&amp;"")</f>
        <v/>
      </c>
      <c r="E1984" s="293" t="str">
        <f ca="1">IF(ISERROR($S1984),"",OFFSET('Smelter Reference List'!$D$4,$S1984-4,0)&amp;"")</f>
        <v/>
      </c>
      <c r="F1984" s="293" t="str">
        <f ca="1">IF(ISERROR($S1984),"",OFFSET('Smelter Reference List'!$E$4,$S1984-4,0))</f>
        <v/>
      </c>
      <c r="G1984" s="293" t="str">
        <f ca="1">IF(C1984=$U$4,"Enter smelter details", IF(ISERROR($S1984),"",OFFSET('Smelter Reference List'!$F$4,$S1984-4,0)))</f>
        <v/>
      </c>
      <c r="H1984" s="294" t="str">
        <f ca="1">IF(ISERROR($S1984),"",OFFSET('Smelter Reference List'!$G$4,$S1984-4,0))</f>
        <v/>
      </c>
      <c r="I1984" s="295" t="str">
        <f ca="1">IF(ISERROR($S1984),"",OFFSET('Smelter Reference List'!$H$4,$S1984-4,0))</f>
        <v/>
      </c>
      <c r="J1984" s="295" t="str">
        <f ca="1">IF(ISERROR($S1984),"",OFFSET('Smelter Reference List'!$I$4,$S1984-4,0))</f>
        <v/>
      </c>
      <c r="K1984" s="296"/>
      <c r="L1984" s="296"/>
      <c r="M1984" s="296"/>
      <c r="N1984" s="296"/>
      <c r="O1984" s="296"/>
      <c r="P1984" s="296"/>
      <c r="Q1984" s="297"/>
      <c r="R1984" s="227"/>
      <c r="S1984" s="228" t="e">
        <f>IF(C1984="",NA(),MATCH($B1984&amp;$C1984,'Smelter Reference List'!$J:$J,0))</f>
        <v>#N/A</v>
      </c>
      <c r="T1984" s="229"/>
      <c r="U1984" s="229">
        <f t="shared" ca="1" si="64"/>
        <v>0</v>
      </c>
      <c r="V1984" s="229"/>
      <c r="W1984" s="229"/>
      <c r="Y1984" s="223" t="str">
        <f t="shared" si="65"/>
        <v/>
      </c>
    </row>
    <row r="1985" spans="1:25" s="223" customFormat="1" ht="20.25">
      <c r="A1985" s="292"/>
      <c r="B1985" s="293" t="str">
        <f>IF(LEN(A1985)=0,"",INDEX('Smelter Reference List'!$A:$A,MATCH($A1985,'Smelter Reference List'!$E:$E,0)))</f>
        <v/>
      </c>
      <c r="C1985" s="299" t="str">
        <f>IF(LEN(A1985)=0,"",INDEX('Smelter Reference List'!$C:$C,MATCH($A1985,'Smelter Reference List'!$E:$E,0)))</f>
        <v/>
      </c>
      <c r="D1985" s="293" t="str">
        <f ca="1">IF(ISERROR($S1985),"",OFFSET('Smelter Reference List'!$C$4,$S1985-4,0)&amp;"")</f>
        <v/>
      </c>
      <c r="E1985" s="293" t="str">
        <f ca="1">IF(ISERROR($S1985),"",OFFSET('Smelter Reference List'!$D$4,$S1985-4,0)&amp;"")</f>
        <v/>
      </c>
      <c r="F1985" s="293" t="str">
        <f ca="1">IF(ISERROR($S1985),"",OFFSET('Smelter Reference List'!$E$4,$S1985-4,0))</f>
        <v/>
      </c>
      <c r="G1985" s="293" t="str">
        <f ca="1">IF(C1985=$U$4,"Enter smelter details", IF(ISERROR($S1985),"",OFFSET('Smelter Reference List'!$F$4,$S1985-4,0)))</f>
        <v/>
      </c>
      <c r="H1985" s="294" t="str">
        <f ca="1">IF(ISERROR($S1985),"",OFFSET('Smelter Reference List'!$G$4,$S1985-4,0))</f>
        <v/>
      </c>
      <c r="I1985" s="295" t="str">
        <f ca="1">IF(ISERROR($S1985),"",OFFSET('Smelter Reference List'!$H$4,$S1985-4,0))</f>
        <v/>
      </c>
      <c r="J1985" s="295" t="str">
        <f ca="1">IF(ISERROR($S1985),"",OFFSET('Smelter Reference List'!$I$4,$S1985-4,0))</f>
        <v/>
      </c>
      <c r="K1985" s="296"/>
      <c r="L1985" s="296"/>
      <c r="M1985" s="296"/>
      <c r="N1985" s="296"/>
      <c r="O1985" s="296"/>
      <c r="P1985" s="296"/>
      <c r="Q1985" s="297"/>
      <c r="R1985" s="227"/>
      <c r="S1985" s="228" t="e">
        <f>IF(C1985="",NA(),MATCH($B1985&amp;$C1985,'Smelter Reference List'!$J:$J,0))</f>
        <v>#N/A</v>
      </c>
      <c r="T1985" s="229"/>
      <c r="U1985" s="229">
        <f t="shared" ca="1" si="64"/>
        <v>0</v>
      </c>
      <c r="V1985" s="229"/>
      <c r="W1985" s="229"/>
      <c r="Y1985" s="223" t="str">
        <f t="shared" si="65"/>
        <v/>
      </c>
    </row>
    <row r="1986" spans="1:25" s="223" customFormat="1" ht="20.25">
      <c r="A1986" s="292"/>
      <c r="B1986" s="293" t="str">
        <f>IF(LEN(A1986)=0,"",INDEX('Smelter Reference List'!$A:$A,MATCH($A1986,'Smelter Reference List'!$E:$E,0)))</f>
        <v/>
      </c>
      <c r="C1986" s="299" t="str">
        <f>IF(LEN(A1986)=0,"",INDEX('Smelter Reference List'!$C:$C,MATCH($A1986,'Smelter Reference List'!$E:$E,0)))</f>
        <v/>
      </c>
      <c r="D1986" s="293" t="str">
        <f ca="1">IF(ISERROR($S1986),"",OFFSET('Smelter Reference List'!$C$4,$S1986-4,0)&amp;"")</f>
        <v/>
      </c>
      <c r="E1986" s="293" t="str">
        <f ca="1">IF(ISERROR($S1986),"",OFFSET('Smelter Reference List'!$D$4,$S1986-4,0)&amp;"")</f>
        <v/>
      </c>
      <c r="F1986" s="293" t="str">
        <f ca="1">IF(ISERROR($S1986),"",OFFSET('Smelter Reference List'!$E$4,$S1986-4,0))</f>
        <v/>
      </c>
      <c r="G1986" s="293" t="str">
        <f ca="1">IF(C1986=$U$4,"Enter smelter details", IF(ISERROR($S1986),"",OFFSET('Smelter Reference List'!$F$4,$S1986-4,0)))</f>
        <v/>
      </c>
      <c r="H1986" s="294" t="str">
        <f ca="1">IF(ISERROR($S1986),"",OFFSET('Smelter Reference List'!$G$4,$S1986-4,0))</f>
        <v/>
      </c>
      <c r="I1986" s="295" t="str">
        <f ca="1">IF(ISERROR($S1986),"",OFFSET('Smelter Reference List'!$H$4,$S1986-4,0))</f>
        <v/>
      </c>
      <c r="J1986" s="295" t="str">
        <f ca="1">IF(ISERROR($S1986),"",OFFSET('Smelter Reference List'!$I$4,$S1986-4,0))</f>
        <v/>
      </c>
      <c r="K1986" s="296"/>
      <c r="L1986" s="296"/>
      <c r="M1986" s="296"/>
      <c r="N1986" s="296"/>
      <c r="O1986" s="296"/>
      <c r="P1986" s="296"/>
      <c r="Q1986" s="297"/>
      <c r="R1986" s="227"/>
      <c r="S1986" s="228" t="e">
        <f>IF(C1986="",NA(),MATCH($B1986&amp;$C1986,'Smelter Reference List'!$J:$J,0))</f>
        <v>#N/A</v>
      </c>
      <c r="T1986" s="229"/>
      <c r="U1986" s="229">
        <f t="shared" ca="1" si="64"/>
        <v>0</v>
      </c>
      <c r="V1986" s="229"/>
      <c r="W1986" s="229"/>
      <c r="Y1986" s="223" t="str">
        <f t="shared" si="65"/>
        <v/>
      </c>
    </row>
    <row r="1987" spans="1:25" s="223" customFormat="1" ht="20.25">
      <c r="A1987" s="292"/>
      <c r="B1987" s="293" t="str">
        <f>IF(LEN(A1987)=0,"",INDEX('Smelter Reference List'!$A:$A,MATCH($A1987,'Smelter Reference List'!$E:$E,0)))</f>
        <v/>
      </c>
      <c r="C1987" s="299" t="str">
        <f>IF(LEN(A1987)=0,"",INDEX('Smelter Reference List'!$C:$C,MATCH($A1987,'Smelter Reference List'!$E:$E,0)))</f>
        <v/>
      </c>
      <c r="D1987" s="293" t="str">
        <f ca="1">IF(ISERROR($S1987),"",OFFSET('Smelter Reference List'!$C$4,$S1987-4,0)&amp;"")</f>
        <v/>
      </c>
      <c r="E1987" s="293" t="str">
        <f ca="1">IF(ISERROR($S1987),"",OFFSET('Smelter Reference List'!$D$4,$S1987-4,0)&amp;"")</f>
        <v/>
      </c>
      <c r="F1987" s="293" t="str">
        <f ca="1">IF(ISERROR($S1987),"",OFFSET('Smelter Reference List'!$E$4,$S1987-4,0))</f>
        <v/>
      </c>
      <c r="G1987" s="293" t="str">
        <f ca="1">IF(C1987=$U$4,"Enter smelter details", IF(ISERROR($S1987),"",OFFSET('Smelter Reference List'!$F$4,$S1987-4,0)))</f>
        <v/>
      </c>
      <c r="H1987" s="294" t="str">
        <f ca="1">IF(ISERROR($S1987),"",OFFSET('Smelter Reference List'!$G$4,$S1987-4,0))</f>
        <v/>
      </c>
      <c r="I1987" s="295" t="str">
        <f ca="1">IF(ISERROR($S1987),"",OFFSET('Smelter Reference List'!$H$4,$S1987-4,0))</f>
        <v/>
      </c>
      <c r="J1987" s="295" t="str">
        <f ca="1">IF(ISERROR($S1987),"",OFFSET('Smelter Reference List'!$I$4,$S1987-4,0))</f>
        <v/>
      </c>
      <c r="K1987" s="296"/>
      <c r="L1987" s="296"/>
      <c r="M1987" s="296"/>
      <c r="N1987" s="296"/>
      <c r="O1987" s="296"/>
      <c r="P1987" s="296"/>
      <c r="Q1987" s="297"/>
      <c r="R1987" s="227"/>
      <c r="S1987" s="228" t="e">
        <f>IF(C1987="",NA(),MATCH($B1987&amp;$C1987,'Smelter Reference List'!$J:$J,0))</f>
        <v>#N/A</v>
      </c>
      <c r="T1987" s="229"/>
      <c r="U1987" s="229">
        <f t="shared" ca="1" si="64"/>
        <v>0</v>
      </c>
      <c r="V1987" s="229"/>
      <c r="W1987" s="229"/>
      <c r="Y1987" s="223" t="str">
        <f t="shared" si="65"/>
        <v/>
      </c>
    </row>
    <row r="1988" spans="1:25" s="223" customFormat="1" ht="20.25">
      <c r="A1988" s="292"/>
      <c r="B1988" s="293" t="str">
        <f>IF(LEN(A1988)=0,"",INDEX('Smelter Reference List'!$A:$A,MATCH($A1988,'Smelter Reference List'!$E:$E,0)))</f>
        <v/>
      </c>
      <c r="C1988" s="299" t="str">
        <f>IF(LEN(A1988)=0,"",INDEX('Smelter Reference List'!$C:$C,MATCH($A1988,'Smelter Reference List'!$E:$E,0)))</f>
        <v/>
      </c>
      <c r="D1988" s="293" t="str">
        <f ca="1">IF(ISERROR($S1988),"",OFFSET('Smelter Reference List'!$C$4,$S1988-4,0)&amp;"")</f>
        <v/>
      </c>
      <c r="E1988" s="293" t="str">
        <f ca="1">IF(ISERROR($S1988),"",OFFSET('Smelter Reference List'!$D$4,$S1988-4,0)&amp;"")</f>
        <v/>
      </c>
      <c r="F1988" s="293" t="str">
        <f ca="1">IF(ISERROR($S1988),"",OFFSET('Smelter Reference List'!$E$4,$S1988-4,0))</f>
        <v/>
      </c>
      <c r="G1988" s="293" t="str">
        <f ca="1">IF(C1988=$U$4,"Enter smelter details", IF(ISERROR($S1988),"",OFFSET('Smelter Reference List'!$F$4,$S1988-4,0)))</f>
        <v/>
      </c>
      <c r="H1988" s="294" t="str">
        <f ca="1">IF(ISERROR($S1988),"",OFFSET('Smelter Reference List'!$G$4,$S1988-4,0))</f>
        <v/>
      </c>
      <c r="I1988" s="295" t="str">
        <f ca="1">IF(ISERROR($S1988),"",OFFSET('Smelter Reference List'!$H$4,$S1988-4,0))</f>
        <v/>
      </c>
      <c r="J1988" s="295" t="str">
        <f ca="1">IF(ISERROR($S1988),"",OFFSET('Smelter Reference List'!$I$4,$S1988-4,0))</f>
        <v/>
      </c>
      <c r="K1988" s="296"/>
      <c r="L1988" s="296"/>
      <c r="M1988" s="296"/>
      <c r="N1988" s="296"/>
      <c r="O1988" s="296"/>
      <c r="P1988" s="296"/>
      <c r="Q1988" s="297"/>
      <c r="R1988" s="227"/>
      <c r="S1988" s="228" t="e">
        <f>IF(C1988="",NA(),MATCH($B1988&amp;$C1988,'Smelter Reference List'!$J:$J,0))</f>
        <v>#N/A</v>
      </c>
      <c r="T1988" s="229"/>
      <c r="U1988" s="229">
        <f t="shared" ca="1" si="64"/>
        <v>0</v>
      </c>
      <c r="V1988" s="229"/>
      <c r="W1988" s="229"/>
      <c r="Y1988" s="223" t="str">
        <f t="shared" si="65"/>
        <v/>
      </c>
    </row>
    <row r="1989" spans="1:25" s="223" customFormat="1" ht="20.25">
      <c r="A1989" s="292"/>
      <c r="B1989" s="293" t="str">
        <f>IF(LEN(A1989)=0,"",INDEX('Smelter Reference List'!$A:$A,MATCH($A1989,'Smelter Reference List'!$E:$E,0)))</f>
        <v/>
      </c>
      <c r="C1989" s="299" t="str">
        <f>IF(LEN(A1989)=0,"",INDEX('Smelter Reference List'!$C:$C,MATCH($A1989,'Smelter Reference List'!$E:$E,0)))</f>
        <v/>
      </c>
      <c r="D1989" s="293" t="str">
        <f ca="1">IF(ISERROR($S1989),"",OFFSET('Smelter Reference List'!$C$4,$S1989-4,0)&amp;"")</f>
        <v/>
      </c>
      <c r="E1989" s="293" t="str">
        <f ca="1">IF(ISERROR($S1989),"",OFFSET('Smelter Reference List'!$D$4,$S1989-4,0)&amp;"")</f>
        <v/>
      </c>
      <c r="F1989" s="293" t="str">
        <f ca="1">IF(ISERROR($S1989),"",OFFSET('Smelter Reference List'!$E$4,$S1989-4,0))</f>
        <v/>
      </c>
      <c r="G1989" s="293" t="str">
        <f ca="1">IF(C1989=$U$4,"Enter smelter details", IF(ISERROR($S1989),"",OFFSET('Smelter Reference List'!$F$4,$S1989-4,0)))</f>
        <v/>
      </c>
      <c r="H1989" s="294" t="str">
        <f ca="1">IF(ISERROR($S1989),"",OFFSET('Smelter Reference List'!$G$4,$S1989-4,0))</f>
        <v/>
      </c>
      <c r="I1989" s="295" t="str">
        <f ca="1">IF(ISERROR($S1989),"",OFFSET('Smelter Reference List'!$H$4,$S1989-4,0))</f>
        <v/>
      </c>
      <c r="J1989" s="295" t="str">
        <f ca="1">IF(ISERROR($S1989),"",OFFSET('Smelter Reference List'!$I$4,$S1989-4,0))</f>
        <v/>
      </c>
      <c r="K1989" s="296"/>
      <c r="L1989" s="296"/>
      <c r="M1989" s="296"/>
      <c r="N1989" s="296"/>
      <c r="O1989" s="296"/>
      <c r="P1989" s="296"/>
      <c r="Q1989" s="297"/>
      <c r="R1989" s="227"/>
      <c r="S1989" s="228" t="e">
        <f>IF(C1989="",NA(),MATCH($B1989&amp;$C1989,'Smelter Reference List'!$J:$J,0))</f>
        <v>#N/A</v>
      </c>
      <c r="T1989" s="229"/>
      <c r="U1989" s="229">
        <f t="shared" ca="1" si="64"/>
        <v>0</v>
      </c>
      <c r="V1989" s="229"/>
      <c r="W1989" s="229"/>
      <c r="Y1989" s="223" t="str">
        <f t="shared" si="65"/>
        <v/>
      </c>
    </row>
    <row r="1990" spans="1:25" s="223" customFormat="1" ht="20.25">
      <c r="A1990" s="292"/>
      <c r="B1990" s="293" t="str">
        <f>IF(LEN(A1990)=0,"",INDEX('Smelter Reference List'!$A:$A,MATCH($A1990,'Smelter Reference List'!$E:$E,0)))</f>
        <v/>
      </c>
      <c r="C1990" s="299" t="str">
        <f>IF(LEN(A1990)=0,"",INDEX('Smelter Reference List'!$C:$C,MATCH($A1990,'Smelter Reference List'!$E:$E,0)))</f>
        <v/>
      </c>
      <c r="D1990" s="293" t="str">
        <f ca="1">IF(ISERROR($S1990),"",OFFSET('Smelter Reference List'!$C$4,$S1990-4,0)&amp;"")</f>
        <v/>
      </c>
      <c r="E1990" s="293" t="str">
        <f ca="1">IF(ISERROR($S1990),"",OFFSET('Smelter Reference List'!$D$4,$S1990-4,0)&amp;"")</f>
        <v/>
      </c>
      <c r="F1990" s="293" t="str">
        <f ca="1">IF(ISERROR($S1990),"",OFFSET('Smelter Reference List'!$E$4,$S1990-4,0))</f>
        <v/>
      </c>
      <c r="G1990" s="293" t="str">
        <f ca="1">IF(C1990=$U$4,"Enter smelter details", IF(ISERROR($S1990),"",OFFSET('Smelter Reference List'!$F$4,$S1990-4,0)))</f>
        <v/>
      </c>
      <c r="H1990" s="294" t="str">
        <f ca="1">IF(ISERROR($S1990),"",OFFSET('Smelter Reference List'!$G$4,$S1990-4,0))</f>
        <v/>
      </c>
      <c r="I1990" s="295" t="str">
        <f ca="1">IF(ISERROR($S1990),"",OFFSET('Smelter Reference List'!$H$4,$S1990-4,0))</f>
        <v/>
      </c>
      <c r="J1990" s="295" t="str">
        <f ca="1">IF(ISERROR($S1990),"",OFFSET('Smelter Reference List'!$I$4,$S1990-4,0))</f>
        <v/>
      </c>
      <c r="K1990" s="296"/>
      <c r="L1990" s="296"/>
      <c r="M1990" s="296"/>
      <c r="N1990" s="296"/>
      <c r="O1990" s="296"/>
      <c r="P1990" s="296"/>
      <c r="Q1990" s="297"/>
      <c r="R1990" s="227"/>
      <c r="S1990" s="228" t="e">
        <f>IF(C1990="",NA(),MATCH($B1990&amp;$C1990,'Smelter Reference List'!$J:$J,0))</f>
        <v>#N/A</v>
      </c>
      <c r="T1990" s="229"/>
      <c r="U1990" s="229">
        <f t="shared" ca="1" si="64"/>
        <v>0</v>
      </c>
      <c r="V1990" s="229"/>
      <c r="W1990" s="229"/>
      <c r="Y1990" s="223" t="str">
        <f t="shared" si="65"/>
        <v/>
      </c>
    </row>
    <row r="1991" spans="1:25" s="223" customFormat="1" ht="20.25">
      <c r="A1991" s="292"/>
      <c r="B1991" s="293" t="str">
        <f>IF(LEN(A1991)=0,"",INDEX('Smelter Reference List'!$A:$A,MATCH($A1991,'Smelter Reference List'!$E:$E,0)))</f>
        <v/>
      </c>
      <c r="C1991" s="299" t="str">
        <f>IF(LEN(A1991)=0,"",INDEX('Smelter Reference List'!$C:$C,MATCH($A1991,'Smelter Reference List'!$E:$E,0)))</f>
        <v/>
      </c>
      <c r="D1991" s="293" t="str">
        <f ca="1">IF(ISERROR($S1991),"",OFFSET('Smelter Reference List'!$C$4,$S1991-4,0)&amp;"")</f>
        <v/>
      </c>
      <c r="E1991" s="293" t="str">
        <f ca="1">IF(ISERROR($S1991),"",OFFSET('Smelter Reference List'!$D$4,$S1991-4,0)&amp;"")</f>
        <v/>
      </c>
      <c r="F1991" s="293" t="str">
        <f ca="1">IF(ISERROR($S1991),"",OFFSET('Smelter Reference List'!$E$4,$S1991-4,0))</f>
        <v/>
      </c>
      <c r="G1991" s="293" t="str">
        <f ca="1">IF(C1991=$U$4,"Enter smelter details", IF(ISERROR($S1991),"",OFFSET('Smelter Reference List'!$F$4,$S1991-4,0)))</f>
        <v/>
      </c>
      <c r="H1991" s="294" t="str">
        <f ca="1">IF(ISERROR($S1991),"",OFFSET('Smelter Reference List'!$G$4,$S1991-4,0))</f>
        <v/>
      </c>
      <c r="I1991" s="295" t="str">
        <f ca="1">IF(ISERROR($S1991),"",OFFSET('Smelter Reference List'!$H$4,$S1991-4,0))</f>
        <v/>
      </c>
      <c r="J1991" s="295" t="str">
        <f ca="1">IF(ISERROR($S1991),"",OFFSET('Smelter Reference List'!$I$4,$S1991-4,0))</f>
        <v/>
      </c>
      <c r="K1991" s="296"/>
      <c r="L1991" s="296"/>
      <c r="M1991" s="296"/>
      <c r="N1991" s="296"/>
      <c r="O1991" s="296"/>
      <c r="P1991" s="296"/>
      <c r="Q1991" s="297"/>
      <c r="R1991" s="227"/>
      <c r="S1991" s="228" t="e">
        <f>IF(C1991="",NA(),MATCH($B1991&amp;$C1991,'Smelter Reference List'!$J:$J,0))</f>
        <v>#N/A</v>
      </c>
      <c r="T1991" s="229"/>
      <c r="U1991" s="229">
        <f t="shared" ca="1" si="64"/>
        <v>0</v>
      </c>
      <c r="V1991" s="229"/>
      <c r="W1991" s="229"/>
      <c r="Y1991" s="223" t="str">
        <f t="shared" si="65"/>
        <v/>
      </c>
    </row>
    <row r="1992" spans="1:25" s="223" customFormat="1" ht="20.25">
      <c r="A1992" s="292"/>
      <c r="B1992" s="293" t="str">
        <f>IF(LEN(A1992)=0,"",INDEX('Smelter Reference List'!$A:$A,MATCH($A1992,'Smelter Reference List'!$E:$E,0)))</f>
        <v/>
      </c>
      <c r="C1992" s="299" t="str">
        <f>IF(LEN(A1992)=0,"",INDEX('Smelter Reference List'!$C:$C,MATCH($A1992,'Smelter Reference List'!$E:$E,0)))</f>
        <v/>
      </c>
      <c r="D1992" s="293" t="str">
        <f ca="1">IF(ISERROR($S1992),"",OFFSET('Smelter Reference List'!$C$4,$S1992-4,0)&amp;"")</f>
        <v/>
      </c>
      <c r="E1992" s="293" t="str">
        <f ca="1">IF(ISERROR($S1992),"",OFFSET('Smelter Reference List'!$D$4,$S1992-4,0)&amp;"")</f>
        <v/>
      </c>
      <c r="F1992" s="293" t="str">
        <f ca="1">IF(ISERROR($S1992),"",OFFSET('Smelter Reference List'!$E$4,$S1992-4,0))</f>
        <v/>
      </c>
      <c r="G1992" s="293" t="str">
        <f ca="1">IF(C1992=$U$4,"Enter smelter details", IF(ISERROR($S1992),"",OFFSET('Smelter Reference List'!$F$4,$S1992-4,0)))</f>
        <v/>
      </c>
      <c r="H1992" s="294" t="str">
        <f ca="1">IF(ISERROR($S1992),"",OFFSET('Smelter Reference List'!$G$4,$S1992-4,0))</f>
        <v/>
      </c>
      <c r="I1992" s="295" t="str">
        <f ca="1">IF(ISERROR($S1992),"",OFFSET('Smelter Reference List'!$H$4,$S1992-4,0))</f>
        <v/>
      </c>
      <c r="J1992" s="295" t="str">
        <f ca="1">IF(ISERROR($S1992),"",OFFSET('Smelter Reference List'!$I$4,$S1992-4,0))</f>
        <v/>
      </c>
      <c r="K1992" s="296"/>
      <c r="L1992" s="296"/>
      <c r="M1992" s="296"/>
      <c r="N1992" s="296"/>
      <c r="O1992" s="296"/>
      <c r="P1992" s="296"/>
      <c r="Q1992" s="297"/>
      <c r="R1992" s="227"/>
      <c r="S1992" s="228" t="e">
        <f>IF(C1992="",NA(),MATCH($B1992&amp;$C1992,'Smelter Reference List'!$J:$J,0))</f>
        <v>#N/A</v>
      </c>
      <c r="T1992" s="229"/>
      <c r="U1992" s="229">
        <f t="shared" ca="1" si="64"/>
        <v>0</v>
      </c>
      <c r="V1992" s="229"/>
      <c r="W1992" s="229"/>
      <c r="Y1992" s="223" t="str">
        <f t="shared" si="65"/>
        <v/>
      </c>
    </row>
    <row r="1993" spans="1:25" s="223" customFormat="1" ht="20.25">
      <c r="A1993" s="292"/>
      <c r="B1993" s="293" t="str">
        <f>IF(LEN(A1993)=0,"",INDEX('Smelter Reference List'!$A:$A,MATCH($A1993,'Smelter Reference List'!$E:$E,0)))</f>
        <v/>
      </c>
      <c r="C1993" s="299" t="str">
        <f>IF(LEN(A1993)=0,"",INDEX('Smelter Reference List'!$C:$C,MATCH($A1993,'Smelter Reference List'!$E:$E,0)))</f>
        <v/>
      </c>
      <c r="D1993" s="293" t="str">
        <f ca="1">IF(ISERROR($S1993),"",OFFSET('Smelter Reference List'!$C$4,$S1993-4,0)&amp;"")</f>
        <v/>
      </c>
      <c r="E1993" s="293" t="str">
        <f ca="1">IF(ISERROR($S1993),"",OFFSET('Smelter Reference List'!$D$4,$S1993-4,0)&amp;"")</f>
        <v/>
      </c>
      <c r="F1993" s="293" t="str">
        <f ca="1">IF(ISERROR($S1993),"",OFFSET('Smelter Reference List'!$E$4,$S1993-4,0))</f>
        <v/>
      </c>
      <c r="G1993" s="293" t="str">
        <f ca="1">IF(C1993=$U$4,"Enter smelter details", IF(ISERROR($S1993),"",OFFSET('Smelter Reference List'!$F$4,$S1993-4,0)))</f>
        <v/>
      </c>
      <c r="H1993" s="294" t="str">
        <f ca="1">IF(ISERROR($S1993),"",OFFSET('Smelter Reference List'!$G$4,$S1993-4,0))</f>
        <v/>
      </c>
      <c r="I1993" s="295" t="str">
        <f ca="1">IF(ISERROR($S1993),"",OFFSET('Smelter Reference List'!$H$4,$S1993-4,0))</f>
        <v/>
      </c>
      <c r="J1993" s="295" t="str">
        <f ca="1">IF(ISERROR($S1993),"",OFFSET('Smelter Reference List'!$I$4,$S1993-4,0))</f>
        <v/>
      </c>
      <c r="K1993" s="296"/>
      <c r="L1993" s="296"/>
      <c r="M1993" s="296"/>
      <c r="N1993" s="296"/>
      <c r="O1993" s="296"/>
      <c r="P1993" s="296"/>
      <c r="Q1993" s="297"/>
      <c r="R1993" s="227"/>
      <c r="S1993" s="228" t="e">
        <f>IF(C1993="",NA(),MATCH($B1993&amp;$C1993,'Smelter Reference List'!$J:$J,0))</f>
        <v>#N/A</v>
      </c>
      <c r="T1993" s="229"/>
      <c r="U1993" s="229">
        <f t="shared" ca="1" si="64"/>
        <v>0</v>
      </c>
      <c r="V1993" s="229"/>
      <c r="W1993" s="229"/>
      <c r="Y1993" s="223" t="str">
        <f t="shared" si="65"/>
        <v/>
      </c>
    </row>
    <row r="1994" spans="1:25" s="223" customFormat="1" ht="20.25">
      <c r="A1994" s="292"/>
      <c r="B1994" s="293" t="str">
        <f>IF(LEN(A1994)=0,"",INDEX('Smelter Reference List'!$A:$A,MATCH($A1994,'Smelter Reference List'!$E:$E,0)))</f>
        <v/>
      </c>
      <c r="C1994" s="299" t="str">
        <f>IF(LEN(A1994)=0,"",INDEX('Smelter Reference List'!$C:$C,MATCH($A1994,'Smelter Reference List'!$E:$E,0)))</f>
        <v/>
      </c>
      <c r="D1994" s="293" t="str">
        <f ca="1">IF(ISERROR($S1994),"",OFFSET('Smelter Reference List'!$C$4,$S1994-4,0)&amp;"")</f>
        <v/>
      </c>
      <c r="E1994" s="293" t="str">
        <f ca="1">IF(ISERROR($S1994),"",OFFSET('Smelter Reference List'!$D$4,$S1994-4,0)&amp;"")</f>
        <v/>
      </c>
      <c r="F1994" s="293" t="str">
        <f ca="1">IF(ISERROR($S1994),"",OFFSET('Smelter Reference List'!$E$4,$S1994-4,0))</f>
        <v/>
      </c>
      <c r="G1994" s="293" t="str">
        <f ca="1">IF(C1994=$U$4,"Enter smelter details", IF(ISERROR($S1994),"",OFFSET('Smelter Reference List'!$F$4,$S1994-4,0)))</f>
        <v/>
      </c>
      <c r="H1994" s="294" t="str">
        <f ca="1">IF(ISERROR($S1994),"",OFFSET('Smelter Reference List'!$G$4,$S1994-4,0))</f>
        <v/>
      </c>
      <c r="I1994" s="295" t="str">
        <f ca="1">IF(ISERROR($S1994),"",OFFSET('Smelter Reference List'!$H$4,$S1994-4,0))</f>
        <v/>
      </c>
      <c r="J1994" s="295" t="str">
        <f ca="1">IF(ISERROR($S1994),"",OFFSET('Smelter Reference List'!$I$4,$S1994-4,0))</f>
        <v/>
      </c>
      <c r="K1994" s="296"/>
      <c r="L1994" s="296"/>
      <c r="M1994" s="296"/>
      <c r="N1994" s="296"/>
      <c r="O1994" s="296"/>
      <c r="P1994" s="296"/>
      <c r="Q1994" s="297"/>
      <c r="R1994" s="227"/>
      <c r="S1994" s="228" t="e">
        <f>IF(C1994="",NA(),MATCH($B1994&amp;$C1994,'Smelter Reference List'!$J:$J,0))</f>
        <v>#N/A</v>
      </c>
      <c r="T1994" s="229"/>
      <c r="U1994" s="229">
        <f t="shared" ca="1" si="64"/>
        <v>0</v>
      </c>
      <c r="V1994" s="229"/>
      <c r="W1994" s="229"/>
      <c r="Y1994" s="223" t="str">
        <f t="shared" si="65"/>
        <v/>
      </c>
    </row>
    <row r="1995" spans="1:25" s="223" customFormat="1" ht="20.25">
      <c r="A1995" s="292"/>
      <c r="B1995" s="293" t="str">
        <f>IF(LEN(A1995)=0,"",INDEX('Smelter Reference List'!$A:$A,MATCH($A1995,'Smelter Reference List'!$E:$E,0)))</f>
        <v/>
      </c>
      <c r="C1995" s="299" t="str">
        <f>IF(LEN(A1995)=0,"",INDEX('Smelter Reference List'!$C:$C,MATCH($A1995,'Smelter Reference List'!$E:$E,0)))</f>
        <v/>
      </c>
      <c r="D1995" s="293" t="str">
        <f ca="1">IF(ISERROR($S1995),"",OFFSET('Smelter Reference List'!$C$4,$S1995-4,0)&amp;"")</f>
        <v/>
      </c>
      <c r="E1995" s="293" t="str">
        <f ca="1">IF(ISERROR($S1995),"",OFFSET('Smelter Reference List'!$D$4,$S1995-4,0)&amp;"")</f>
        <v/>
      </c>
      <c r="F1995" s="293" t="str">
        <f ca="1">IF(ISERROR($S1995),"",OFFSET('Smelter Reference List'!$E$4,$S1995-4,0))</f>
        <v/>
      </c>
      <c r="G1995" s="293" t="str">
        <f ca="1">IF(C1995=$U$4,"Enter smelter details", IF(ISERROR($S1995),"",OFFSET('Smelter Reference List'!$F$4,$S1995-4,0)))</f>
        <v/>
      </c>
      <c r="H1995" s="294" t="str">
        <f ca="1">IF(ISERROR($S1995),"",OFFSET('Smelter Reference List'!$G$4,$S1995-4,0))</f>
        <v/>
      </c>
      <c r="I1995" s="295" t="str">
        <f ca="1">IF(ISERROR($S1995),"",OFFSET('Smelter Reference List'!$H$4,$S1995-4,0))</f>
        <v/>
      </c>
      <c r="J1995" s="295" t="str">
        <f ca="1">IF(ISERROR($S1995),"",OFFSET('Smelter Reference List'!$I$4,$S1995-4,0))</f>
        <v/>
      </c>
      <c r="K1995" s="296"/>
      <c r="L1995" s="296"/>
      <c r="M1995" s="296"/>
      <c r="N1995" s="296"/>
      <c r="O1995" s="296"/>
      <c r="P1995" s="296"/>
      <c r="Q1995" s="297"/>
      <c r="R1995" s="227"/>
      <c r="S1995" s="228" t="e">
        <f>IF(C1995="",NA(),MATCH($B1995&amp;$C1995,'Smelter Reference List'!$J:$J,0))</f>
        <v>#N/A</v>
      </c>
      <c r="T1995" s="229"/>
      <c r="U1995" s="229">
        <f t="shared" ca="1" si="64"/>
        <v>0</v>
      </c>
      <c r="V1995" s="229"/>
      <c r="W1995" s="229"/>
      <c r="Y1995" s="223" t="str">
        <f t="shared" si="65"/>
        <v/>
      </c>
    </row>
    <row r="1996" spans="1:25" s="223" customFormat="1" ht="20.25">
      <c r="A1996" s="292"/>
      <c r="B1996" s="293" t="str">
        <f>IF(LEN(A1996)=0,"",INDEX('Smelter Reference List'!$A:$A,MATCH($A1996,'Smelter Reference List'!$E:$E,0)))</f>
        <v/>
      </c>
      <c r="C1996" s="299" t="str">
        <f>IF(LEN(A1996)=0,"",INDEX('Smelter Reference List'!$C:$C,MATCH($A1996,'Smelter Reference List'!$E:$E,0)))</f>
        <v/>
      </c>
      <c r="D1996" s="293" t="str">
        <f ca="1">IF(ISERROR($S1996),"",OFFSET('Smelter Reference List'!$C$4,$S1996-4,0)&amp;"")</f>
        <v/>
      </c>
      <c r="E1996" s="293" t="str">
        <f ca="1">IF(ISERROR($S1996),"",OFFSET('Smelter Reference List'!$D$4,$S1996-4,0)&amp;"")</f>
        <v/>
      </c>
      <c r="F1996" s="293" t="str">
        <f ca="1">IF(ISERROR($S1996),"",OFFSET('Smelter Reference List'!$E$4,$S1996-4,0))</f>
        <v/>
      </c>
      <c r="G1996" s="293" t="str">
        <f ca="1">IF(C1996=$U$4,"Enter smelter details", IF(ISERROR($S1996),"",OFFSET('Smelter Reference List'!$F$4,$S1996-4,0)))</f>
        <v/>
      </c>
      <c r="H1996" s="294" t="str">
        <f ca="1">IF(ISERROR($S1996),"",OFFSET('Smelter Reference List'!$G$4,$S1996-4,0))</f>
        <v/>
      </c>
      <c r="I1996" s="295" t="str">
        <f ca="1">IF(ISERROR($S1996),"",OFFSET('Smelter Reference List'!$H$4,$S1996-4,0))</f>
        <v/>
      </c>
      <c r="J1996" s="295" t="str">
        <f ca="1">IF(ISERROR($S1996),"",OFFSET('Smelter Reference List'!$I$4,$S1996-4,0))</f>
        <v/>
      </c>
      <c r="K1996" s="296"/>
      <c r="L1996" s="296"/>
      <c r="M1996" s="296"/>
      <c r="N1996" s="296"/>
      <c r="O1996" s="296"/>
      <c r="P1996" s="296"/>
      <c r="Q1996" s="297"/>
      <c r="R1996" s="227"/>
      <c r="S1996" s="228" t="e">
        <f>IF(C1996="",NA(),MATCH($B1996&amp;$C1996,'Smelter Reference List'!$J:$J,0))</f>
        <v>#N/A</v>
      </c>
      <c r="T1996" s="229"/>
      <c r="U1996" s="229">
        <f t="shared" ca="1" si="64"/>
        <v>0</v>
      </c>
      <c r="V1996" s="229"/>
      <c r="W1996" s="229"/>
      <c r="Y1996" s="223" t="str">
        <f t="shared" si="65"/>
        <v/>
      </c>
    </row>
    <row r="1997" spans="1:25" s="223" customFormat="1" ht="20.25">
      <c r="A1997" s="292"/>
      <c r="B1997" s="293" t="str">
        <f>IF(LEN(A1997)=0,"",INDEX('Smelter Reference List'!$A:$A,MATCH($A1997,'Smelter Reference List'!$E:$E,0)))</f>
        <v/>
      </c>
      <c r="C1997" s="299" t="str">
        <f>IF(LEN(A1997)=0,"",INDEX('Smelter Reference List'!$C:$C,MATCH($A1997,'Smelter Reference List'!$E:$E,0)))</f>
        <v/>
      </c>
      <c r="D1997" s="293" t="str">
        <f ca="1">IF(ISERROR($S1997),"",OFFSET('Smelter Reference List'!$C$4,$S1997-4,0)&amp;"")</f>
        <v/>
      </c>
      <c r="E1997" s="293" t="str">
        <f ca="1">IF(ISERROR($S1997),"",OFFSET('Smelter Reference List'!$D$4,$S1997-4,0)&amp;"")</f>
        <v/>
      </c>
      <c r="F1997" s="293" t="str">
        <f ca="1">IF(ISERROR($S1997),"",OFFSET('Smelter Reference List'!$E$4,$S1997-4,0))</f>
        <v/>
      </c>
      <c r="G1997" s="293" t="str">
        <f ca="1">IF(C1997=$U$4,"Enter smelter details", IF(ISERROR($S1997),"",OFFSET('Smelter Reference List'!$F$4,$S1997-4,0)))</f>
        <v/>
      </c>
      <c r="H1997" s="294" t="str">
        <f ca="1">IF(ISERROR($S1997),"",OFFSET('Smelter Reference List'!$G$4,$S1997-4,0))</f>
        <v/>
      </c>
      <c r="I1997" s="295" t="str">
        <f ca="1">IF(ISERROR($S1997),"",OFFSET('Smelter Reference List'!$H$4,$S1997-4,0))</f>
        <v/>
      </c>
      <c r="J1997" s="295" t="str">
        <f ca="1">IF(ISERROR($S1997),"",OFFSET('Smelter Reference List'!$I$4,$S1997-4,0))</f>
        <v/>
      </c>
      <c r="K1997" s="296"/>
      <c r="L1997" s="296"/>
      <c r="M1997" s="296"/>
      <c r="N1997" s="296"/>
      <c r="O1997" s="296"/>
      <c r="P1997" s="296"/>
      <c r="Q1997" s="297"/>
      <c r="R1997" s="227"/>
      <c r="S1997" s="228" t="e">
        <f>IF(C1997="",NA(),MATCH($B1997&amp;$C1997,'Smelter Reference List'!$J:$J,0))</f>
        <v>#N/A</v>
      </c>
      <c r="T1997" s="229"/>
      <c r="U1997" s="229">
        <f t="shared" ca="1" si="64"/>
        <v>0</v>
      </c>
      <c r="V1997" s="229"/>
      <c r="W1997" s="229"/>
      <c r="Y1997" s="223" t="str">
        <f t="shared" si="65"/>
        <v/>
      </c>
    </row>
    <row r="1998" spans="1:25" s="223" customFormat="1" ht="20.25">
      <c r="A1998" s="292"/>
      <c r="B1998" s="293" t="str">
        <f>IF(LEN(A1998)=0,"",INDEX('Smelter Reference List'!$A:$A,MATCH($A1998,'Smelter Reference List'!$E:$E,0)))</f>
        <v/>
      </c>
      <c r="C1998" s="299" t="str">
        <f>IF(LEN(A1998)=0,"",INDEX('Smelter Reference List'!$C:$C,MATCH($A1998,'Smelter Reference List'!$E:$E,0)))</f>
        <v/>
      </c>
      <c r="D1998" s="293" t="str">
        <f ca="1">IF(ISERROR($S1998),"",OFFSET('Smelter Reference List'!$C$4,$S1998-4,0)&amp;"")</f>
        <v/>
      </c>
      <c r="E1998" s="293" t="str">
        <f ca="1">IF(ISERROR($S1998),"",OFFSET('Smelter Reference List'!$D$4,$S1998-4,0)&amp;"")</f>
        <v/>
      </c>
      <c r="F1998" s="293" t="str">
        <f ca="1">IF(ISERROR($S1998),"",OFFSET('Smelter Reference List'!$E$4,$S1998-4,0))</f>
        <v/>
      </c>
      <c r="G1998" s="293" t="str">
        <f ca="1">IF(C1998=$U$4,"Enter smelter details", IF(ISERROR($S1998),"",OFFSET('Smelter Reference List'!$F$4,$S1998-4,0)))</f>
        <v/>
      </c>
      <c r="H1998" s="294" t="str">
        <f ca="1">IF(ISERROR($S1998),"",OFFSET('Smelter Reference List'!$G$4,$S1998-4,0))</f>
        <v/>
      </c>
      <c r="I1998" s="295" t="str">
        <f ca="1">IF(ISERROR($S1998),"",OFFSET('Smelter Reference List'!$H$4,$S1998-4,0))</f>
        <v/>
      </c>
      <c r="J1998" s="295" t="str">
        <f ca="1">IF(ISERROR($S1998),"",OFFSET('Smelter Reference List'!$I$4,$S1998-4,0))</f>
        <v/>
      </c>
      <c r="K1998" s="296"/>
      <c r="L1998" s="296"/>
      <c r="M1998" s="296"/>
      <c r="N1998" s="296"/>
      <c r="O1998" s="296"/>
      <c r="P1998" s="296"/>
      <c r="Q1998" s="297"/>
      <c r="R1998" s="227"/>
      <c r="S1998" s="228" t="e">
        <f>IF(C1998="",NA(),MATCH($B1998&amp;$C1998,'Smelter Reference List'!$J:$J,0))</f>
        <v>#N/A</v>
      </c>
      <c r="T1998" s="229"/>
      <c r="U1998" s="229">
        <f t="shared" ca="1" si="64"/>
        <v>0</v>
      </c>
      <c r="V1998" s="229"/>
      <c r="W1998" s="229"/>
      <c r="Y1998" s="223" t="str">
        <f t="shared" si="65"/>
        <v/>
      </c>
    </row>
    <row r="1999" spans="1:25" s="223" customFormat="1" ht="20.25">
      <c r="A1999" s="292"/>
      <c r="B1999" s="293" t="str">
        <f>IF(LEN(A1999)=0,"",INDEX('Smelter Reference List'!$A:$A,MATCH($A1999,'Smelter Reference List'!$E:$E,0)))</f>
        <v/>
      </c>
      <c r="C1999" s="299" t="str">
        <f>IF(LEN(A1999)=0,"",INDEX('Smelter Reference List'!$C:$C,MATCH($A1999,'Smelter Reference List'!$E:$E,0)))</f>
        <v/>
      </c>
      <c r="D1999" s="293" t="str">
        <f ca="1">IF(ISERROR($S1999),"",OFFSET('Smelter Reference List'!$C$4,$S1999-4,0)&amp;"")</f>
        <v/>
      </c>
      <c r="E1999" s="293" t="str">
        <f ca="1">IF(ISERROR($S1999),"",OFFSET('Smelter Reference List'!$D$4,$S1999-4,0)&amp;"")</f>
        <v/>
      </c>
      <c r="F1999" s="293" t="str">
        <f ca="1">IF(ISERROR($S1999),"",OFFSET('Smelter Reference List'!$E$4,$S1999-4,0))</f>
        <v/>
      </c>
      <c r="G1999" s="293" t="str">
        <f ca="1">IF(C1999=$U$4,"Enter smelter details", IF(ISERROR($S1999),"",OFFSET('Smelter Reference List'!$F$4,$S1999-4,0)))</f>
        <v/>
      </c>
      <c r="H1999" s="294" t="str">
        <f ca="1">IF(ISERROR($S1999),"",OFFSET('Smelter Reference List'!$G$4,$S1999-4,0))</f>
        <v/>
      </c>
      <c r="I1999" s="295" t="str">
        <f ca="1">IF(ISERROR($S1999),"",OFFSET('Smelter Reference List'!$H$4,$S1999-4,0))</f>
        <v/>
      </c>
      <c r="J1999" s="295" t="str">
        <f ca="1">IF(ISERROR($S1999),"",OFFSET('Smelter Reference List'!$I$4,$S1999-4,0))</f>
        <v/>
      </c>
      <c r="K1999" s="296"/>
      <c r="L1999" s="296"/>
      <c r="M1999" s="296"/>
      <c r="N1999" s="296"/>
      <c r="O1999" s="296"/>
      <c r="P1999" s="296"/>
      <c r="Q1999" s="297"/>
      <c r="R1999" s="227"/>
      <c r="S1999" s="228" t="e">
        <f>IF(C1999="",NA(),MATCH($B1999&amp;$C1999,'Smelter Reference List'!$J:$J,0))</f>
        <v>#N/A</v>
      </c>
      <c r="T1999" s="229"/>
      <c r="U1999" s="229">
        <f t="shared" ca="1" si="64"/>
        <v>0</v>
      </c>
      <c r="V1999" s="229"/>
      <c r="W1999" s="229"/>
      <c r="Y1999" s="223" t="str">
        <f t="shared" si="65"/>
        <v/>
      </c>
    </row>
    <row r="2000" spans="1:25" s="223" customFormat="1" ht="20.25">
      <c r="A2000" s="292"/>
      <c r="B2000" s="293" t="str">
        <f>IF(LEN(A2000)=0,"",INDEX('Smelter Reference List'!$A:$A,MATCH($A2000,'Smelter Reference List'!$E:$E,0)))</f>
        <v/>
      </c>
      <c r="C2000" s="299" t="str">
        <f>IF(LEN(A2000)=0,"",INDEX('Smelter Reference List'!$C:$C,MATCH($A2000,'Smelter Reference List'!$E:$E,0)))</f>
        <v/>
      </c>
      <c r="D2000" s="293" t="str">
        <f ca="1">IF(ISERROR($S2000),"",OFFSET('Smelter Reference List'!$C$4,$S2000-4,0)&amp;"")</f>
        <v/>
      </c>
      <c r="E2000" s="293" t="str">
        <f ca="1">IF(ISERROR($S2000),"",OFFSET('Smelter Reference List'!$D$4,$S2000-4,0)&amp;"")</f>
        <v/>
      </c>
      <c r="F2000" s="293" t="str">
        <f ca="1">IF(ISERROR($S2000),"",OFFSET('Smelter Reference List'!$E$4,$S2000-4,0))</f>
        <v/>
      </c>
      <c r="G2000" s="293" t="str">
        <f ca="1">IF(C2000=$U$4,"Enter smelter details", IF(ISERROR($S2000),"",OFFSET('Smelter Reference List'!$F$4,$S2000-4,0)))</f>
        <v/>
      </c>
      <c r="H2000" s="294" t="str">
        <f ca="1">IF(ISERROR($S2000),"",OFFSET('Smelter Reference List'!$G$4,$S2000-4,0))</f>
        <v/>
      </c>
      <c r="I2000" s="295" t="str">
        <f ca="1">IF(ISERROR($S2000),"",OFFSET('Smelter Reference List'!$H$4,$S2000-4,0))</f>
        <v/>
      </c>
      <c r="J2000" s="295" t="str">
        <f ca="1">IF(ISERROR($S2000),"",OFFSET('Smelter Reference List'!$I$4,$S2000-4,0))</f>
        <v/>
      </c>
      <c r="K2000" s="296"/>
      <c r="L2000" s="296"/>
      <c r="M2000" s="296"/>
      <c r="N2000" s="296"/>
      <c r="O2000" s="296"/>
      <c r="P2000" s="296"/>
      <c r="Q2000" s="297"/>
      <c r="R2000" s="227"/>
      <c r="S2000" s="228" t="e">
        <f>IF(C2000="",NA(),MATCH($B2000&amp;$C2000,'Smelter Reference List'!$J:$J,0))</f>
        <v>#N/A</v>
      </c>
      <c r="T2000" s="229"/>
      <c r="U2000" s="229">
        <f t="shared" ca="1" si="64"/>
        <v>0</v>
      </c>
      <c r="V2000" s="229"/>
      <c r="W2000" s="229"/>
      <c r="Y2000" s="223" t="str">
        <f t="shared" si="65"/>
        <v/>
      </c>
    </row>
    <row r="2001" spans="1:25" s="223" customFormat="1" ht="20.25">
      <c r="A2001" s="292"/>
      <c r="B2001" s="293" t="str">
        <f>IF(LEN(A2001)=0,"",INDEX('Smelter Reference List'!$A:$A,MATCH($A2001,'Smelter Reference List'!$E:$E,0)))</f>
        <v/>
      </c>
      <c r="C2001" s="299" t="str">
        <f>IF(LEN(A2001)=0,"",INDEX('Smelter Reference List'!$C:$C,MATCH($A2001,'Smelter Reference List'!$E:$E,0)))</f>
        <v/>
      </c>
      <c r="D2001" s="293" t="str">
        <f ca="1">IF(ISERROR($S2001),"",OFFSET('Smelter Reference List'!$C$4,$S2001-4,0)&amp;"")</f>
        <v/>
      </c>
      <c r="E2001" s="293" t="str">
        <f ca="1">IF(ISERROR($S2001),"",OFFSET('Smelter Reference List'!$D$4,$S2001-4,0)&amp;"")</f>
        <v/>
      </c>
      <c r="F2001" s="293" t="str">
        <f ca="1">IF(ISERROR($S2001),"",OFFSET('Smelter Reference List'!$E$4,$S2001-4,0))</f>
        <v/>
      </c>
      <c r="G2001" s="293" t="str">
        <f ca="1">IF(C2001=$U$4,"Enter smelter details", IF(ISERROR($S2001),"",OFFSET('Smelter Reference List'!$F$4,$S2001-4,0)))</f>
        <v/>
      </c>
      <c r="H2001" s="294" t="str">
        <f ca="1">IF(ISERROR($S2001),"",OFFSET('Smelter Reference List'!$G$4,$S2001-4,0))</f>
        <v/>
      </c>
      <c r="I2001" s="295" t="str">
        <f ca="1">IF(ISERROR($S2001),"",OFFSET('Smelter Reference List'!$H$4,$S2001-4,0))</f>
        <v/>
      </c>
      <c r="J2001" s="295" t="str">
        <f ca="1">IF(ISERROR($S2001),"",OFFSET('Smelter Reference List'!$I$4,$S2001-4,0))</f>
        <v/>
      </c>
      <c r="K2001" s="296"/>
      <c r="L2001" s="296"/>
      <c r="M2001" s="296"/>
      <c r="N2001" s="296"/>
      <c r="O2001" s="296"/>
      <c r="P2001" s="296"/>
      <c r="Q2001" s="297"/>
      <c r="R2001" s="227"/>
      <c r="S2001" s="228" t="e">
        <f>IF(C2001="",NA(),MATCH($B2001&amp;$C2001,'Smelter Reference List'!$J:$J,0))</f>
        <v>#N/A</v>
      </c>
      <c r="T2001" s="229"/>
      <c r="U2001" s="229">
        <f t="shared" ca="1" si="64"/>
        <v>0</v>
      </c>
      <c r="V2001" s="229"/>
      <c r="W2001" s="229"/>
      <c r="Y2001" s="223" t="str">
        <f t="shared" si="65"/>
        <v/>
      </c>
    </row>
    <row r="2002" spans="1:25" s="223" customFormat="1" ht="20.25">
      <c r="A2002" s="292"/>
      <c r="B2002" s="293" t="str">
        <f>IF(LEN(A2002)=0,"",INDEX('Smelter Reference List'!$A:$A,MATCH($A2002,'Smelter Reference List'!$E:$E,0)))</f>
        <v/>
      </c>
      <c r="C2002" s="299" t="str">
        <f>IF(LEN(A2002)=0,"",INDEX('Smelter Reference List'!$C:$C,MATCH($A2002,'Smelter Reference List'!$E:$E,0)))</f>
        <v/>
      </c>
      <c r="D2002" s="293" t="str">
        <f ca="1">IF(ISERROR($S2002),"",OFFSET('Smelter Reference List'!$C$4,$S2002-4,0)&amp;"")</f>
        <v/>
      </c>
      <c r="E2002" s="293" t="str">
        <f ca="1">IF(ISERROR($S2002),"",OFFSET('Smelter Reference List'!$D$4,$S2002-4,0)&amp;"")</f>
        <v/>
      </c>
      <c r="F2002" s="293" t="str">
        <f ca="1">IF(ISERROR($S2002),"",OFFSET('Smelter Reference List'!$E$4,$S2002-4,0))</f>
        <v/>
      </c>
      <c r="G2002" s="293" t="str">
        <f ca="1">IF(C2002=$U$4,"Enter smelter details", IF(ISERROR($S2002),"",OFFSET('Smelter Reference List'!$F$4,$S2002-4,0)))</f>
        <v/>
      </c>
      <c r="H2002" s="294" t="str">
        <f ca="1">IF(ISERROR($S2002),"",OFFSET('Smelter Reference List'!$G$4,$S2002-4,0))</f>
        <v/>
      </c>
      <c r="I2002" s="295" t="str">
        <f ca="1">IF(ISERROR($S2002),"",OFFSET('Smelter Reference List'!$H$4,$S2002-4,0))</f>
        <v/>
      </c>
      <c r="J2002" s="295" t="str">
        <f ca="1">IF(ISERROR($S2002),"",OFFSET('Smelter Reference List'!$I$4,$S2002-4,0))</f>
        <v/>
      </c>
      <c r="K2002" s="296"/>
      <c r="L2002" s="296"/>
      <c r="M2002" s="296"/>
      <c r="N2002" s="296"/>
      <c r="O2002" s="296"/>
      <c r="P2002" s="296"/>
      <c r="Q2002" s="297"/>
      <c r="R2002" s="227"/>
      <c r="S2002" s="228" t="e">
        <f>IF(C2002="",NA(),MATCH($B2002&amp;$C2002,'Smelter Reference List'!$J:$J,0))</f>
        <v>#N/A</v>
      </c>
      <c r="T2002" s="229"/>
      <c r="U2002" s="229">
        <f t="shared" ca="1" si="64"/>
        <v>0</v>
      </c>
      <c r="V2002" s="229"/>
      <c r="W2002" s="229"/>
      <c r="Y2002" s="223" t="str">
        <f t="shared" si="65"/>
        <v/>
      </c>
    </row>
    <row r="2003" spans="1:25" s="223" customFormat="1" ht="20.25">
      <c r="A2003" s="292"/>
      <c r="B2003" s="293" t="str">
        <f>IF(LEN(A2003)=0,"",INDEX('Smelter Reference List'!$A:$A,MATCH($A2003,'Smelter Reference List'!$E:$E,0)))</f>
        <v/>
      </c>
      <c r="C2003" s="299" t="str">
        <f>IF(LEN(A2003)=0,"",INDEX('Smelter Reference List'!$C:$C,MATCH($A2003,'Smelter Reference List'!$E:$E,0)))</f>
        <v/>
      </c>
      <c r="D2003" s="293" t="str">
        <f ca="1">IF(ISERROR($S2003),"",OFFSET('Smelter Reference List'!$C$4,$S2003-4,0)&amp;"")</f>
        <v/>
      </c>
      <c r="E2003" s="293" t="str">
        <f ca="1">IF(ISERROR($S2003),"",OFFSET('Smelter Reference List'!$D$4,$S2003-4,0)&amp;"")</f>
        <v/>
      </c>
      <c r="F2003" s="293" t="str">
        <f ca="1">IF(ISERROR($S2003),"",OFFSET('Smelter Reference List'!$E$4,$S2003-4,0))</f>
        <v/>
      </c>
      <c r="G2003" s="293" t="str">
        <f ca="1">IF(C2003=$U$4,"Enter smelter details", IF(ISERROR($S2003),"",OFFSET('Smelter Reference List'!$F$4,$S2003-4,0)))</f>
        <v/>
      </c>
      <c r="H2003" s="294" t="str">
        <f ca="1">IF(ISERROR($S2003),"",OFFSET('Smelter Reference List'!$G$4,$S2003-4,0))</f>
        <v/>
      </c>
      <c r="I2003" s="295" t="str">
        <f ca="1">IF(ISERROR($S2003),"",OFFSET('Smelter Reference List'!$H$4,$S2003-4,0))</f>
        <v/>
      </c>
      <c r="J2003" s="295" t="str">
        <f ca="1">IF(ISERROR($S2003),"",OFFSET('Smelter Reference List'!$I$4,$S2003-4,0))</f>
        <v/>
      </c>
      <c r="K2003" s="296"/>
      <c r="L2003" s="296"/>
      <c r="M2003" s="296"/>
      <c r="N2003" s="296"/>
      <c r="O2003" s="296"/>
      <c r="P2003" s="296"/>
      <c r="Q2003" s="297"/>
      <c r="R2003" s="227"/>
      <c r="S2003" s="228" t="e">
        <f>IF(C2003="",NA(),MATCH($B2003&amp;$C2003,'Smelter Reference List'!$J:$J,0))</f>
        <v>#N/A</v>
      </c>
      <c r="T2003" s="229"/>
      <c r="U2003" s="229">
        <f t="shared" ca="1" si="64"/>
        <v>0</v>
      </c>
      <c r="V2003" s="229"/>
      <c r="W2003" s="229"/>
      <c r="Y2003" s="223" t="str">
        <f t="shared" si="65"/>
        <v/>
      </c>
    </row>
    <row r="2004" spans="1:25" s="223" customFormat="1" ht="20.25">
      <c r="A2004" s="292"/>
      <c r="B2004" s="293" t="str">
        <f>IF(LEN(A2004)=0,"",INDEX('Smelter Reference List'!$A:$A,MATCH($A2004,'Smelter Reference List'!$E:$E,0)))</f>
        <v/>
      </c>
      <c r="C2004" s="299" t="str">
        <f>IF(LEN(A2004)=0,"",INDEX('Smelter Reference List'!$C:$C,MATCH($A2004,'Smelter Reference List'!$E:$E,0)))</f>
        <v/>
      </c>
      <c r="D2004" s="293" t="str">
        <f ca="1">IF(ISERROR($S2004),"",OFFSET('Smelter Reference List'!$C$4,$S2004-4,0)&amp;"")</f>
        <v/>
      </c>
      <c r="E2004" s="293" t="str">
        <f ca="1">IF(ISERROR($S2004),"",OFFSET('Smelter Reference List'!$D$4,$S2004-4,0)&amp;"")</f>
        <v/>
      </c>
      <c r="F2004" s="293" t="str">
        <f ca="1">IF(ISERROR($S2004),"",OFFSET('Smelter Reference List'!$E$4,$S2004-4,0))</f>
        <v/>
      </c>
      <c r="G2004" s="293" t="str">
        <f ca="1">IF(C2004=$U$4,"Enter smelter details", IF(ISERROR($S2004),"",OFFSET('Smelter Reference List'!$F$4,$S2004-4,0)))</f>
        <v/>
      </c>
      <c r="H2004" s="294" t="str">
        <f ca="1">IF(ISERROR($S2004),"",OFFSET('Smelter Reference List'!$G$4,$S2004-4,0))</f>
        <v/>
      </c>
      <c r="I2004" s="295" t="str">
        <f ca="1">IF(ISERROR($S2004),"",OFFSET('Smelter Reference List'!$H$4,$S2004-4,0))</f>
        <v/>
      </c>
      <c r="J2004" s="295" t="str">
        <f ca="1">IF(ISERROR($S2004),"",OFFSET('Smelter Reference List'!$I$4,$S2004-4,0))</f>
        <v/>
      </c>
      <c r="K2004" s="296"/>
      <c r="L2004" s="296"/>
      <c r="M2004" s="296"/>
      <c r="N2004" s="296"/>
      <c r="O2004" s="296"/>
      <c r="P2004" s="296"/>
      <c r="Q2004" s="297"/>
      <c r="R2004" s="227"/>
      <c r="S2004" s="228" t="e">
        <f>IF(C2004="",NA(),MATCH($B2004&amp;$C2004,'Smelter Reference List'!$J:$J,0))</f>
        <v>#N/A</v>
      </c>
      <c r="T2004" s="229"/>
      <c r="U2004" s="229">
        <f t="shared" ca="1" si="64"/>
        <v>0</v>
      </c>
      <c r="V2004" s="229"/>
      <c r="W2004" s="229"/>
      <c r="Y2004" s="223" t="str">
        <f t="shared" si="65"/>
        <v/>
      </c>
    </row>
    <row r="2005" spans="1:25" s="223" customFormat="1" ht="20.25">
      <c r="A2005" s="292"/>
      <c r="B2005" s="293" t="str">
        <f>IF(LEN(A2005)=0,"",INDEX('Smelter Reference List'!$A:$A,MATCH($A2005,'Smelter Reference List'!$E:$E,0)))</f>
        <v/>
      </c>
      <c r="C2005" s="299" t="str">
        <f>IF(LEN(A2005)=0,"",INDEX('Smelter Reference List'!$C:$C,MATCH($A2005,'Smelter Reference List'!$E:$E,0)))</f>
        <v/>
      </c>
      <c r="D2005" s="293" t="str">
        <f ca="1">IF(ISERROR($S2005),"",OFFSET('Smelter Reference List'!$C$4,$S2005-4,0)&amp;"")</f>
        <v/>
      </c>
      <c r="E2005" s="293" t="str">
        <f ca="1">IF(ISERROR($S2005),"",OFFSET('Smelter Reference List'!$D$4,$S2005-4,0)&amp;"")</f>
        <v/>
      </c>
      <c r="F2005" s="293" t="str">
        <f ca="1">IF(ISERROR($S2005),"",OFFSET('Smelter Reference List'!$E$4,$S2005-4,0))</f>
        <v/>
      </c>
      <c r="G2005" s="293" t="str">
        <f ca="1">IF(C2005=$U$4,"Enter smelter details", IF(ISERROR($S2005),"",OFFSET('Smelter Reference List'!$F$4,$S2005-4,0)))</f>
        <v/>
      </c>
      <c r="H2005" s="294" t="str">
        <f ca="1">IF(ISERROR($S2005),"",OFFSET('Smelter Reference List'!$G$4,$S2005-4,0))</f>
        <v/>
      </c>
      <c r="I2005" s="295" t="str">
        <f ca="1">IF(ISERROR($S2005),"",OFFSET('Smelter Reference List'!$H$4,$S2005-4,0))</f>
        <v/>
      </c>
      <c r="J2005" s="295" t="str">
        <f ca="1">IF(ISERROR($S2005),"",OFFSET('Smelter Reference List'!$I$4,$S2005-4,0))</f>
        <v/>
      </c>
      <c r="K2005" s="296"/>
      <c r="L2005" s="296"/>
      <c r="M2005" s="296"/>
      <c r="N2005" s="296"/>
      <c r="O2005" s="296"/>
      <c r="P2005" s="296"/>
      <c r="Q2005" s="297"/>
      <c r="R2005" s="227"/>
      <c r="S2005" s="228" t="e">
        <f>IF(C2005="",NA(),MATCH($B2005&amp;$C2005,'Smelter Reference List'!$J:$J,0))</f>
        <v>#N/A</v>
      </c>
      <c r="T2005" s="229"/>
      <c r="U2005" s="229">
        <f t="shared" ca="1" si="64"/>
        <v>0</v>
      </c>
      <c r="V2005" s="229"/>
      <c r="W2005" s="229"/>
      <c r="Y2005" s="223" t="str">
        <f t="shared" si="65"/>
        <v/>
      </c>
    </row>
    <row r="2006" spans="1:25" s="223" customFormat="1" ht="20.25">
      <c r="A2006" s="292"/>
      <c r="B2006" s="293" t="str">
        <f>IF(LEN(A2006)=0,"",INDEX('Smelter Reference List'!$A:$A,MATCH($A2006,'Smelter Reference List'!$E:$E,0)))</f>
        <v/>
      </c>
      <c r="C2006" s="299" t="str">
        <f>IF(LEN(A2006)=0,"",INDEX('Smelter Reference List'!$C:$C,MATCH($A2006,'Smelter Reference List'!$E:$E,0)))</f>
        <v/>
      </c>
      <c r="D2006" s="293" t="str">
        <f ca="1">IF(ISERROR($S2006),"",OFFSET('Smelter Reference List'!$C$4,$S2006-4,0)&amp;"")</f>
        <v/>
      </c>
      <c r="E2006" s="293" t="str">
        <f ca="1">IF(ISERROR($S2006),"",OFFSET('Smelter Reference List'!$D$4,$S2006-4,0)&amp;"")</f>
        <v/>
      </c>
      <c r="F2006" s="293" t="str">
        <f ca="1">IF(ISERROR($S2006),"",OFFSET('Smelter Reference List'!$E$4,$S2006-4,0))</f>
        <v/>
      </c>
      <c r="G2006" s="293" t="str">
        <f ca="1">IF(C2006=$U$4,"Enter smelter details", IF(ISERROR($S2006),"",OFFSET('Smelter Reference List'!$F$4,$S2006-4,0)))</f>
        <v/>
      </c>
      <c r="H2006" s="294" t="str">
        <f ca="1">IF(ISERROR($S2006),"",OFFSET('Smelter Reference List'!$G$4,$S2006-4,0))</f>
        <v/>
      </c>
      <c r="I2006" s="295" t="str">
        <f ca="1">IF(ISERROR($S2006),"",OFFSET('Smelter Reference List'!$H$4,$S2006-4,0))</f>
        <v/>
      </c>
      <c r="J2006" s="295" t="str">
        <f ca="1">IF(ISERROR($S2006),"",OFFSET('Smelter Reference List'!$I$4,$S2006-4,0))</f>
        <v/>
      </c>
      <c r="K2006" s="296"/>
      <c r="L2006" s="296"/>
      <c r="M2006" s="296"/>
      <c r="N2006" s="296"/>
      <c r="O2006" s="296"/>
      <c r="P2006" s="296"/>
      <c r="Q2006" s="297"/>
      <c r="R2006" s="227"/>
      <c r="S2006" s="228" t="e">
        <f>IF(C2006="",NA(),MATCH($B2006&amp;$C2006,'Smelter Reference List'!$J:$J,0))</f>
        <v>#N/A</v>
      </c>
      <c r="T2006" s="229"/>
      <c r="U2006" s="229">
        <f t="shared" ca="1" si="64"/>
        <v>0</v>
      </c>
      <c r="V2006" s="229"/>
      <c r="W2006" s="229"/>
      <c r="Y2006" s="223" t="str">
        <f t="shared" si="65"/>
        <v/>
      </c>
    </row>
    <row r="2007" spans="1:25" s="223" customFormat="1" ht="20.25">
      <c r="A2007" s="292"/>
      <c r="B2007" s="293" t="str">
        <f>IF(LEN(A2007)=0,"",INDEX('Smelter Reference List'!$A:$A,MATCH($A2007,'Smelter Reference List'!$E:$E,0)))</f>
        <v/>
      </c>
      <c r="C2007" s="299" t="str">
        <f>IF(LEN(A2007)=0,"",INDEX('Smelter Reference List'!$C:$C,MATCH($A2007,'Smelter Reference List'!$E:$E,0)))</f>
        <v/>
      </c>
      <c r="D2007" s="293" t="str">
        <f ca="1">IF(ISERROR($S2007),"",OFFSET('Smelter Reference List'!$C$4,$S2007-4,0)&amp;"")</f>
        <v/>
      </c>
      <c r="E2007" s="293" t="str">
        <f ca="1">IF(ISERROR($S2007),"",OFFSET('Smelter Reference List'!$D$4,$S2007-4,0)&amp;"")</f>
        <v/>
      </c>
      <c r="F2007" s="293" t="str">
        <f ca="1">IF(ISERROR($S2007),"",OFFSET('Smelter Reference List'!$E$4,$S2007-4,0))</f>
        <v/>
      </c>
      <c r="G2007" s="293" t="str">
        <f ca="1">IF(C2007=$U$4,"Enter smelter details", IF(ISERROR($S2007),"",OFFSET('Smelter Reference List'!$F$4,$S2007-4,0)))</f>
        <v/>
      </c>
      <c r="H2007" s="294" t="str">
        <f ca="1">IF(ISERROR($S2007),"",OFFSET('Smelter Reference List'!$G$4,$S2007-4,0))</f>
        <v/>
      </c>
      <c r="I2007" s="295" t="str">
        <f ca="1">IF(ISERROR($S2007),"",OFFSET('Smelter Reference List'!$H$4,$S2007-4,0))</f>
        <v/>
      </c>
      <c r="J2007" s="295" t="str">
        <f ca="1">IF(ISERROR($S2007),"",OFFSET('Smelter Reference List'!$I$4,$S2007-4,0))</f>
        <v/>
      </c>
      <c r="K2007" s="296"/>
      <c r="L2007" s="296"/>
      <c r="M2007" s="296"/>
      <c r="N2007" s="296"/>
      <c r="O2007" s="296"/>
      <c r="P2007" s="296"/>
      <c r="Q2007" s="297"/>
      <c r="R2007" s="227"/>
      <c r="S2007" s="228" t="e">
        <f>IF(C2007="",NA(),MATCH($B2007&amp;$C2007,'Smelter Reference List'!$J:$J,0))</f>
        <v>#N/A</v>
      </c>
      <c r="T2007" s="229"/>
      <c r="U2007" s="229">
        <f t="shared" ca="1" si="64"/>
        <v>0</v>
      </c>
      <c r="V2007" s="229"/>
      <c r="W2007" s="229"/>
      <c r="Y2007" s="223" t="str">
        <f t="shared" si="65"/>
        <v/>
      </c>
    </row>
    <row r="2008" spans="1:25" s="223" customFormat="1" ht="20.25">
      <c r="A2008" s="292"/>
      <c r="B2008" s="293" t="str">
        <f>IF(LEN(A2008)=0,"",INDEX('Smelter Reference List'!$A:$A,MATCH($A2008,'Smelter Reference List'!$E:$E,0)))</f>
        <v/>
      </c>
      <c r="C2008" s="299" t="str">
        <f>IF(LEN(A2008)=0,"",INDEX('Smelter Reference List'!$C:$C,MATCH($A2008,'Smelter Reference List'!$E:$E,0)))</f>
        <v/>
      </c>
      <c r="D2008" s="293" t="str">
        <f ca="1">IF(ISERROR($S2008),"",OFFSET('Smelter Reference List'!$C$4,$S2008-4,0)&amp;"")</f>
        <v/>
      </c>
      <c r="E2008" s="293" t="str">
        <f ca="1">IF(ISERROR($S2008),"",OFFSET('Smelter Reference List'!$D$4,$S2008-4,0)&amp;"")</f>
        <v/>
      </c>
      <c r="F2008" s="293" t="str">
        <f ca="1">IF(ISERROR($S2008),"",OFFSET('Smelter Reference List'!$E$4,$S2008-4,0))</f>
        <v/>
      </c>
      <c r="G2008" s="293" t="str">
        <f ca="1">IF(C2008=$U$4,"Enter smelter details", IF(ISERROR($S2008),"",OFFSET('Smelter Reference List'!$F$4,$S2008-4,0)))</f>
        <v/>
      </c>
      <c r="H2008" s="294" t="str">
        <f ca="1">IF(ISERROR($S2008),"",OFFSET('Smelter Reference List'!$G$4,$S2008-4,0))</f>
        <v/>
      </c>
      <c r="I2008" s="295" t="str">
        <f ca="1">IF(ISERROR($S2008),"",OFFSET('Smelter Reference List'!$H$4,$S2008-4,0))</f>
        <v/>
      </c>
      <c r="J2008" s="295" t="str">
        <f ca="1">IF(ISERROR($S2008),"",OFFSET('Smelter Reference List'!$I$4,$S2008-4,0))</f>
        <v/>
      </c>
      <c r="K2008" s="296"/>
      <c r="L2008" s="296"/>
      <c r="M2008" s="296"/>
      <c r="N2008" s="296"/>
      <c r="O2008" s="296"/>
      <c r="P2008" s="296"/>
      <c r="Q2008" s="297"/>
      <c r="R2008" s="227"/>
      <c r="S2008" s="228" t="e">
        <f>IF(C2008="",NA(),MATCH($B2008&amp;$C2008,'Smelter Reference List'!$J:$J,0))</f>
        <v>#N/A</v>
      </c>
      <c r="T2008" s="229"/>
      <c r="U2008" s="229">
        <f t="shared" ca="1" si="64"/>
        <v>0</v>
      </c>
      <c r="V2008" s="229"/>
      <c r="W2008" s="229"/>
      <c r="Y2008" s="223" t="str">
        <f t="shared" si="65"/>
        <v/>
      </c>
    </row>
    <row r="2009" spans="1:25" s="223" customFormat="1" ht="20.25">
      <c r="A2009" s="292"/>
      <c r="B2009" s="293" t="str">
        <f>IF(LEN(A2009)=0,"",INDEX('Smelter Reference List'!$A:$A,MATCH($A2009,'Smelter Reference List'!$E:$E,0)))</f>
        <v/>
      </c>
      <c r="C2009" s="299" t="str">
        <f>IF(LEN(A2009)=0,"",INDEX('Smelter Reference List'!$C:$C,MATCH($A2009,'Smelter Reference List'!$E:$E,0)))</f>
        <v/>
      </c>
      <c r="D2009" s="293" t="str">
        <f ca="1">IF(ISERROR($S2009),"",OFFSET('Smelter Reference List'!$C$4,$S2009-4,0)&amp;"")</f>
        <v/>
      </c>
      <c r="E2009" s="293" t="str">
        <f ca="1">IF(ISERROR($S2009),"",OFFSET('Smelter Reference List'!$D$4,$S2009-4,0)&amp;"")</f>
        <v/>
      </c>
      <c r="F2009" s="293" t="str">
        <f ca="1">IF(ISERROR($S2009),"",OFFSET('Smelter Reference List'!$E$4,$S2009-4,0))</f>
        <v/>
      </c>
      <c r="G2009" s="293" t="str">
        <f ca="1">IF(C2009=$U$4,"Enter smelter details", IF(ISERROR($S2009),"",OFFSET('Smelter Reference List'!$F$4,$S2009-4,0)))</f>
        <v/>
      </c>
      <c r="H2009" s="294" t="str">
        <f ca="1">IF(ISERROR($S2009),"",OFFSET('Smelter Reference List'!$G$4,$S2009-4,0))</f>
        <v/>
      </c>
      <c r="I2009" s="295" t="str">
        <f ca="1">IF(ISERROR($S2009),"",OFFSET('Smelter Reference List'!$H$4,$S2009-4,0))</f>
        <v/>
      </c>
      <c r="J2009" s="295" t="str">
        <f ca="1">IF(ISERROR($S2009),"",OFFSET('Smelter Reference List'!$I$4,$S2009-4,0))</f>
        <v/>
      </c>
      <c r="K2009" s="296"/>
      <c r="L2009" s="296"/>
      <c r="M2009" s="296"/>
      <c r="N2009" s="296"/>
      <c r="O2009" s="296"/>
      <c r="P2009" s="296"/>
      <c r="Q2009" s="297"/>
      <c r="R2009" s="227"/>
      <c r="S2009" s="228" t="e">
        <f>IF(C2009="",NA(),MATCH($B2009&amp;$C2009,'Smelter Reference List'!$J:$J,0))</f>
        <v>#N/A</v>
      </c>
      <c r="T2009" s="229"/>
      <c r="U2009" s="229">
        <f t="shared" ca="1" si="64"/>
        <v>0</v>
      </c>
      <c r="V2009" s="229"/>
      <c r="W2009" s="229"/>
      <c r="Y2009" s="223" t="str">
        <f t="shared" si="65"/>
        <v/>
      </c>
    </row>
    <row r="2010" spans="1:25" s="223" customFormat="1" ht="20.25">
      <c r="A2010" s="292"/>
      <c r="B2010" s="293" t="str">
        <f>IF(LEN(A2010)=0,"",INDEX('Smelter Reference List'!$A:$A,MATCH($A2010,'Smelter Reference List'!$E:$E,0)))</f>
        <v/>
      </c>
      <c r="C2010" s="299" t="str">
        <f>IF(LEN(A2010)=0,"",INDEX('Smelter Reference List'!$C:$C,MATCH($A2010,'Smelter Reference List'!$E:$E,0)))</f>
        <v/>
      </c>
      <c r="D2010" s="293" t="str">
        <f ca="1">IF(ISERROR($S2010),"",OFFSET('Smelter Reference List'!$C$4,$S2010-4,0)&amp;"")</f>
        <v/>
      </c>
      <c r="E2010" s="293" t="str">
        <f ca="1">IF(ISERROR($S2010),"",OFFSET('Smelter Reference List'!$D$4,$S2010-4,0)&amp;"")</f>
        <v/>
      </c>
      <c r="F2010" s="293" t="str">
        <f ca="1">IF(ISERROR($S2010),"",OFFSET('Smelter Reference List'!$E$4,$S2010-4,0))</f>
        <v/>
      </c>
      <c r="G2010" s="293" t="str">
        <f ca="1">IF(C2010=$U$4,"Enter smelter details", IF(ISERROR($S2010),"",OFFSET('Smelter Reference List'!$F$4,$S2010-4,0)))</f>
        <v/>
      </c>
      <c r="H2010" s="294" t="str">
        <f ca="1">IF(ISERROR($S2010),"",OFFSET('Smelter Reference List'!$G$4,$S2010-4,0))</f>
        <v/>
      </c>
      <c r="I2010" s="295" t="str">
        <f ca="1">IF(ISERROR($S2010),"",OFFSET('Smelter Reference List'!$H$4,$S2010-4,0))</f>
        <v/>
      </c>
      <c r="J2010" s="295" t="str">
        <f ca="1">IF(ISERROR($S2010),"",OFFSET('Smelter Reference List'!$I$4,$S2010-4,0))</f>
        <v/>
      </c>
      <c r="K2010" s="296"/>
      <c r="L2010" s="296"/>
      <c r="M2010" s="296"/>
      <c r="N2010" s="296"/>
      <c r="O2010" s="296"/>
      <c r="P2010" s="296"/>
      <c r="Q2010" s="297"/>
      <c r="R2010" s="227"/>
      <c r="S2010" s="228" t="e">
        <f>IF(C2010="",NA(),MATCH($B2010&amp;$C2010,'Smelter Reference List'!$J:$J,0))</f>
        <v>#N/A</v>
      </c>
      <c r="T2010" s="229"/>
      <c r="U2010" s="229">
        <f t="shared" ca="1" si="64"/>
        <v>0</v>
      </c>
      <c r="V2010" s="229"/>
      <c r="W2010" s="229"/>
      <c r="Y2010" s="223" t="str">
        <f t="shared" si="65"/>
        <v/>
      </c>
    </row>
    <row r="2011" spans="1:25" s="223" customFormat="1" ht="20.25">
      <c r="A2011" s="292"/>
      <c r="B2011" s="293" t="str">
        <f>IF(LEN(A2011)=0,"",INDEX('Smelter Reference List'!$A:$A,MATCH($A2011,'Smelter Reference List'!$E:$E,0)))</f>
        <v/>
      </c>
      <c r="C2011" s="299" t="str">
        <f>IF(LEN(A2011)=0,"",INDEX('Smelter Reference List'!$C:$C,MATCH($A2011,'Smelter Reference List'!$E:$E,0)))</f>
        <v/>
      </c>
      <c r="D2011" s="293" t="str">
        <f ca="1">IF(ISERROR($S2011),"",OFFSET('Smelter Reference List'!$C$4,$S2011-4,0)&amp;"")</f>
        <v/>
      </c>
      <c r="E2011" s="293" t="str">
        <f ca="1">IF(ISERROR($S2011),"",OFFSET('Smelter Reference List'!$D$4,$S2011-4,0)&amp;"")</f>
        <v/>
      </c>
      <c r="F2011" s="293" t="str">
        <f ca="1">IF(ISERROR($S2011),"",OFFSET('Smelter Reference List'!$E$4,$S2011-4,0))</f>
        <v/>
      </c>
      <c r="G2011" s="293" t="str">
        <f ca="1">IF(C2011=$U$4,"Enter smelter details", IF(ISERROR($S2011),"",OFFSET('Smelter Reference List'!$F$4,$S2011-4,0)))</f>
        <v/>
      </c>
      <c r="H2011" s="294" t="str">
        <f ca="1">IF(ISERROR($S2011),"",OFFSET('Smelter Reference List'!$G$4,$S2011-4,0))</f>
        <v/>
      </c>
      <c r="I2011" s="295" t="str">
        <f ca="1">IF(ISERROR($S2011),"",OFFSET('Smelter Reference List'!$H$4,$S2011-4,0))</f>
        <v/>
      </c>
      <c r="J2011" s="295" t="str">
        <f ca="1">IF(ISERROR($S2011),"",OFFSET('Smelter Reference List'!$I$4,$S2011-4,0))</f>
        <v/>
      </c>
      <c r="K2011" s="296"/>
      <c r="L2011" s="296"/>
      <c r="M2011" s="296"/>
      <c r="N2011" s="296"/>
      <c r="O2011" s="296"/>
      <c r="P2011" s="296"/>
      <c r="Q2011" s="297"/>
      <c r="R2011" s="227"/>
      <c r="S2011" s="228" t="e">
        <f>IF(C2011="",NA(),MATCH($B2011&amp;$C2011,'Smelter Reference List'!$J:$J,0))</f>
        <v>#N/A</v>
      </c>
      <c r="T2011" s="229"/>
      <c r="U2011" s="229">
        <f t="shared" ca="1" si="64"/>
        <v>0</v>
      </c>
      <c r="V2011" s="229"/>
      <c r="W2011" s="229"/>
      <c r="Y2011" s="223" t="str">
        <f t="shared" si="65"/>
        <v/>
      </c>
    </row>
    <row r="2012" spans="1:25" s="223" customFormat="1" ht="20.25">
      <c r="A2012" s="292"/>
      <c r="B2012" s="293" t="str">
        <f>IF(LEN(A2012)=0,"",INDEX('Smelter Reference List'!$A:$A,MATCH($A2012,'Smelter Reference List'!$E:$E,0)))</f>
        <v/>
      </c>
      <c r="C2012" s="299" t="str">
        <f>IF(LEN(A2012)=0,"",INDEX('Smelter Reference List'!$C:$C,MATCH($A2012,'Smelter Reference List'!$E:$E,0)))</f>
        <v/>
      </c>
      <c r="D2012" s="293" t="str">
        <f ca="1">IF(ISERROR($S2012),"",OFFSET('Smelter Reference List'!$C$4,$S2012-4,0)&amp;"")</f>
        <v/>
      </c>
      <c r="E2012" s="293" t="str">
        <f ca="1">IF(ISERROR($S2012),"",OFFSET('Smelter Reference List'!$D$4,$S2012-4,0)&amp;"")</f>
        <v/>
      </c>
      <c r="F2012" s="293" t="str">
        <f ca="1">IF(ISERROR($S2012),"",OFFSET('Smelter Reference List'!$E$4,$S2012-4,0))</f>
        <v/>
      </c>
      <c r="G2012" s="293" t="str">
        <f ca="1">IF(C2012=$U$4,"Enter smelter details", IF(ISERROR($S2012),"",OFFSET('Smelter Reference List'!$F$4,$S2012-4,0)))</f>
        <v/>
      </c>
      <c r="H2012" s="294" t="str">
        <f ca="1">IF(ISERROR($S2012),"",OFFSET('Smelter Reference List'!$G$4,$S2012-4,0))</f>
        <v/>
      </c>
      <c r="I2012" s="295" t="str">
        <f ca="1">IF(ISERROR($S2012),"",OFFSET('Smelter Reference List'!$H$4,$S2012-4,0))</f>
        <v/>
      </c>
      <c r="J2012" s="295" t="str">
        <f ca="1">IF(ISERROR($S2012),"",OFFSET('Smelter Reference List'!$I$4,$S2012-4,0))</f>
        <v/>
      </c>
      <c r="K2012" s="296"/>
      <c r="L2012" s="296"/>
      <c r="M2012" s="296"/>
      <c r="N2012" s="296"/>
      <c r="O2012" s="296"/>
      <c r="P2012" s="296"/>
      <c r="Q2012" s="297"/>
      <c r="R2012" s="227"/>
      <c r="S2012" s="228" t="e">
        <f>IF(C2012="",NA(),MATCH($B2012&amp;$C2012,'Smelter Reference List'!$J:$J,0))</f>
        <v>#N/A</v>
      </c>
      <c r="T2012" s="229"/>
      <c r="U2012" s="229">
        <f t="shared" ca="1" si="64"/>
        <v>0</v>
      </c>
      <c r="V2012" s="229"/>
      <c r="W2012" s="229"/>
      <c r="Y2012" s="223" t="str">
        <f t="shared" si="65"/>
        <v/>
      </c>
    </row>
    <row r="2013" spans="1:25" s="223" customFormat="1" ht="20.25">
      <c r="A2013" s="292"/>
      <c r="B2013" s="293" t="str">
        <f>IF(LEN(A2013)=0,"",INDEX('Smelter Reference List'!$A:$A,MATCH($A2013,'Smelter Reference List'!$E:$E,0)))</f>
        <v/>
      </c>
      <c r="C2013" s="299" t="str">
        <f>IF(LEN(A2013)=0,"",INDEX('Smelter Reference List'!$C:$C,MATCH($A2013,'Smelter Reference List'!$E:$E,0)))</f>
        <v/>
      </c>
      <c r="D2013" s="293" t="str">
        <f ca="1">IF(ISERROR($S2013),"",OFFSET('Smelter Reference List'!$C$4,$S2013-4,0)&amp;"")</f>
        <v/>
      </c>
      <c r="E2013" s="293" t="str">
        <f ca="1">IF(ISERROR($S2013),"",OFFSET('Smelter Reference List'!$D$4,$S2013-4,0)&amp;"")</f>
        <v/>
      </c>
      <c r="F2013" s="293" t="str">
        <f ca="1">IF(ISERROR($S2013),"",OFFSET('Smelter Reference List'!$E$4,$S2013-4,0))</f>
        <v/>
      </c>
      <c r="G2013" s="293" t="str">
        <f ca="1">IF(C2013=$U$4,"Enter smelter details", IF(ISERROR($S2013),"",OFFSET('Smelter Reference List'!$F$4,$S2013-4,0)))</f>
        <v/>
      </c>
      <c r="H2013" s="294" t="str">
        <f ca="1">IF(ISERROR($S2013),"",OFFSET('Smelter Reference List'!$G$4,$S2013-4,0))</f>
        <v/>
      </c>
      <c r="I2013" s="295" t="str">
        <f ca="1">IF(ISERROR($S2013),"",OFFSET('Smelter Reference List'!$H$4,$S2013-4,0))</f>
        <v/>
      </c>
      <c r="J2013" s="295" t="str">
        <f ca="1">IF(ISERROR($S2013),"",OFFSET('Smelter Reference List'!$I$4,$S2013-4,0))</f>
        <v/>
      </c>
      <c r="K2013" s="296"/>
      <c r="L2013" s="296"/>
      <c r="M2013" s="296"/>
      <c r="N2013" s="296"/>
      <c r="O2013" s="296"/>
      <c r="P2013" s="296"/>
      <c r="Q2013" s="297"/>
      <c r="R2013" s="227"/>
      <c r="S2013" s="228" t="e">
        <f>IF(C2013="",NA(),MATCH($B2013&amp;$C2013,'Smelter Reference List'!$J:$J,0))</f>
        <v>#N/A</v>
      </c>
      <c r="T2013" s="229"/>
      <c r="U2013" s="229">
        <f t="shared" ca="1" si="64"/>
        <v>0</v>
      </c>
      <c r="V2013" s="229"/>
      <c r="W2013" s="229"/>
      <c r="Y2013" s="223" t="str">
        <f t="shared" si="65"/>
        <v/>
      </c>
    </row>
    <row r="2014" spans="1:25" s="223" customFormat="1" ht="20.25">
      <c r="A2014" s="292"/>
      <c r="B2014" s="293" t="str">
        <f>IF(LEN(A2014)=0,"",INDEX('Smelter Reference List'!$A:$A,MATCH($A2014,'Smelter Reference List'!$E:$E,0)))</f>
        <v/>
      </c>
      <c r="C2014" s="299" t="str">
        <f>IF(LEN(A2014)=0,"",INDEX('Smelter Reference List'!$C:$C,MATCH($A2014,'Smelter Reference List'!$E:$E,0)))</f>
        <v/>
      </c>
      <c r="D2014" s="293" t="str">
        <f ca="1">IF(ISERROR($S2014),"",OFFSET('Smelter Reference List'!$C$4,$S2014-4,0)&amp;"")</f>
        <v/>
      </c>
      <c r="E2014" s="293" t="str">
        <f ca="1">IF(ISERROR($S2014),"",OFFSET('Smelter Reference List'!$D$4,$S2014-4,0)&amp;"")</f>
        <v/>
      </c>
      <c r="F2014" s="293" t="str">
        <f ca="1">IF(ISERROR($S2014),"",OFFSET('Smelter Reference List'!$E$4,$S2014-4,0))</f>
        <v/>
      </c>
      <c r="G2014" s="293" t="str">
        <f ca="1">IF(C2014=$U$4,"Enter smelter details", IF(ISERROR($S2014),"",OFFSET('Smelter Reference List'!$F$4,$S2014-4,0)))</f>
        <v/>
      </c>
      <c r="H2014" s="294" t="str">
        <f ca="1">IF(ISERROR($S2014),"",OFFSET('Smelter Reference List'!$G$4,$S2014-4,0))</f>
        <v/>
      </c>
      <c r="I2014" s="295" t="str">
        <f ca="1">IF(ISERROR($S2014),"",OFFSET('Smelter Reference List'!$H$4,$S2014-4,0))</f>
        <v/>
      </c>
      <c r="J2014" s="295" t="str">
        <f ca="1">IF(ISERROR($S2014),"",OFFSET('Smelter Reference List'!$I$4,$S2014-4,0))</f>
        <v/>
      </c>
      <c r="K2014" s="296"/>
      <c r="L2014" s="296"/>
      <c r="M2014" s="296"/>
      <c r="N2014" s="296"/>
      <c r="O2014" s="296"/>
      <c r="P2014" s="296"/>
      <c r="Q2014" s="297"/>
      <c r="R2014" s="227"/>
      <c r="S2014" s="228" t="e">
        <f>IF(C2014="",NA(),MATCH($B2014&amp;$C2014,'Smelter Reference List'!$J:$J,0))</f>
        <v>#N/A</v>
      </c>
      <c r="T2014" s="229"/>
      <c r="U2014" s="229">
        <f t="shared" ca="1" si="64"/>
        <v>0</v>
      </c>
      <c r="V2014" s="229"/>
      <c r="W2014" s="229"/>
      <c r="Y2014" s="223" t="str">
        <f t="shared" si="65"/>
        <v/>
      </c>
    </row>
    <row r="2015" spans="1:25" s="223" customFormat="1" ht="20.25">
      <c r="A2015" s="292"/>
      <c r="B2015" s="293" t="str">
        <f>IF(LEN(A2015)=0,"",INDEX('Smelter Reference List'!$A:$A,MATCH($A2015,'Smelter Reference List'!$E:$E,0)))</f>
        <v/>
      </c>
      <c r="C2015" s="299" t="str">
        <f>IF(LEN(A2015)=0,"",INDEX('Smelter Reference List'!$C:$C,MATCH($A2015,'Smelter Reference List'!$E:$E,0)))</f>
        <v/>
      </c>
      <c r="D2015" s="293" t="str">
        <f ca="1">IF(ISERROR($S2015),"",OFFSET('Smelter Reference List'!$C$4,$S2015-4,0)&amp;"")</f>
        <v/>
      </c>
      <c r="E2015" s="293" t="str">
        <f ca="1">IF(ISERROR($S2015),"",OFFSET('Smelter Reference List'!$D$4,$S2015-4,0)&amp;"")</f>
        <v/>
      </c>
      <c r="F2015" s="293" t="str">
        <f ca="1">IF(ISERROR($S2015),"",OFFSET('Smelter Reference List'!$E$4,$S2015-4,0))</f>
        <v/>
      </c>
      <c r="G2015" s="293" t="str">
        <f ca="1">IF(C2015=$U$4,"Enter smelter details", IF(ISERROR($S2015),"",OFFSET('Smelter Reference List'!$F$4,$S2015-4,0)))</f>
        <v/>
      </c>
      <c r="H2015" s="294" t="str">
        <f ca="1">IF(ISERROR($S2015),"",OFFSET('Smelter Reference List'!$G$4,$S2015-4,0))</f>
        <v/>
      </c>
      <c r="I2015" s="295" t="str">
        <f ca="1">IF(ISERROR($S2015),"",OFFSET('Smelter Reference List'!$H$4,$S2015-4,0))</f>
        <v/>
      </c>
      <c r="J2015" s="295" t="str">
        <f ca="1">IF(ISERROR($S2015),"",OFFSET('Smelter Reference List'!$I$4,$S2015-4,0))</f>
        <v/>
      </c>
      <c r="K2015" s="296"/>
      <c r="L2015" s="296"/>
      <c r="M2015" s="296"/>
      <c r="N2015" s="296"/>
      <c r="O2015" s="296"/>
      <c r="P2015" s="296"/>
      <c r="Q2015" s="297"/>
      <c r="R2015" s="227"/>
      <c r="S2015" s="228" t="e">
        <f>IF(C2015="",NA(),MATCH($B2015&amp;$C2015,'Smelter Reference List'!$J:$J,0))</f>
        <v>#N/A</v>
      </c>
      <c r="T2015" s="229"/>
      <c r="U2015" s="229">
        <f t="shared" ca="1" si="64"/>
        <v>0</v>
      </c>
      <c r="V2015" s="229"/>
      <c r="W2015" s="229"/>
      <c r="Y2015" s="223" t="str">
        <f t="shared" si="65"/>
        <v/>
      </c>
    </row>
    <row r="2016" spans="1:25" s="223" customFormat="1" ht="20.25">
      <c r="A2016" s="292"/>
      <c r="B2016" s="293" t="str">
        <f>IF(LEN(A2016)=0,"",INDEX('Smelter Reference List'!$A:$A,MATCH($A2016,'Smelter Reference List'!$E:$E,0)))</f>
        <v/>
      </c>
      <c r="C2016" s="299" t="str">
        <f>IF(LEN(A2016)=0,"",INDEX('Smelter Reference List'!$C:$C,MATCH($A2016,'Smelter Reference List'!$E:$E,0)))</f>
        <v/>
      </c>
      <c r="D2016" s="293" t="str">
        <f ca="1">IF(ISERROR($S2016),"",OFFSET('Smelter Reference List'!$C$4,$S2016-4,0)&amp;"")</f>
        <v/>
      </c>
      <c r="E2016" s="293" t="str">
        <f ca="1">IF(ISERROR($S2016),"",OFFSET('Smelter Reference List'!$D$4,$S2016-4,0)&amp;"")</f>
        <v/>
      </c>
      <c r="F2016" s="293" t="str">
        <f ca="1">IF(ISERROR($S2016),"",OFFSET('Smelter Reference List'!$E$4,$S2016-4,0))</f>
        <v/>
      </c>
      <c r="G2016" s="293" t="str">
        <f ca="1">IF(C2016=$U$4,"Enter smelter details", IF(ISERROR($S2016),"",OFFSET('Smelter Reference List'!$F$4,$S2016-4,0)))</f>
        <v/>
      </c>
      <c r="H2016" s="294" t="str">
        <f ca="1">IF(ISERROR($S2016),"",OFFSET('Smelter Reference List'!$G$4,$S2016-4,0))</f>
        <v/>
      </c>
      <c r="I2016" s="295" t="str">
        <f ca="1">IF(ISERROR($S2016),"",OFFSET('Smelter Reference List'!$H$4,$S2016-4,0))</f>
        <v/>
      </c>
      <c r="J2016" s="295" t="str">
        <f ca="1">IF(ISERROR($S2016),"",OFFSET('Smelter Reference List'!$I$4,$S2016-4,0))</f>
        <v/>
      </c>
      <c r="K2016" s="296"/>
      <c r="L2016" s="296"/>
      <c r="M2016" s="296"/>
      <c r="N2016" s="296"/>
      <c r="O2016" s="296"/>
      <c r="P2016" s="296"/>
      <c r="Q2016" s="297"/>
      <c r="R2016" s="227"/>
      <c r="S2016" s="228" t="e">
        <f>IF(C2016="",NA(),MATCH($B2016&amp;$C2016,'Smelter Reference List'!$J:$J,0))</f>
        <v>#N/A</v>
      </c>
      <c r="T2016" s="229"/>
      <c r="U2016" s="229">
        <f t="shared" ca="1" si="64"/>
        <v>0</v>
      </c>
      <c r="V2016" s="229"/>
      <c r="W2016" s="229"/>
      <c r="Y2016" s="223" t="str">
        <f t="shared" si="65"/>
        <v/>
      </c>
    </row>
    <row r="2017" spans="1:25" s="223" customFormat="1" ht="20.25">
      <c r="A2017" s="292"/>
      <c r="B2017" s="293" t="str">
        <f>IF(LEN(A2017)=0,"",INDEX('Smelter Reference List'!$A:$A,MATCH($A2017,'Smelter Reference List'!$E:$E,0)))</f>
        <v/>
      </c>
      <c r="C2017" s="299" t="str">
        <f>IF(LEN(A2017)=0,"",INDEX('Smelter Reference List'!$C:$C,MATCH($A2017,'Smelter Reference List'!$E:$E,0)))</f>
        <v/>
      </c>
      <c r="D2017" s="293" t="str">
        <f ca="1">IF(ISERROR($S2017),"",OFFSET('Smelter Reference List'!$C$4,$S2017-4,0)&amp;"")</f>
        <v/>
      </c>
      <c r="E2017" s="293" t="str">
        <f ca="1">IF(ISERROR($S2017),"",OFFSET('Smelter Reference List'!$D$4,$S2017-4,0)&amp;"")</f>
        <v/>
      </c>
      <c r="F2017" s="293" t="str">
        <f ca="1">IF(ISERROR($S2017),"",OFFSET('Smelter Reference List'!$E$4,$S2017-4,0))</f>
        <v/>
      </c>
      <c r="G2017" s="293" t="str">
        <f ca="1">IF(C2017=$U$4,"Enter smelter details", IF(ISERROR($S2017),"",OFFSET('Smelter Reference List'!$F$4,$S2017-4,0)))</f>
        <v/>
      </c>
      <c r="H2017" s="294" t="str">
        <f ca="1">IF(ISERROR($S2017),"",OFFSET('Smelter Reference List'!$G$4,$S2017-4,0))</f>
        <v/>
      </c>
      <c r="I2017" s="295" t="str">
        <f ca="1">IF(ISERROR($S2017),"",OFFSET('Smelter Reference List'!$H$4,$S2017-4,0))</f>
        <v/>
      </c>
      <c r="J2017" s="295" t="str">
        <f ca="1">IF(ISERROR($S2017),"",OFFSET('Smelter Reference List'!$I$4,$S2017-4,0))</f>
        <v/>
      </c>
      <c r="K2017" s="296"/>
      <c r="L2017" s="296"/>
      <c r="M2017" s="296"/>
      <c r="N2017" s="296"/>
      <c r="O2017" s="296"/>
      <c r="P2017" s="296"/>
      <c r="Q2017" s="297"/>
      <c r="R2017" s="227"/>
      <c r="S2017" s="228" t="e">
        <f>IF(C2017="",NA(),MATCH($B2017&amp;$C2017,'Smelter Reference List'!$J:$J,0))</f>
        <v>#N/A</v>
      </c>
      <c r="T2017" s="229"/>
      <c r="U2017" s="229">
        <f t="shared" ca="1" si="64"/>
        <v>0</v>
      </c>
      <c r="V2017" s="229"/>
      <c r="W2017" s="229"/>
      <c r="Y2017" s="223" t="str">
        <f t="shared" si="65"/>
        <v/>
      </c>
    </row>
    <row r="2018" spans="1:25" s="223" customFormat="1" ht="20.25">
      <c r="A2018" s="292"/>
      <c r="B2018" s="293" t="str">
        <f>IF(LEN(A2018)=0,"",INDEX('Smelter Reference List'!$A:$A,MATCH($A2018,'Smelter Reference List'!$E:$E,0)))</f>
        <v/>
      </c>
      <c r="C2018" s="299" t="str">
        <f>IF(LEN(A2018)=0,"",INDEX('Smelter Reference List'!$C:$C,MATCH($A2018,'Smelter Reference List'!$E:$E,0)))</f>
        <v/>
      </c>
      <c r="D2018" s="293" t="str">
        <f ca="1">IF(ISERROR($S2018),"",OFFSET('Smelter Reference List'!$C$4,$S2018-4,0)&amp;"")</f>
        <v/>
      </c>
      <c r="E2018" s="293" t="str">
        <f ca="1">IF(ISERROR($S2018),"",OFFSET('Smelter Reference List'!$D$4,$S2018-4,0)&amp;"")</f>
        <v/>
      </c>
      <c r="F2018" s="293" t="str">
        <f ca="1">IF(ISERROR($S2018),"",OFFSET('Smelter Reference List'!$E$4,$S2018-4,0))</f>
        <v/>
      </c>
      <c r="G2018" s="293" t="str">
        <f ca="1">IF(C2018=$U$4,"Enter smelter details", IF(ISERROR($S2018),"",OFFSET('Smelter Reference List'!$F$4,$S2018-4,0)))</f>
        <v/>
      </c>
      <c r="H2018" s="294" t="str">
        <f ca="1">IF(ISERROR($S2018),"",OFFSET('Smelter Reference List'!$G$4,$S2018-4,0))</f>
        <v/>
      </c>
      <c r="I2018" s="295" t="str">
        <f ca="1">IF(ISERROR($S2018),"",OFFSET('Smelter Reference List'!$H$4,$S2018-4,0))</f>
        <v/>
      </c>
      <c r="J2018" s="295" t="str">
        <f ca="1">IF(ISERROR($S2018),"",OFFSET('Smelter Reference List'!$I$4,$S2018-4,0))</f>
        <v/>
      </c>
      <c r="K2018" s="296"/>
      <c r="L2018" s="296"/>
      <c r="M2018" s="296"/>
      <c r="N2018" s="296"/>
      <c r="O2018" s="296"/>
      <c r="P2018" s="296"/>
      <c r="Q2018" s="297"/>
      <c r="R2018" s="227"/>
      <c r="S2018" s="228" t="e">
        <f>IF(C2018="",NA(),MATCH($B2018&amp;$C2018,'Smelter Reference List'!$J:$J,0))</f>
        <v>#N/A</v>
      </c>
      <c r="T2018" s="229"/>
      <c r="U2018" s="229">
        <f t="shared" ca="1" si="64"/>
        <v>0</v>
      </c>
      <c r="V2018" s="229"/>
      <c r="W2018" s="229"/>
      <c r="Y2018" s="223" t="str">
        <f t="shared" si="65"/>
        <v/>
      </c>
    </row>
    <row r="2019" spans="1:25" s="223" customFormat="1" ht="20.25">
      <c r="A2019" s="292"/>
      <c r="B2019" s="293" t="str">
        <f>IF(LEN(A2019)=0,"",INDEX('Smelter Reference List'!$A:$A,MATCH($A2019,'Smelter Reference List'!$E:$E,0)))</f>
        <v/>
      </c>
      <c r="C2019" s="299" t="str">
        <f>IF(LEN(A2019)=0,"",INDEX('Smelter Reference List'!$C:$C,MATCH($A2019,'Smelter Reference List'!$E:$E,0)))</f>
        <v/>
      </c>
      <c r="D2019" s="293" t="str">
        <f ca="1">IF(ISERROR($S2019),"",OFFSET('Smelter Reference List'!$C$4,$S2019-4,0)&amp;"")</f>
        <v/>
      </c>
      <c r="E2019" s="293" t="str">
        <f ca="1">IF(ISERROR($S2019),"",OFFSET('Smelter Reference List'!$D$4,$S2019-4,0)&amp;"")</f>
        <v/>
      </c>
      <c r="F2019" s="293" t="str">
        <f ca="1">IF(ISERROR($S2019),"",OFFSET('Smelter Reference List'!$E$4,$S2019-4,0))</f>
        <v/>
      </c>
      <c r="G2019" s="293" t="str">
        <f ca="1">IF(C2019=$U$4,"Enter smelter details", IF(ISERROR($S2019),"",OFFSET('Smelter Reference List'!$F$4,$S2019-4,0)))</f>
        <v/>
      </c>
      <c r="H2019" s="294" t="str">
        <f ca="1">IF(ISERROR($S2019),"",OFFSET('Smelter Reference List'!$G$4,$S2019-4,0))</f>
        <v/>
      </c>
      <c r="I2019" s="295" t="str">
        <f ca="1">IF(ISERROR($S2019),"",OFFSET('Smelter Reference List'!$H$4,$S2019-4,0))</f>
        <v/>
      </c>
      <c r="J2019" s="295" t="str">
        <f ca="1">IF(ISERROR($S2019),"",OFFSET('Smelter Reference List'!$I$4,$S2019-4,0))</f>
        <v/>
      </c>
      <c r="K2019" s="296"/>
      <c r="L2019" s="296"/>
      <c r="M2019" s="296"/>
      <c r="N2019" s="296"/>
      <c r="O2019" s="296"/>
      <c r="P2019" s="296"/>
      <c r="Q2019" s="297"/>
      <c r="R2019" s="227"/>
      <c r="S2019" s="228" t="e">
        <f>IF(C2019="",NA(),MATCH($B2019&amp;$C2019,'Smelter Reference List'!$J:$J,0))</f>
        <v>#N/A</v>
      </c>
      <c r="T2019" s="229"/>
      <c r="U2019" s="229">
        <f t="shared" ca="1" si="64"/>
        <v>0</v>
      </c>
      <c r="V2019" s="229"/>
      <c r="W2019" s="229"/>
      <c r="Y2019" s="223" t="str">
        <f t="shared" si="65"/>
        <v/>
      </c>
    </row>
    <row r="2020" spans="1:25" s="223" customFormat="1" ht="20.25">
      <c r="A2020" s="292"/>
      <c r="B2020" s="293" t="str">
        <f>IF(LEN(A2020)=0,"",INDEX('Smelter Reference List'!$A:$A,MATCH($A2020,'Smelter Reference List'!$E:$E,0)))</f>
        <v/>
      </c>
      <c r="C2020" s="299" t="str">
        <f>IF(LEN(A2020)=0,"",INDEX('Smelter Reference List'!$C:$C,MATCH($A2020,'Smelter Reference List'!$E:$E,0)))</f>
        <v/>
      </c>
      <c r="D2020" s="293" t="str">
        <f ca="1">IF(ISERROR($S2020),"",OFFSET('Smelter Reference List'!$C$4,$S2020-4,0)&amp;"")</f>
        <v/>
      </c>
      <c r="E2020" s="293" t="str">
        <f ca="1">IF(ISERROR($S2020),"",OFFSET('Smelter Reference List'!$D$4,$S2020-4,0)&amp;"")</f>
        <v/>
      </c>
      <c r="F2020" s="293" t="str">
        <f ca="1">IF(ISERROR($S2020),"",OFFSET('Smelter Reference List'!$E$4,$S2020-4,0))</f>
        <v/>
      </c>
      <c r="G2020" s="293" t="str">
        <f ca="1">IF(C2020=$U$4,"Enter smelter details", IF(ISERROR($S2020),"",OFFSET('Smelter Reference List'!$F$4,$S2020-4,0)))</f>
        <v/>
      </c>
      <c r="H2020" s="294" t="str">
        <f ca="1">IF(ISERROR($S2020),"",OFFSET('Smelter Reference List'!$G$4,$S2020-4,0))</f>
        <v/>
      </c>
      <c r="I2020" s="295" t="str">
        <f ca="1">IF(ISERROR($S2020),"",OFFSET('Smelter Reference List'!$H$4,$S2020-4,0))</f>
        <v/>
      </c>
      <c r="J2020" s="295" t="str">
        <f ca="1">IF(ISERROR($S2020),"",OFFSET('Smelter Reference List'!$I$4,$S2020-4,0))</f>
        <v/>
      </c>
      <c r="K2020" s="296"/>
      <c r="L2020" s="296"/>
      <c r="M2020" s="296"/>
      <c r="N2020" s="296"/>
      <c r="O2020" s="296"/>
      <c r="P2020" s="296"/>
      <c r="Q2020" s="297"/>
      <c r="R2020" s="227"/>
      <c r="S2020" s="228" t="e">
        <f>IF(C2020="",NA(),MATCH($B2020&amp;$C2020,'Smelter Reference List'!$J:$J,0))</f>
        <v>#N/A</v>
      </c>
      <c r="T2020" s="229"/>
      <c r="U2020" s="229">
        <f t="shared" ca="1" si="64"/>
        <v>0</v>
      </c>
      <c r="V2020" s="229"/>
      <c r="W2020" s="229"/>
      <c r="Y2020" s="223" t="str">
        <f t="shared" si="65"/>
        <v/>
      </c>
    </row>
    <row r="2021" spans="1:25" s="223" customFormat="1" ht="20.25">
      <c r="A2021" s="292"/>
      <c r="B2021" s="293" t="str">
        <f>IF(LEN(A2021)=0,"",INDEX('Smelter Reference List'!$A:$A,MATCH($A2021,'Smelter Reference List'!$E:$E,0)))</f>
        <v/>
      </c>
      <c r="C2021" s="299" t="str">
        <f>IF(LEN(A2021)=0,"",INDEX('Smelter Reference List'!$C:$C,MATCH($A2021,'Smelter Reference List'!$E:$E,0)))</f>
        <v/>
      </c>
      <c r="D2021" s="293" t="str">
        <f ca="1">IF(ISERROR($S2021),"",OFFSET('Smelter Reference List'!$C$4,$S2021-4,0)&amp;"")</f>
        <v/>
      </c>
      <c r="E2021" s="293" t="str">
        <f ca="1">IF(ISERROR($S2021),"",OFFSET('Smelter Reference List'!$D$4,$S2021-4,0)&amp;"")</f>
        <v/>
      </c>
      <c r="F2021" s="293" t="str">
        <f ca="1">IF(ISERROR($S2021),"",OFFSET('Smelter Reference List'!$E$4,$S2021-4,0))</f>
        <v/>
      </c>
      <c r="G2021" s="293" t="str">
        <f ca="1">IF(C2021=$U$4,"Enter smelter details", IF(ISERROR($S2021),"",OFFSET('Smelter Reference List'!$F$4,$S2021-4,0)))</f>
        <v/>
      </c>
      <c r="H2021" s="294" t="str">
        <f ca="1">IF(ISERROR($S2021),"",OFFSET('Smelter Reference List'!$G$4,$S2021-4,0))</f>
        <v/>
      </c>
      <c r="I2021" s="295" t="str">
        <f ca="1">IF(ISERROR($S2021),"",OFFSET('Smelter Reference List'!$H$4,$S2021-4,0))</f>
        <v/>
      </c>
      <c r="J2021" s="295" t="str">
        <f ca="1">IF(ISERROR($S2021),"",OFFSET('Smelter Reference List'!$I$4,$S2021-4,0))</f>
        <v/>
      </c>
      <c r="K2021" s="296"/>
      <c r="L2021" s="296"/>
      <c r="M2021" s="296"/>
      <c r="N2021" s="296"/>
      <c r="O2021" s="296"/>
      <c r="P2021" s="296"/>
      <c r="Q2021" s="297"/>
      <c r="R2021" s="227"/>
      <c r="S2021" s="228" t="e">
        <f>IF(C2021="",NA(),MATCH($B2021&amp;$C2021,'Smelter Reference List'!$J:$J,0))</f>
        <v>#N/A</v>
      </c>
      <c r="T2021" s="229"/>
      <c r="U2021" s="229">
        <f t="shared" ca="1" si="64"/>
        <v>0</v>
      </c>
      <c r="V2021" s="229"/>
      <c r="W2021" s="229"/>
      <c r="Y2021" s="223" t="str">
        <f t="shared" si="65"/>
        <v/>
      </c>
    </row>
    <row r="2022" spans="1:25" s="223" customFormat="1" ht="20.25">
      <c r="A2022" s="292"/>
      <c r="B2022" s="293" t="str">
        <f>IF(LEN(A2022)=0,"",INDEX('Smelter Reference List'!$A:$A,MATCH($A2022,'Smelter Reference List'!$E:$E,0)))</f>
        <v/>
      </c>
      <c r="C2022" s="299" t="str">
        <f>IF(LEN(A2022)=0,"",INDEX('Smelter Reference List'!$C:$C,MATCH($A2022,'Smelter Reference List'!$E:$E,0)))</f>
        <v/>
      </c>
      <c r="D2022" s="293" t="str">
        <f ca="1">IF(ISERROR($S2022),"",OFFSET('Smelter Reference List'!$C$4,$S2022-4,0)&amp;"")</f>
        <v/>
      </c>
      <c r="E2022" s="293" t="str">
        <f ca="1">IF(ISERROR($S2022),"",OFFSET('Smelter Reference List'!$D$4,$S2022-4,0)&amp;"")</f>
        <v/>
      </c>
      <c r="F2022" s="293" t="str">
        <f ca="1">IF(ISERROR($S2022),"",OFFSET('Smelter Reference List'!$E$4,$S2022-4,0))</f>
        <v/>
      </c>
      <c r="G2022" s="293" t="str">
        <f ca="1">IF(C2022=$U$4,"Enter smelter details", IF(ISERROR($S2022),"",OFFSET('Smelter Reference List'!$F$4,$S2022-4,0)))</f>
        <v/>
      </c>
      <c r="H2022" s="294" t="str">
        <f ca="1">IF(ISERROR($S2022),"",OFFSET('Smelter Reference List'!$G$4,$S2022-4,0))</f>
        <v/>
      </c>
      <c r="I2022" s="295" t="str">
        <f ca="1">IF(ISERROR($S2022),"",OFFSET('Smelter Reference List'!$H$4,$S2022-4,0))</f>
        <v/>
      </c>
      <c r="J2022" s="295" t="str">
        <f ca="1">IF(ISERROR($S2022),"",OFFSET('Smelter Reference List'!$I$4,$S2022-4,0))</f>
        <v/>
      </c>
      <c r="K2022" s="296"/>
      <c r="L2022" s="296"/>
      <c r="M2022" s="296"/>
      <c r="N2022" s="296"/>
      <c r="O2022" s="296"/>
      <c r="P2022" s="296"/>
      <c r="Q2022" s="297"/>
      <c r="R2022" s="227"/>
      <c r="S2022" s="228" t="e">
        <f>IF(C2022="",NA(),MATCH($B2022&amp;$C2022,'Smelter Reference List'!$J:$J,0))</f>
        <v>#N/A</v>
      </c>
      <c r="T2022" s="229"/>
      <c r="U2022" s="229">
        <f t="shared" ca="1" si="64"/>
        <v>0</v>
      </c>
      <c r="V2022" s="229"/>
      <c r="W2022" s="229"/>
      <c r="Y2022" s="223" t="str">
        <f t="shared" si="65"/>
        <v/>
      </c>
    </row>
    <row r="2023" spans="1:25" s="223" customFormat="1" ht="20.25">
      <c r="A2023" s="292"/>
      <c r="B2023" s="293" t="str">
        <f>IF(LEN(A2023)=0,"",INDEX('Smelter Reference List'!$A:$A,MATCH($A2023,'Smelter Reference List'!$E:$E,0)))</f>
        <v/>
      </c>
      <c r="C2023" s="299" t="str">
        <f>IF(LEN(A2023)=0,"",INDEX('Smelter Reference List'!$C:$C,MATCH($A2023,'Smelter Reference List'!$E:$E,0)))</f>
        <v/>
      </c>
      <c r="D2023" s="293" t="str">
        <f ca="1">IF(ISERROR($S2023),"",OFFSET('Smelter Reference List'!$C$4,$S2023-4,0)&amp;"")</f>
        <v/>
      </c>
      <c r="E2023" s="293" t="str">
        <f ca="1">IF(ISERROR($S2023),"",OFFSET('Smelter Reference List'!$D$4,$S2023-4,0)&amp;"")</f>
        <v/>
      </c>
      <c r="F2023" s="293" t="str">
        <f ca="1">IF(ISERROR($S2023),"",OFFSET('Smelter Reference List'!$E$4,$S2023-4,0))</f>
        <v/>
      </c>
      <c r="G2023" s="293" t="str">
        <f ca="1">IF(C2023=$U$4,"Enter smelter details", IF(ISERROR($S2023),"",OFFSET('Smelter Reference List'!$F$4,$S2023-4,0)))</f>
        <v/>
      </c>
      <c r="H2023" s="294" t="str">
        <f ca="1">IF(ISERROR($S2023),"",OFFSET('Smelter Reference List'!$G$4,$S2023-4,0))</f>
        <v/>
      </c>
      <c r="I2023" s="295" t="str">
        <f ca="1">IF(ISERROR($S2023),"",OFFSET('Smelter Reference List'!$H$4,$S2023-4,0))</f>
        <v/>
      </c>
      <c r="J2023" s="295" t="str">
        <f ca="1">IF(ISERROR($S2023),"",OFFSET('Smelter Reference List'!$I$4,$S2023-4,0))</f>
        <v/>
      </c>
      <c r="K2023" s="296"/>
      <c r="L2023" s="296"/>
      <c r="M2023" s="296"/>
      <c r="N2023" s="296"/>
      <c r="O2023" s="296"/>
      <c r="P2023" s="296"/>
      <c r="Q2023" s="297"/>
      <c r="R2023" s="227"/>
      <c r="S2023" s="228" t="e">
        <f>IF(C2023="",NA(),MATCH($B2023&amp;$C2023,'Smelter Reference List'!$J:$J,0))</f>
        <v>#N/A</v>
      </c>
      <c r="T2023" s="229"/>
      <c r="U2023" s="229">
        <f t="shared" ca="1" si="64"/>
        <v>0</v>
      </c>
      <c r="V2023" s="229"/>
      <c r="W2023" s="229"/>
      <c r="Y2023" s="223" t="str">
        <f t="shared" si="65"/>
        <v/>
      </c>
    </row>
    <row r="2024" spans="1:25" s="223" customFormat="1" ht="20.25">
      <c r="A2024" s="292"/>
      <c r="B2024" s="293" t="str">
        <f>IF(LEN(A2024)=0,"",INDEX('Smelter Reference List'!$A:$A,MATCH($A2024,'Smelter Reference List'!$E:$E,0)))</f>
        <v/>
      </c>
      <c r="C2024" s="299" t="str">
        <f>IF(LEN(A2024)=0,"",INDEX('Smelter Reference List'!$C:$C,MATCH($A2024,'Smelter Reference List'!$E:$E,0)))</f>
        <v/>
      </c>
      <c r="D2024" s="293" t="str">
        <f ca="1">IF(ISERROR($S2024),"",OFFSET('Smelter Reference List'!$C$4,$S2024-4,0)&amp;"")</f>
        <v/>
      </c>
      <c r="E2024" s="293" t="str">
        <f ca="1">IF(ISERROR($S2024),"",OFFSET('Smelter Reference List'!$D$4,$S2024-4,0)&amp;"")</f>
        <v/>
      </c>
      <c r="F2024" s="293" t="str">
        <f ca="1">IF(ISERROR($S2024),"",OFFSET('Smelter Reference List'!$E$4,$S2024-4,0))</f>
        <v/>
      </c>
      <c r="G2024" s="293" t="str">
        <f ca="1">IF(C2024=$U$4,"Enter smelter details", IF(ISERROR($S2024),"",OFFSET('Smelter Reference List'!$F$4,$S2024-4,0)))</f>
        <v/>
      </c>
      <c r="H2024" s="294" t="str">
        <f ca="1">IF(ISERROR($S2024),"",OFFSET('Smelter Reference List'!$G$4,$S2024-4,0))</f>
        <v/>
      </c>
      <c r="I2024" s="295" t="str">
        <f ca="1">IF(ISERROR($S2024),"",OFFSET('Smelter Reference List'!$H$4,$S2024-4,0))</f>
        <v/>
      </c>
      <c r="J2024" s="295" t="str">
        <f ca="1">IF(ISERROR($S2024),"",OFFSET('Smelter Reference List'!$I$4,$S2024-4,0))</f>
        <v/>
      </c>
      <c r="K2024" s="296"/>
      <c r="L2024" s="296"/>
      <c r="M2024" s="296"/>
      <c r="N2024" s="296"/>
      <c r="O2024" s="296"/>
      <c r="P2024" s="296"/>
      <c r="Q2024" s="297"/>
      <c r="R2024" s="227"/>
      <c r="S2024" s="228" t="e">
        <f>IF(C2024="",NA(),MATCH($B2024&amp;$C2024,'Smelter Reference List'!$J:$J,0))</f>
        <v>#N/A</v>
      </c>
      <c r="T2024" s="229"/>
      <c r="U2024" s="229">
        <f t="shared" ca="1" si="64"/>
        <v>0</v>
      </c>
      <c r="V2024" s="229"/>
      <c r="W2024" s="229"/>
      <c r="Y2024" s="223" t="str">
        <f t="shared" si="65"/>
        <v/>
      </c>
    </row>
    <row r="2025" spans="1:25" s="223" customFormat="1" ht="20.25">
      <c r="A2025" s="292"/>
      <c r="B2025" s="293" t="str">
        <f>IF(LEN(A2025)=0,"",INDEX('Smelter Reference List'!$A:$A,MATCH($A2025,'Smelter Reference List'!$E:$E,0)))</f>
        <v/>
      </c>
      <c r="C2025" s="299" t="str">
        <f>IF(LEN(A2025)=0,"",INDEX('Smelter Reference List'!$C:$C,MATCH($A2025,'Smelter Reference List'!$E:$E,0)))</f>
        <v/>
      </c>
      <c r="D2025" s="293" t="str">
        <f ca="1">IF(ISERROR($S2025),"",OFFSET('Smelter Reference List'!$C$4,$S2025-4,0)&amp;"")</f>
        <v/>
      </c>
      <c r="E2025" s="293" t="str">
        <f ca="1">IF(ISERROR($S2025),"",OFFSET('Smelter Reference List'!$D$4,$S2025-4,0)&amp;"")</f>
        <v/>
      </c>
      <c r="F2025" s="293" t="str">
        <f ca="1">IF(ISERROR($S2025),"",OFFSET('Smelter Reference List'!$E$4,$S2025-4,0))</f>
        <v/>
      </c>
      <c r="G2025" s="293" t="str">
        <f ca="1">IF(C2025=$U$4,"Enter smelter details", IF(ISERROR($S2025),"",OFFSET('Smelter Reference List'!$F$4,$S2025-4,0)))</f>
        <v/>
      </c>
      <c r="H2025" s="294" t="str">
        <f ca="1">IF(ISERROR($S2025),"",OFFSET('Smelter Reference List'!$G$4,$S2025-4,0))</f>
        <v/>
      </c>
      <c r="I2025" s="295" t="str">
        <f ca="1">IF(ISERROR($S2025),"",OFFSET('Smelter Reference List'!$H$4,$S2025-4,0))</f>
        <v/>
      </c>
      <c r="J2025" s="295" t="str">
        <f ca="1">IF(ISERROR($S2025),"",OFFSET('Smelter Reference List'!$I$4,$S2025-4,0))</f>
        <v/>
      </c>
      <c r="K2025" s="296"/>
      <c r="L2025" s="296"/>
      <c r="M2025" s="296"/>
      <c r="N2025" s="296"/>
      <c r="O2025" s="296"/>
      <c r="P2025" s="296"/>
      <c r="Q2025" s="297"/>
      <c r="R2025" s="227"/>
      <c r="S2025" s="228" t="e">
        <f>IF(C2025="",NA(),MATCH($B2025&amp;$C2025,'Smelter Reference List'!$J:$J,0))</f>
        <v>#N/A</v>
      </c>
      <c r="T2025" s="229"/>
      <c r="U2025" s="229">
        <f t="shared" ca="1" si="64"/>
        <v>0</v>
      </c>
      <c r="V2025" s="229"/>
      <c r="W2025" s="229"/>
      <c r="Y2025" s="223" t="str">
        <f t="shared" si="65"/>
        <v/>
      </c>
    </row>
    <row r="2026" spans="1:25" s="223" customFormat="1" ht="20.25">
      <c r="A2026" s="292"/>
      <c r="B2026" s="293" t="str">
        <f>IF(LEN(A2026)=0,"",INDEX('Smelter Reference List'!$A:$A,MATCH($A2026,'Smelter Reference List'!$E:$E,0)))</f>
        <v/>
      </c>
      <c r="C2026" s="299" t="str">
        <f>IF(LEN(A2026)=0,"",INDEX('Smelter Reference List'!$C:$C,MATCH($A2026,'Smelter Reference List'!$E:$E,0)))</f>
        <v/>
      </c>
      <c r="D2026" s="293" t="str">
        <f ca="1">IF(ISERROR($S2026),"",OFFSET('Smelter Reference List'!$C$4,$S2026-4,0)&amp;"")</f>
        <v/>
      </c>
      <c r="E2026" s="293" t="str">
        <f ca="1">IF(ISERROR($S2026),"",OFFSET('Smelter Reference List'!$D$4,$S2026-4,0)&amp;"")</f>
        <v/>
      </c>
      <c r="F2026" s="293" t="str">
        <f ca="1">IF(ISERROR($S2026),"",OFFSET('Smelter Reference List'!$E$4,$S2026-4,0))</f>
        <v/>
      </c>
      <c r="G2026" s="293" t="str">
        <f ca="1">IF(C2026=$U$4,"Enter smelter details", IF(ISERROR($S2026),"",OFFSET('Smelter Reference List'!$F$4,$S2026-4,0)))</f>
        <v/>
      </c>
      <c r="H2026" s="294" t="str">
        <f ca="1">IF(ISERROR($S2026),"",OFFSET('Smelter Reference List'!$G$4,$S2026-4,0))</f>
        <v/>
      </c>
      <c r="I2026" s="295" t="str">
        <f ca="1">IF(ISERROR($S2026),"",OFFSET('Smelter Reference List'!$H$4,$S2026-4,0))</f>
        <v/>
      </c>
      <c r="J2026" s="295" t="str">
        <f ca="1">IF(ISERROR($S2026),"",OFFSET('Smelter Reference List'!$I$4,$S2026-4,0))</f>
        <v/>
      </c>
      <c r="K2026" s="296"/>
      <c r="L2026" s="296"/>
      <c r="M2026" s="296"/>
      <c r="N2026" s="296"/>
      <c r="O2026" s="296"/>
      <c r="P2026" s="296"/>
      <c r="Q2026" s="297"/>
      <c r="R2026" s="227"/>
      <c r="S2026" s="228" t="e">
        <f>IF(C2026="",NA(),MATCH($B2026&amp;$C2026,'Smelter Reference List'!$J:$J,0))</f>
        <v>#N/A</v>
      </c>
      <c r="T2026" s="229"/>
      <c r="U2026" s="229">
        <f t="shared" ca="1" si="64"/>
        <v>0</v>
      </c>
      <c r="V2026" s="229"/>
      <c r="W2026" s="229"/>
      <c r="Y2026" s="223" t="str">
        <f t="shared" si="65"/>
        <v/>
      </c>
    </row>
    <row r="2027" spans="1:25" s="223" customFormat="1" ht="20.25">
      <c r="A2027" s="292"/>
      <c r="B2027" s="293" t="str">
        <f>IF(LEN(A2027)=0,"",INDEX('Smelter Reference List'!$A:$A,MATCH($A2027,'Smelter Reference List'!$E:$E,0)))</f>
        <v/>
      </c>
      <c r="C2027" s="299" t="str">
        <f>IF(LEN(A2027)=0,"",INDEX('Smelter Reference List'!$C:$C,MATCH($A2027,'Smelter Reference List'!$E:$E,0)))</f>
        <v/>
      </c>
      <c r="D2027" s="293" t="str">
        <f ca="1">IF(ISERROR($S2027),"",OFFSET('Smelter Reference List'!$C$4,$S2027-4,0)&amp;"")</f>
        <v/>
      </c>
      <c r="E2027" s="293" t="str">
        <f ca="1">IF(ISERROR($S2027),"",OFFSET('Smelter Reference List'!$D$4,$S2027-4,0)&amp;"")</f>
        <v/>
      </c>
      <c r="F2027" s="293" t="str">
        <f ca="1">IF(ISERROR($S2027),"",OFFSET('Smelter Reference List'!$E$4,$S2027-4,0))</f>
        <v/>
      </c>
      <c r="G2027" s="293" t="str">
        <f ca="1">IF(C2027=$U$4,"Enter smelter details", IF(ISERROR($S2027),"",OFFSET('Smelter Reference List'!$F$4,$S2027-4,0)))</f>
        <v/>
      </c>
      <c r="H2027" s="294" t="str">
        <f ca="1">IF(ISERROR($S2027),"",OFFSET('Smelter Reference List'!$G$4,$S2027-4,0))</f>
        <v/>
      </c>
      <c r="I2027" s="295" t="str">
        <f ca="1">IF(ISERROR($S2027),"",OFFSET('Smelter Reference List'!$H$4,$S2027-4,0))</f>
        <v/>
      </c>
      <c r="J2027" s="295" t="str">
        <f ca="1">IF(ISERROR($S2027),"",OFFSET('Smelter Reference List'!$I$4,$S2027-4,0))</f>
        <v/>
      </c>
      <c r="K2027" s="296"/>
      <c r="L2027" s="296"/>
      <c r="M2027" s="296"/>
      <c r="N2027" s="296"/>
      <c r="O2027" s="296"/>
      <c r="P2027" s="296"/>
      <c r="Q2027" s="297"/>
      <c r="R2027" s="227"/>
      <c r="S2027" s="228" t="e">
        <f>IF(C2027="",NA(),MATCH($B2027&amp;$C2027,'Smelter Reference List'!$J:$J,0))</f>
        <v>#N/A</v>
      </c>
      <c r="T2027" s="229"/>
      <c r="U2027" s="229">
        <f t="shared" ca="1" si="64"/>
        <v>0</v>
      </c>
      <c r="V2027" s="229"/>
      <c r="W2027" s="229"/>
      <c r="Y2027" s="223" t="str">
        <f t="shared" si="65"/>
        <v/>
      </c>
    </row>
    <row r="2028" spans="1:25" s="223" customFormat="1" ht="20.25">
      <c r="A2028" s="292"/>
      <c r="B2028" s="293" t="str">
        <f>IF(LEN(A2028)=0,"",INDEX('Smelter Reference List'!$A:$A,MATCH($A2028,'Smelter Reference List'!$E:$E,0)))</f>
        <v/>
      </c>
      <c r="C2028" s="299" t="str">
        <f>IF(LEN(A2028)=0,"",INDEX('Smelter Reference List'!$C:$C,MATCH($A2028,'Smelter Reference List'!$E:$E,0)))</f>
        <v/>
      </c>
      <c r="D2028" s="293" t="str">
        <f ca="1">IF(ISERROR($S2028),"",OFFSET('Smelter Reference List'!$C$4,$S2028-4,0)&amp;"")</f>
        <v/>
      </c>
      <c r="E2028" s="293" t="str">
        <f ca="1">IF(ISERROR($S2028),"",OFFSET('Smelter Reference List'!$D$4,$S2028-4,0)&amp;"")</f>
        <v/>
      </c>
      <c r="F2028" s="293" t="str">
        <f ca="1">IF(ISERROR($S2028),"",OFFSET('Smelter Reference List'!$E$4,$S2028-4,0))</f>
        <v/>
      </c>
      <c r="G2028" s="293" t="str">
        <f ca="1">IF(C2028=$U$4,"Enter smelter details", IF(ISERROR($S2028),"",OFFSET('Smelter Reference List'!$F$4,$S2028-4,0)))</f>
        <v/>
      </c>
      <c r="H2028" s="294" t="str">
        <f ca="1">IF(ISERROR($S2028),"",OFFSET('Smelter Reference List'!$G$4,$S2028-4,0))</f>
        <v/>
      </c>
      <c r="I2028" s="295" t="str">
        <f ca="1">IF(ISERROR($S2028),"",OFFSET('Smelter Reference List'!$H$4,$S2028-4,0))</f>
        <v/>
      </c>
      <c r="J2028" s="295" t="str">
        <f ca="1">IF(ISERROR($S2028),"",OFFSET('Smelter Reference List'!$I$4,$S2028-4,0))</f>
        <v/>
      </c>
      <c r="K2028" s="296"/>
      <c r="L2028" s="296"/>
      <c r="M2028" s="296"/>
      <c r="N2028" s="296"/>
      <c r="O2028" s="296"/>
      <c r="P2028" s="296"/>
      <c r="Q2028" s="297"/>
      <c r="R2028" s="227"/>
      <c r="S2028" s="228" t="e">
        <f>IF(C2028="",NA(),MATCH($B2028&amp;$C2028,'Smelter Reference List'!$J:$J,0))</f>
        <v>#N/A</v>
      </c>
      <c r="T2028" s="229"/>
      <c r="U2028" s="229">
        <f t="shared" ca="1" si="64"/>
        <v>0</v>
      </c>
      <c r="V2028" s="229"/>
      <c r="W2028" s="229"/>
      <c r="Y2028" s="223" t="str">
        <f t="shared" si="65"/>
        <v/>
      </c>
    </row>
    <row r="2029" spans="1:25" s="223" customFormat="1" ht="20.25">
      <c r="A2029" s="292"/>
      <c r="B2029" s="293" t="str">
        <f>IF(LEN(A2029)=0,"",INDEX('Smelter Reference List'!$A:$A,MATCH($A2029,'Smelter Reference List'!$E:$E,0)))</f>
        <v/>
      </c>
      <c r="C2029" s="299" t="str">
        <f>IF(LEN(A2029)=0,"",INDEX('Smelter Reference List'!$C:$C,MATCH($A2029,'Smelter Reference List'!$E:$E,0)))</f>
        <v/>
      </c>
      <c r="D2029" s="293" t="str">
        <f ca="1">IF(ISERROR($S2029),"",OFFSET('Smelter Reference List'!$C$4,$S2029-4,0)&amp;"")</f>
        <v/>
      </c>
      <c r="E2029" s="293" t="str">
        <f ca="1">IF(ISERROR($S2029),"",OFFSET('Smelter Reference List'!$D$4,$S2029-4,0)&amp;"")</f>
        <v/>
      </c>
      <c r="F2029" s="293" t="str">
        <f ca="1">IF(ISERROR($S2029),"",OFFSET('Smelter Reference List'!$E$4,$S2029-4,0))</f>
        <v/>
      </c>
      <c r="G2029" s="293" t="str">
        <f ca="1">IF(C2029=$U$4,"Enter smelter details", IF(ISERROR($S2029),"",OFFSET('Smelter Reference List'!$F$4,$S2029-4,0)))</f>
        <v/>
      </c>
      <c r="H2029" s="294" t="str">
        <f ca="1">IF(ISERROR($S2029),"",OFFSET('Smelter Reference List'!$G$4,$S2029-4,0))</f>
        <v/>
      </c>
      <c r="I2029" s="295" t="str">
        <f ca="1">IF(ISERROR($S2029),"",OFFSET('Smelter Reference List'!$H$4,$S2029-4,0))</f>
        <v/>
      </c>
      <c r="J2029" s="295" t="str">
        <f ca="1">IF(ISERROR($S2029),"",OFFSET('Smelter Reference List'!$I$4,$S2029-4,0))</f>
        <v/>
      </c>
      <c r="K2029" s="296"/>
      <c r="L2029" s="296"/>
      <c r="M2029" s="296"/>
      <c r="N2029" s="296"/>
      <c r="O2029" s="296"/>
      <c r="P2029" s="296"/>
      <c r="Q2029" s="297"/>
      <c r="R2029" s="227"/>
      <c r="S2029" s="228" t="e">
        <f>IF(C2029="",NA(),MATCH($B2029&amp;$C2029,'Smelter Reference List'!$J:$J,0))</f>
        <v>#N/A</v>
      </c>
      <c r="T2029" s="229"/>
      <c r="U2029" s="229">
        <f t="shared" ca="1" si="64"/>
        <v>0</v>
      </c>
      <c r="V2029" s="229"/>
      <c r="W2029" s="229"/>
      <c r="Y2029" s="223" t="str">
        <f t="shared" si="65"/>
        <v/>
      </c>
    </row>
    <row r="2030" spans="1:25" s="223" customFormat="1" ht="20.25">
      <c r="A2030" s="292"/>
      <c r="B2030" s="293" t="str">
        <f>IF(LEN(A2030)=0,"",INDEX('Smelter Reference List'!$A:$A,MATCH($A2030,'Smelter Reference List'!$E:$E,0)))</f>
        <v/>
      </c>
      <c r="C2030" s="299" t="str">
        <f>IF(LEN(A2030)=0,"",INDEX('Smelter Reference List'!$C:$C,MATCH($A2030,'Smelter Reference List'!$E:$E,0)))</f>
        <v/>
      </c>
      <c r="D2030" s="293" t="str">
        <f ca="1">IF(ISERROR($S2030),"",OFFSET('Smelter Reference List'!$C$4,$S2030-4,0)&amp;"")</f>
        <v/>
      </c>
      <c r="E2030" s="293" t="str">
        <f ca="1">IF(ISERROR($S2030),"",OFFSET('Smelter Reference List'!$D$4,$S2030-4,0)&amp;"")</f>
        <v/>
      </c>
      <c r="F2030" s="293" t="str">
        <f ca="1">IF(ISERROR($S2030),"",OFFSET('Smelter Reference List'!$E$4,$S2030-4,0))</f>
        <v/>
      </c>
      <c r="G2030" s="293" t="str">
        <f ca="1">IF(C2030=$U$4,"Enter smelter details", IF(ISERROR($S2030),"",OFFSET('Smelter Reference List'!$F$4,$S2030-4,0)))</f>
        <v/>
      </c>
      <c r="H2030" s="294" t="str">
        <f ca="1">IF(ISERROR($S2030),"",OFFSET('Smelter Reference List'!$G$4,$S2030-4,0))</f>
        <v/>
      </c>
      <c r="I2030" s="295" t="str">
        <f ca="1">IF(ISERROR($S2030),"",OFFSET('Smelter Reference List'!$H$4,$S2030-4,0))</f>
        <v/>
      </c>
      <c r="J2030" s="295" t="str">
        <f ca="1">IF(ISERROR($S2030),"",OFFSET('Smelter Reference List'!$I$4,$S2030-4,0))</f>
        <v/>
      </c>
      <c r="K2030" s="296"/>
      <c r="L2030" s="296"/>
      <c r="M2030" s="296"/>
      <c r="N2030" s="296"/>
      <c r="O2030" s="296"/>
      <c r="P2030" s="296"/>
      <c r="Q2030" s="297"/>
      <c r="R2030" s="227"/>
      <c r="S2030" s="228" t="e">
        <f>IF(C2030="",NA(),MATCH($B2030&amp;$C2030,'Smelter Reference List'!$J:$J,0))</f>
        <v>#N/A</v>
      </c>
      <c r="T2030" s="229"/>
      <c r="U2030" s="229">
        <f t="shared" ca="1" si="64"/>
        <v>0</v>
      </c>
      <c r="V2030" s="229"/>
      <c r="W2030" s="229"/>
      <c r="Y2030" s="223" t="str">
        <f t="shared" si="65"/>
        <v/>
      </c>
    </row>
    <row r="2031" spans="1:25" s="223" customFormat="1" ht="20.25">
      <c r="A2031" s="292"/>
      <c r="B2031" s="293" t="str">
        <f>IF(LEN(A2031)=0,"",INDEX('Smelter Reference List'!$A:$A,MATCH($A2031,'Smelter Reference List'!$E:$E,0)))</f>
        <v/>
      </c>
      <c r="C2031" s="299" t="str">
        <f>IF(LEN(A2031)=0,"",INDEX('Smelter Reference List'!$C:$C,MATCH($A2031,'Smelter Reference List'!$E:$E,0)))</f>
        <v/>
      </c>
      <c r="D2031" s="293" t="str">
        <f ca="1">IF(ISERROR($S2031),"",OFFSET('Smelter Reference List'!$C$4,$S2031-4,0)&amp;"")</f>
        <v/>
      </c>
      <c r="E2031" s="293" t="str">
        <f ca="1">IF(ISERROR($S2031),"",OFFSET('Smelter Reference List'!$D$4,$S2031-4,0)&amp;"")</f>
        <v/>
      </c>
      <c r="F2031" s="293" t="str">
        <f ca="1">IF(ISERROR($S2031),"",OFFSET('Smelter Reference List'!$E$4,$S2031-4,0))</f>
        <v/>
      </c>
      <c r="G2031" s="293" t="str">
        <f ca="1">IF(C2031=$U$4,"Enter smelter details", IF(ISERROR($S2031),"",OFFSET('Smelter Reference List'!$F$4,$S2031-4,0)))</f>
        <v/>
      </c>
      <c r="H2031" s="294" t="str">
        <f ca="1">IF(ISERROR($S2031),"",OFFSET('Smelter Reference List'!$G$4,$S2031-4,0))</f>
        <v/>
      </c>
      <c r="I2031" s="295" t="str">
        <f ca="1">IF(ISERROR($S2031),"",OFFSET('Smelter Reference List'!$H$4,$S2031-4,0))</f>
        <v/>
      </c>
      <c r="J2031" s="295" t="str">
        <f ca="1">IF(ISERROR($S2031),"",OFFSET('Smelter Reference List'!$I$4,$S2031-4,0))</f>
        <v/>
      </c>
      <c r="K2031" s="296"/>
      <c r="L2031" s="296"/>
      <c r="M2031" s="296"/>
      <c r="N2031" s="296"/>
      <c r="O2031" s="296"/>
      <c r="P2031" s="296"/>
      <c r="Q2031" s="297"/>
      <c r="R2031" s="227"/>
      <c r="S2031" s="228" t="e">
        <f>IF(C2031="",NA(),MATCH($B2031&amp;$C2031,'Smelter Reference List'!$J:$J,0))</f>
        <v>#N/A</v>
      </c>
      <c r="T2031" s="229"/>
      <c r="U2031" s="229">
        <f t="shared" ca="1" si="64"/>
        <v>0</v>
      </c>
      <c r="V2031" s="229"/>
      <c r="W2031" s="229"/>
      <c r="Y2031" s="223" t="str">
        <f t="shared" si="65"/>
        <v/>
      </c>
    </row>
    <row r="2032" spans="1:25" s="223" customFormat="1" ht="20.25">
      <c r="A2032" s="292"/>
      <c r="B2032" s="293" t="str">
        <f>IF(LEN(A2032)=0,"",INDEX('Smelter Reference List'!$A:$A,MATCH($A2032,'Smelter Reference List'!$E:$E,0)))</f>
        <v/>
      </c>
      <c r="C2032" s="299" t="str">
        <f>IF(LEN(A2032)=0,"",INDEX('Smelter Reference List'!$C:$C,MATCH($A2032,'Smelter Reference List'!$E:$E,0)))</f>
        <v/>
      </c>
      <c r="D2032" s="293" t="str">
        <f ca="1">IF(ISERROR($S2032),"",OFFSET('Smelter Reference List'!$C$4,$S2032-4,0)&amp;"")</f>
        <v/>
      </c>
      <c r="E2032" s="293" t="str">
        <f ca="1">IF(ISERROR($S2032),"",OFFSET('Smelter Reference List'!$D$4,$S2032-4,0)&amp;"")</f>
        <v/>
      </c>
      <c r="F2032" s="293" t="str">
        <f ca="1">IF(ISERROR($S2032),"",OFFSET('Smelter Reference List'!$E$4,$S2032-4,0))</f>
        <v/>
      </c>
      <c r="G2032" s="293" t="str">
        <f ca="1">IF(C2032=$U$4,"Enter smelter details", IF(ISERROR($S2032),"",OFFSET('Smelter Reference List'!$F$4,$S2032-4,0)))</f>
        <v/>
      </c>
      <c r="H2032" s="294" t="str">
        <f ca="1">IF(ISERROR($S2032),"",OFFSET('Smelter Reference List'!$G$4,$S2032-4,0))</f>
        <v/>
      </c>
      <c r="I2032" s="295" t="str">
        <f ca="1">IF(ISERROR($S2032),"",OFFSET('Smelter Reference List'!$H$4,$S2032-4,0))</f>
        <v/>
      </c>
      <c r="J2032" s="295" t="str">
        <f ca="1">IF(ISERROR($S2032),"",OFFSET('Smelter Reference List'!$I$4,$S2032-4,0))</f>
        <v/>
      </c>
      <c r="K2032" s="296"/>
      <c r="L2032" s="296"/>
      <c r="M2032" s="296"/>
      <c r="N2032" s="296"/>
      <c r="O2032" s="296"/>
      <c r="P2032" s="296"/>
      <c r="Q2032" s="297"/>
      <c r="R2032" s="227"/>
      <c r="S2032" s="228" t="e">
        <f>IF(C2032="",NA(),MATCH($B2032&amp;$C2032,'Smelter Reference List'!$J:$J,0))</f>
        <v>#N/A</v>
      </c>
      <c r="T2032" s="229"/>
      <c r="U2032" s="229">
        <f t="shared" ca="1" si="64"/>
        <v>0</v>
      </c>
      <c r="V2032" s="229"/>
      <c r="W2032" s="229"/>
      <c r="Y2032" s="223" t="str">
        <f t="shared" si="65"/>
        <v/>
      </c>
    </row>
    <row r="2033" spans="1:25" s="223" customFormat="1" ht="20.25">
      <c r="A2033" s="292"/>
      <c r="B2033" s="293" t="str">
        <f>IF(LEN(A2033)=0,"",INDEX('Smelter Reference List'!$A:$A,MATCH($A2033,'Smelter Reference List'!$E:$E,0)))</f>
        <v/>
      </c>
      <c r="C2033" s="299" t="str">
        <f>IF(LEN(A2033)=0,"",INDEX('Smelter Reference List'!$C:$C,MATCH($A2033,'Smelter Reference List'!$E:$E,0)))</f>
        <v/>
      </c>
      <c r="D2033" s="293" t="str">
        <f ca="1">IF(ISERROR($S2033),"",OFFSET('Smelter Reference List'!$C$4,$S2033-4,0)&amp;"")</f>
        <v/>
      </c>
      <c r="E2033" s="293" t="str">
        <f ca="1">IF(ISERROR($S2033),"",OFFSET('Smelter Reference List'!$D$4,$S2033-4,0)&amp;"")</f>
        <v/>
      </c>
      <c r="F2033" s="293" t="str">
        <f ca="1">IF(ISERROR($S2033),"",OFFSET('Smelter Reference List'!$E$4,$S2033-4,0))</f>
        <v/>
      </c>
      <c r="G2033" s="293" t="str">
        <f ca="1">IF(C2033=$U$4,"Enter smelter details", IF(ISERROR($S2033),"",OFFSET('Smelter Reference List'!$F$4,$S2033-4,0)))</f>
        <v/>
      </c>
      <c r="H2033" s="294" t="str">
        <f ca="1">IF(ISERROR($S2033),"",OFFSET('Smelter Reference List'!$G$4,$S2033-4,0))</f>
        <v/>
      </c>
      <c r="I2033" s="295" t="str">
        <f ca="1">IF(ISERROR($S2033),"",OFFSET('Smelter Reference List'!$H$4,$S2033-4,0))</f>
        <v/>
      </c>
      <c r="J2033" s="295" t="str">
        <f ca="1">IF(ISERROR($S2033),"",OFFSET('Smelter Reference List'!$I$4,$S2033-4,0))</f>
        <v/>
      </c>
      <c r="K2033" s="296"/>
      <c r="L2033" s="296"/>
      <c r="M2033" s="296"/>
      <c r="N2033" s="296"/>
      <c r="O2033" s="296"/>
      <c r="P2033" s="296"/>
      <c r="Q2033" s="297"/>
      <c r="R2033" s="227"/>
      <c r="S2033" s="228" t="e">
        <f>IF(C2033="",NA(),MATCH($B2033&amp;$C2033,'Smelter Reference List'!$J:$J,0))</f>
        <v>#N/A</v>
      </c>
      <c r="T2033" s="229"/>
      <c r="U2033" s="229">
        <f t="shared" ca="1" si="64"/>
        <v>0</v>
      </c>
      <c r="V2033" s="229"/>
      <c r="W2033" s="229"/>
      <c r="Y2033" s="223" t="str">
        <f t="shared" si="65"/>
        <v/>
      </c>
    </row>
    <row r="2034" spans="1:25" s="223" customFormat="1" ht="20.25">
      <c r="A2034" s="292"/>
      <c r="B2034" s="293" t="str">
        <f>IF(LEN(A2034)=0,"",INDEX('Smelter Reference List'!$A:$A,MATCH($A2034,'Smelter Reference List'!$E:$E,0)))</f>
        <v/>
      </c>
      <c r="C2034" s="299" t="str">
        <f>IF(LEN(A2034)=0,"",INDEX('Smelter Reference List'!$C:$C,MATCH($A2034,'Smelter Reference List'!$E:$E,0)))</f>
        <v/>
      </c>
      <c r="D2034" s="293" t="str">
        <f ca="1">IF(ISERROR($S2034),"",OFFSET('Smelter Reference List'!$C$4,$S2034-4,0)&amp;"")</f>
        <v/>
      </c>
      <c r="E2034" s="293" t="str">
        <f ca="1">IF(ISERROR($S2034),"",OFFSET('Smelter Reference List'!$D$4,$S2034-4,0)&amp;"")</f>
        <v/>
      </c>
      <c r="F2034" s="293" t="str">
        <f ca="1">IF(ISERROR($S2034),"",OFFSET('Smelter Reference List'!$E$4,$S2034-4,0))</f>
        <v/>
      </c>
      <c r="G2034" s="293" t="str">
        <f ca="1">IF(C2034=$U$4,"Enter smelter details", IF(ISERROR($S2034),"",OFFSET('Smelter Reference List'!$F$4,$S2034-4,0)))</f>
        <v/>
      </c>
      <c r="H2034" s="294" t="str">
        <f ca="1">IF(ISERROR($S2034),"",OFFSET('Smelter Reference List'!$G$4,$S2034-4,0))</f>
        <v/>
      </c>
      <c r="I2034" s="295" t="str">
        <f ca="1">IF(ISERROR($S2034),"",OFFSET('Smelter Reference List'!$H$4,$S2034-4,0))</f>
        <v/>
      </c>
      <c r="J2034" s="295" t="str">
        <f ca="1">IF(ISERROR($S2034),"",OFFSET('Smelter Reference List'!$I$4,$S2034-4,0))</f>
        <v/>
      </c>
      <c r="K2034" s="296"/>
      <c r="L2034" s="296"/>
      <c r="M2034" s="296"/>
      <c r="N2034" s="296"/>
      <c r="O2034" s="296"/>
      <c r="P2034" s="296"/>
      <c r="Q2034" s="297"/>
      <c r="R2034" s="227"/>
      <c r="S2034" s="228" t="e">
        <f>IF(C2034="",NA(),MATCH($B2034&amp;$C2034,'Smelter Reference List'!$J:$J,0))</f>
        <v>#N/A</v>
      </c>
      <c r="T2034" s="229"/>
      <c r="U2034" s="229">
        <f t="shared" ca="1" si="64"/>
        <v>0</v>
      </c>
      <c r="V2034" s="229"/>
      <c r="W2034" s="229"/>
      <c r="Y2034" s="223" t="str">
        <f t="shared" si="65"/>
        <v/>
      </c>
    </row>
    <row r="2035" spans="1:25" s="223" customFormat="1" ht="20.25">
      <c r="A2035" s="292"/>
      <c r="B2035" s="293" t="str">
        <f>IF(LEN(A2035)=0,"",INDEX('Smelter Reference List'!$A:$A,MATCH($A2035,'Smelter Reference List'!$E:$E,0)))</f>
        <v/>
      </c>
      <c r="C2035" s="299" t="str">
        <f>IF(LEN(A2035)=0,"",INDEX('Smelter Reference List'!$C:$C,MATCH($A2035,'Smelter Reference List'!$E:$E,0)))</f>
        <v/>
      </c>
      <c r="D2035" s="293" t="str">
        <f ca="1">IF(ISERROR($S2035),"",OFFSET('Smelter Reference List'!$C$4,$S2035-4,0)&amp;"")</f>
        <v/>
      </c>
      <c r="E2035" s="293" t="str">
        <f ca="1">IF(ISERROR($S2035),"",OFFSET('Smelter Reference List'!$D$4,$S2035-4,0)&amp;"")</f>
        <v/>
      </c>
      <c r="F2035" s="293" t="str">
        <f ca="1">IF(ISERROR($S2035),"",OFFSET('Smelter Reference List'!$E$4,$S2035-4,0))</f>
        <v/>
      </c>
      <c r="G2035" s="293" t="str">
        <f ca="1">IF(C2035=$U$4,"Enter smelter details", IF(ISERROR($S2035),"",OFFSET('Smelter Reference List'!$F$4,$S2035-4,0)))</f>
        <v/>
      </c>
      <c r="H2035" s="294" t="str">
        <f ca="1">IF(ISERROR($S2035),"",OFFSET('Smelter Reference List'!$G$4,$S2035-4,0))</f>
        <v/>
      </c>
      <c r="I2035" s="295" t="str">
        <f ca="1">IF(ISERROR($S2035),"",OFFSET('Smelter Reference List'!$H$4,$S2035-4,0))</f>
        <v/>
      </c>
      <c r="J2035" s="295" t="str">
        <f ca="1">IF(ISERROR($S2035),"",OFFSET('Smelter Reference List'!$I$4,$S2035-4,0))</f>
        <v/>
      </c>
      <c r="K2035" s="296"/>
      <c r="L2035" s="296"/>
      <c r="M2035" s="296"/>
      <c r="N2035" s="296"/>
      <c r="O2035" s="296"/>
      <c r="P2035" s="296"/>
      <c r="Q2035" s="297"/>
      <c r="R2035" s="227"/>
      <c r="S2035" s="228" t="e">
        <f>IF(C2035="",NA(),MATCH($B2035&amp;$C2035,'Smelter Reference List'!$J:$J,0))</f>
        <v>#N/A</v>
      </c>
      <c r="T2035" s="229"/>
      <c r="U2035" s="229">
        <f t="shared" ca="1" si="64"/>
        <v>0</v>
      </c>
      <c r="V2035" s="229"/>
      <c r="W2035" s="229"/>
      <c r="Y2035" s="223" t="str">
        <f t="shared" si="65"/>
        <v/>
      </c>
    </row>
    <row r="2036" spans="1:25" s="223" customFormat="1" ht="20.25">
      <c r="A2036" s="292"/>
      <c r="B2036" s="293" t="str">
        <f>IF(LEN(A2036)=0,"",INDEX('Smelter Reference List'!$A:$A,MATCH($A2036,'Smelter Reference List'!$E:$E,0)))</f>
        <v/>
      </c>
      <c r="C2036" s="299" t="str">
        <f>IF(LEN(A2036)=0,"",INDEX('Smelter Reference List'!$C:$C,MATCH($A2036,'Smelter Reference List'!$E:$E,0)))</f>
        <v/>
      </c>
      <c r="D2036" s="293" t="str">
        <f ca="1">IF(ISERROR($S2036),"",OFFSET('Smelter Reference List'!$C$4,$S2036-4,0)&amp;"")</f>
        <v/>
      </c>
      <c r="E2036" s="293" t="str">
        <f ca="1">IF(ISERROR($S2036),"",OFFSET('Smelter Reference List'!$D$4,$S2036-4,0)&amp;"")</f>
        <v/>
      </c>
      <c r="F2036" s="293" t="str">
        <f ca="1">IF(ISERROR($S2036),"",OFFSET('Smelter Reference List'!$E$4,$S2036-4,0))</f>
        <v/>
      </c>
      <c r="G2036" s="293" t="str">
        <f ca="1">IF(C2036=$U$4,"Enter smelter details", IF(ISERROR($S2036),"",OFFSET('Smelter Reference List'!$F$4,$S2036-4,0)))</f>
        <v/>
      </c>
      <c r="H2036" s="294" t="str">
        <f ca="1">IF(ISERROR($S2036),"",OFFSET('Smelter Reference List'!$G$4,$S2036-4,0))</f>
        <v/>
      </c>
      <c r="I2036" s="295" t="str">
        <f ca="1">IF(ISERROR($S2036),"",OFFSET('Smelter Reference List'!$H$4,$S2036-4,0))</f>
        <v/>
      </c>
      <c r="J2036" s="295" t="str">
        <f ca="1">IF(ISERROR($S2036),"",OFFSET('Smelter Reference List'!$I$4,$S2036-4,0))</f>
        <v/>
      </c>
      <c r="K2036" s="296"/>
      <c r="L2036" s="296"/>
      <c r="M2036" s="296"/>
      <c r="N2036" s="296"/>
      <c r="O2036" s="296"/>
      <c r="P2036" s="296"/>
      <c r="Q2036" s="297"/>
      <c r="R2036" s="227"/>
      <c r="S2036" s="228" t="e">
        <f>IF(C2036="",NA(),MATCH($B2036&amp;$C2036,'Smelter Reference List'!$J:$J,0))</f>
        <v>#N/A</v>
      </c>
      <c r="T2036" s="229"/>
      <c r="U2036" s="229">
        <f t="shared" ca="1" si="64"/>
        <v>0</v>
      </c>
      <c r="V2036" s="229"/>
      <c r="W2036" s="229"/>
      <c r="Y2036" s="223" t="str">
        <f t="shared" si="65"/>
        <v/>
      </c>
    </row>
    <row r="2037" spans="1:25" s="223" customFormat="1" ht="20.25">
      <c r="A2037" s="292"/>
      <c r="B2037" s="293" t="str">
        <f>IF(LEN(A2037)=0,"",INDEX('Smelter Reference List'!$A:$A,MATCH($A2037,'Smelter Reference List'!$E:$E,0)))</f>
        <v/>
      </c>
      <c r="C2037" s="299" t="str">
        <f>IF(LEN(A2037)=0,"",INDEX('Smelter Reference List'!$C:$C,MATCH($A2037,'Smelter Reference List'!$E:$E,0)))</f>
        <v/>
      </c>
      <c r="D2037" s="293" t="str">
        <f ca="1">IF(ISERROR($S2037),"",OFFSET('Smelter Reference List'!$C$4,$S2037-4,0)&amp;"")</f>
        <v/>
      </c>
      <c r="E2037" s="293" t="str">
        <f ca="1">IF(ISERROR($S2037),"",OFFSET('Smelter Reference List'!$D$4,$S2037-4,0)&amp;"")</f>
        <v/>
      </c>
      <c r="F2037" s="293" t="str">
        <f ca="1">IF(ISERROR($S2037),"",OFFSET('Smelter Reference List'!$E$4,$S2037-4,0))</f>
        <v/>
      </c>
      <c r="G2037" s="293" t="str">
        <f ca="1">IF(C2037=$U$4,"Enter smelter details", IF(ISERROR($S2037),"",OFFSET('Smelter Reference List'!$F$4,$S2037-4,0)))</f>
        <v/>
      </c>
      <c r="H2037" s="294" t="str">
        <f ca="1">IF(ISERROR($S2037),"",OFFSET('Smelter Reference List'!$G$4,$S2037-4,0))</f>
        <v/>
      </c>
      <c r="I2037" s="295" t="str">
        <f ca="1">IF(ISERROR($S2037),"",OFFSET('Smelter Reference List'!$H$4,$S2037-4,0))</f>
        <v/>
      </c>
      <c r="J2037" s="295" t="str">
        <f ca="1">IF(ISERROR($S2037),"",OFFSET('Smelter Reference List'!$I$4,$S2037-4,0))</f>
        <v/>
      </c>
      <c r="K2037" s="296"/>
      <c r="L2037" s="296"/>
      <c r="M2037" s="296"/>
      <c r="N2037" s="296"/>
      <c r="O2037" s="296"/>
      <c r="P2037" s="296"/>
      <c r="Q2037" s="297"/>
      <c r="R2037" s="227"/>
      <c r="S2037" s="228" t="e">
        <f>IF(C2037="",NA(),MATCH($B2037&amp;$C2037,'Smelter Reference List'!$J:$J,0))</f>
        <v>#N/A</v>
      </c>
      <c r="T2037" s="229"/>
      <c r="U2037" s="229">
        <f t="shared" ca="1" si="64"/>
        <v>0</v>
      </c>
      <c r="V2037" s="229"/>
      <c r="W2037" s="229"/>
      <c r="Y2037" s="223" t="str">
        <f t="shared" si="65"/>
        <v/>
      </c>
    </row>
    <row r="2038" spans="1:25" s="223" customFormat="1" ht="20.25">
      <c r="A2038" s="292"/>
      <c r="B2038" s="293" t="str">
        <f>IF(LEN(A2038)=0,"",INDEX('Smelter Reference List'!$A:$A,MATCH($A2038,'Smelter Reference List'!$E:$E,0)))</f>
        <v/>
      </c>
      <c r="C2038" s="299" t="str">
        <f>IF(LEN(A2038)=0,"",INDEX('Smelter Reference List'!$C:$C,MATCH($A2038,'Smelter Reference List'!$E:$E,0)))</f>
        <v/>
      </c>
      <c r="D2038" s="293" t="str">
        <f ca="1">IF(ISERROR($S2038),"",OFFSET('Smelter Reference List'!$C$4,$S2038-4,0)&amp;"")</f>
        <v/>
      </c>
      <c r="E2038" s="293" t="str">
        <f ca="1">IF(ISERROR($S2038),"",OFFSET('Smelter Reference List'!$D$4,$S2038-4,0)&amp;"")</f>
        <v/>
      </c>
      <c r="F2038" s="293" t="str">
        <f ca="1">IF(ISERROR($S2038),"",OFFSET('Smelter Reference List'!$E$4,$S2038-4,0))</f>
        <v/>
      </c>
      <c r="G2038" s="293" t="str">
        <f ca="1">IF(C2038=$U$4,"Enter smelter details", IF(ISERROR($S2038),"",OFFSET('Smelter Reference List'!$F$4,$S2038-4,0)))</f>
        <v/>
      </c>
      <c r="H2038" s="294" t="str">
        <f ca="1">IF(ISERROR($S2038),"",OFFSET('Smelter Reference List'!$G$4,$S2038-4,0))</f>
        <v/>
      </c>
      <c r="I2038" s="295" t="str">
        <f ca="1">IF(ISERROR($S2038),"",OFFSET('Smelter Reference List'!$H$4,$S2038-4,0))</f>
        <v/>
      </c>
      <c r="J2038" s="295" t="str">
        <f ca="1">IF(ISERROR($S2038),"",OFFSET('Smelter Reference List'!$I$4,$S2038-4,0))</f>
        <v/>
      </c>
      <c r="K2038" s="296"/>
      <c r="L2038" s="296"/>
      <c r="M2038" s="296"/>
      <c r="N2038" s="296"/>
      <c r="O2038" s="296"/>
      <c r="P2038" s="296"/>
      <c r="Q2038" s="297"/>
      <c r="R2038" s="227"/>
      <c r="S2038" s="228" t="e">
        <f>IF(C2038="",NA(),MATCH($B2038&amp;$C2038,'Smelter Reference List'!$J:$J,0))</f>
        <v>#N/A</v>
      </c>
      <c r="T2038" s="229"/>
      <c r="U2038" s="229">
        <f t="shared" ca="1" si="64"/>
        <v>0</v>
      </c>
      <c r="V2038" s="229"/>
      <c r="W2038" s="229"/>
      <c r="Y2038" s="223" t="str">
        <f t="shared" si="65"/>
        <v/>
      </c>
    </row>
    <row r="2039" spans="1:25" s="223" customFormat="1" ht="20.25">
      <c r="A2039" s="292"/>
      <c r="B2039" s="293" t="str">
        <f>IF(LEN(A2039)=0,"",INDEX('Smelter Reference List'!$A:$A,MATCH($A2039,'Smelter Reference List'!$E:$E,0)))</f>
        <v/>
      </c>
      <c r="C2039" s="299" t="str">
        <f>IF(LEN(A2039)=0,"",INDEX('Smelter Reference List'!$C:$C,MATCH($A2039,'Smelter Reference List'!$E:$E,0)))</f>
        <v/>
      </c>
      <c r="D2039" s="293" t="str">
        <f ca="1">IF(ISERROR($S2039),"",OFFSET('Smelter Reference List'!$C$4,$S2039-4,0)&amp;"")</f>
        <v/>
      </c>
      <c r="E2039" s="293" t="str">
        <f ca="1">IF(ISERROR($S2039),"",OFFSET('Smelter Reference List'!$D$4,$S2039-4,0)&amp;"")</f>
        <v/>
      </c>
      <c r="F2039" s="293" t="str">
        <f ca="1">IF(ISERROR($S2039),"",OFFSET('Smelter Reference List'!$E$4,$S2039-4,0))</f>
        <v/>
      </c>
      <c r="G2039" s="293" t="str">
        <f ca="1">IF(C2039=$U$4,"Enter smelter details", IF(ISERROR($S2039),"",OFFSET('Smelter Reference List'!$F$4,$S2039-4,0)))</f>
        <v/>
      </c>
      <c r="H2039" s="294" t="str">
        <f ca="1">IF(ISERROR($S2039),"",OFFSET('Smelter Reference List'!$G$4,$S2039-4,0))</f>
        <v/>
      </c>
      <c r="I2039" s="295" t="str">
        <f ca="1">IF(ISERROR($S2039),"",OFFSET('Smelter Reference List'!$H$4,$S2039-4,0))</f>
        <v/>
      </c>
      <c r="J2039" s="295" t="str">
        <f ca="1">IF(ISERROR($S2039),"",OFFSET('Smelter Reference List'!$I$4,$S2039-4,0))</f>
        <v/>
      </c>
      <c r="K2039" s="296"/>
      <c r="L2039" s="296"/>
      <c r="M2039" s="296"/>
      <c r="N2039" s="296"/>
      <c r="O2039" s="296"/>
      <c r="P2039" s="296"/>
      <c r="Q2039" s="297"/>
      <c r="R2039" s="227"/>
      <c r="S2039" s="228" t="e">
        <f>IF(C2039="",NA(),MATCH($B2039&amp;$C2039,'Smelter Reference List'!$J:$J,0))</f>
        <v>#N/A</v>
      </c>
      <c r="T2039" s="229"/>
      <c r="U2039" s="229">
        <f t="shared" ca="1" si="64"/>
        <v>0</v>
      </c>
      <c r="V2039" s="229"/>
      <c r="W2039" s="229"/>
      <c r="Y2039" s="223" t="str">
        <f t="shared" si="65"/>
        <v/>
      </c>
    </row>
    <row r="2040" spans="1:25" s="223" customFormat="1" ht="20.25">
      <c r="A2040" s="292"/>
      <c r="B2040" s="293" t="str">
        <f>IF(LEN(A2040)=0,"",INDEX('Smelter Reference List'!$A:$A,MATCH($A2040,'Smelter Reference List'!$E:$E,0)))</f>
        <v/>
      </c>
      <c r="C2040" s="299" t="str">
        <f>IF(LEN(A2040)=0,"",INDEX('Smelter Reference List'!$C:$C,MATCH($A2040,'Smelter Reference List'!$E:$E,0)))</f>
        <v/>
      </c>
      <c r="D2040" s="293" t="str">
        <f ca="1">IF(ISERROR($S2040),"",OFFSET('Smelter Reference List'!$C$4,$S2040-4,0)&amp;"")</f>
        <v/>
      </c>
      <c r="E2040" s="293" t="str">
        <f ca="1">IF(ISERROR($S2040),"",OFFSET('Smelter Reference List'!$D$4,$S2040-4,0)&amp;"")</f>
        <v/>
      </c>
      <c r="F2040" s="293" t="str">
        <f ca="1">IF(ISERROR($S2040),"",OFFSET('Smelter Reference List'!$E$4,$S2040-4,0))</f>
        <v/>
      </c>
      <c r="G2040" s="293" t="str">
        <f ca="1">IF(C2040=$U$4,"Enter smelter details", IF(ISERROR($S2040),"",OFFSET('Smelter Reference List'!$F$4,$S2040-4,0)))</f>
        <v/>
      </c>
      <c r="H2040" s="294" t="str">
        <f ca="1">IF(ISERROR($S2040),"",OFFSET('Smelter Reference List'!$G$4,$S2040-4,0))</f>
        <v/>
      </c>
      <c r="I2040" s="295" t="str">
        <f ca="1">IF(ISERROR($S2040),"",OFFSET('Smelter Reference List'!$H$4,$S2040-4,0))</f>
        <v/>
      </c>
      <c r="J2040" s="295" t="str">
        <f ca="1">IF(ISERROR($S2040),"",OFFSET('Smelter Reference List'!$I$4,$S2040-4,0))</f>
        <v/>
      </c>
      <c r="K2040" s="296"/>
      <c r="L2040" s="296"/>
      <c r="M2040" s="296"/>
      <c r="N2040" s="296"/>
      <c r="O2040" s="296"/>
      <c r="P2040" s="296"/>
      <c r="Q2040" s="297"/>
      <c r="R2040" s="227"/>
      <c r="S2040" s="228" t="e">
        <f>IF(C2040="",NA(),MATCH($B2040&amp;$C2040,'Smelter Reference List'!$J:$J,0))</f>
        <v>#N/A</v>
      </c>
      <c r="T2040" s="229"/>
      <c r="U2040" s="229">
        <f t="shared" ca="1" si="64"/>
        <v>0</v>
      </c>
      <c r="V2040" s="229"/>
      <c r="W2040" s="229"/>
      <c r="Y2040" s="223" t="str">
        <f t="shared" si="65"/>
        <v/>
      </c>
    </row>
    <row r="2041" spans="1:25" s="223" customFormat="1" ht="20.25">
      <c r="A2041" s="292"/>
      <c r="B2041" s="293" t="str">
        <f>IF(LEN(A2041)=0,"",INDEX('Smelter Reference List'!$A:$A,MATCH($A2041,'Smelter Reference List'!$E:$E,0)))</f>
        <v/>
      </c>
      <c r="C2041" s="299" t="str">
        <f>IF(LEN(A2041)=0,"",INDEX('Smelter Reference List'!$C:$C,MATCH($A2041,'Smelter Reference List'!$E:$E,0)))</f>
        <v/>
      </c>
      <c r="D2041" s="293" t="str">
        <f ca="1">IF(ISERROR($S2041),"",OFFSET('Smelter Reference List'!$C$4,$S2041-4,0)&amp;"")</f>
        <v/>
      </c>
      <c r="E2041" s="293" t="str">
        <f ca="1">IF(ISERROR($S2041),"",OFFSET('Smelter Reference List'!$D$4,$S2041-4,0)&amp;"")</f>
        <v/>
      </c>
      <c r="F2041" s="293" t="str">
        <f ca="1">IF(ISERROR($S2041),"",OFFSET('Smelter Reference List'!$E$4,$S2041-4,0))</f>
        <v/>
      </c>
      <c r="G2041" s="293" t="str">
        <f ca="1">IF(C2041=$U$4,"Enter smelter details", IF(ISERROR($S2041),"",OFFSET('Smelter Reference List'!$F$4,$S2041-4,0)))</f>
        <v/>
      </c>
      <c r="H2041" s="294" t="str">
        <f ca="1">IF(ISERROR($S2041),"",OFFSET('Smelter Reference List'!$G$4,$S2041-4,0))</f>
        <v/>
      </c>
      <c r="I2041" s="295" t="str">
        <f ca="1">IF(ISERROR($S2041),"",OFFSET('Smelter Reference List'!$H$4,$S2041-4,0))</f>
        <v/>
      </c>
      <c r="J2041" s="295" t="str">
        <f ca="1">IF(ISERROR($S2041),"",OFFSET('Smelter Reference List'!$I$4,$S2041-4,0))</f>
        <v/>
      </c>
      <c r="K2041" s="296"/>
      <c r="L2041" s="296"/>
      <c r="M2041" s="296"/>
      <c r="N2041" s="296"/>
      <c r="O2041" s="296"/>
      <c r="P2041" s="296"/>
      <c r="Q2041" s="297"/>
      <c r="R2041" s="227"/>
      <c r="S2041" s="228" t="e">
        <f>IF(C2041="",NA(),MATCH($B2041&amp;$C2041,'Smelter Reference List'!$J:$J,0))</f>
        <v>#N/A</v>
      </c>
      <c r="T2041" s="229"/>
      <c r="U2041" s="229">
        <f t="shared" ref="U2041:U2104" ca="1" si="66">IF(AND(C2041="Smelter not listed",OR(LEN(D2041)=0,LEN(E2041)=0)),1,0)</f>
        <v>0</v>
      </c>
      <c r="V2041" s="229"/>
      <c r="W2041" s="229"/>
      <c r="Y2041" s="223" t="str">
        <f t="shared" ref="Y2041:Y2104" si="67">B2041&amp;C2041</f>
        <v/>
      </c>
    </row>
    <row r="2042" spans="1:25" s="223" customFormat="1" ht="20.25">
      <c r="A2042" s="292"/>
      <c r="B2042" s="293" t="str">
        <f>IF(LEN(A2042)=0,"",INDEX('Smelter Reference List'!$A:$A,MATCH($A2042,'Smelter Reference List'!$E:$E,0)))</f>
        <v/>
      </c>
      <c r="C2042" s="299" t="str">
        <f>IF(LEN(A2042)=0,"",INDEX('Smelter Reference List'!$C:$C,MATCH($A2042,'Smelter Reference List'!$E:$E,0)))</f>
        <v/>
      </c>
      <c r="D2042" s="293" t="str">
        <f ca="1">IF(ISERROR($S2042),"",OFFSET('Smelter Reference List'!$C$4,$S2042-4,0)&amp;"")</f>
        <v/>
      </c>
      <c r="E2042" s="293" t="str">
        <f ca="1">IF(ISERROR($S2042),"",OFFSET('Smelter Reference List'!$D$4,$S2042-4,0)&amp;"")</f>
        <v/>
      </c>
      <c r="F2042" s="293" t="str">
        <f ca="1">IF(ISERROR($S2042),"",OFFSET('Smelter Reference List'!$E$4,$S2042-4,0))</f>
        <v/>
      </c>
      <c r="G2042" s="293" t="str">
        <f ca="1">IF(C2042=$U$4,"Enter smelter details", IF(ISERROR($S2042),"",OFFSET('Smelter Reference List'!$F$4,$S2042-4,0)))</f>
        <v/>
      </c>
      <c r="H2042" s="294" t="str">
        <f ca="1">IF(ISERROR($S2042),"",OFFSET('Smelter Reference List'!$G$4,$S2042-4,0))</f>
        <v/>
      </c>
      <c r="I2042" s="295" t="str">
        <f ca="1">IF(ISERROR($S2042),"",OFFSET('Smelter Reference List'!$H$4,$S2042-4,0))</f>
        <v/>
      </c>
      <c r="J2042" s="295" t="str">
        <f ca="1">IF(ISERROR($S2042),"",OFFSET('Smelter Reference List'!$I$4,$S2042-4,0))</f>
        <v/>
      </c>
      <c r="K2042" s="296"/>
      <c r="L2042" s="296"/>
      <c r="M2042" s="296"/>
      <c r="N2042" s="296"/>
      <c r="O2042" s="296"/>
      <c r="P2042" s="296"/>
      <c r="Q2042" s="297"/>
      <c r="R2042" s="227"/>
      <c r="S2042" s="228" t="e">
        <f>IF(C2042="",NA(),MATCH($B2042&amp;$C2042,'Smelter Reference List'!$J:$J,0))</f>
        <v>#N/A</v>
      </c>
      <c r="T2042" s="229"/>
      <c r="U2042" s="229">
        <f t="shared" ca="1" si="66"/>
        <v>0</v>
      </c>
      <c r="V2042" s="229"/>
      <c r="W2042" s="229"/>
      <c r="Y2042" s="223" t="str">
        <f t="shared" si="67"/>
        <v/>
      </c>
    </row>
    <row r="2043" spans="1:25" s="223" customFormat="1" ht="20.25">
      <c r="A2043" s="292"/>
      <c r="B2043" s="293" t="str">
        <f>IF(LEN(A2043)=0,"",INDEX('Smelter Reference List'!$A:$A,MATCH($A2043,'Smelter Reference List'!$E:$E,0)))</f>
        <v/>
      </c>
      <c r="C2043" s="299" t="str">
        <f>IF(LEN(A2043)=0,"",INDEX('Smelter Reference List'!$C:$C,MATCH($A2043,'Smelter Reference List'!$E:$E,0)))</f>
        <v/>
      </c>
      <c r="D2043" s="293" t="str">
        <f ca="1">IF(ISERROR($S2043),"",OFFSET('Smelter Reference List'!$C$4,$S2043-4,0)&amp;"")</f>
        <v/>
      </c>
      <c r="E2043" s="293" t="str">
        <f ca="1">IF(ISERROR($S2043),"",OFFSET('Smelter Reference List'!$D$4,$S2043-4,0)&amp;"")</f>
        <v/>
      </c>
      <c r="F2043" s="293" t="str">
        <f ca="1">IF(ISERROR($S2043),"",OFFSET('Smelter Reference List'!$E$4,$S2043-4,0))</f>
        <v/>
      </c>
      <c r="G2043" s="293" t="str">
        <f ca="1">IF(C2043=$U$4,"Enter smelter details", IF(ISERROR($S2043),"",OFFSET('Smelter Reference List'!$F$4,$S2043-4,0)))</f>
        <v/>
      </c>
      <c r="H2043" s="294" t="str">
        <f ca="1">IF(ISERROR($S2043),"",OFFSET('Smelter Reference List'!$G$4,$S2043-4,0))</f>
        <v/>
      </c>
      <c r="I2043" s="295" t="str">
        <f ca="1">IF(ISERROR($S2043),"",OFFSET('Smelter Reference List'!$H$4,$S2043-4,0))</f>
        <v/>
      </c>
      <c r="J2043" s="295" t="str">
        <f ca="1">IF(ISERROR($S2043),"",OFFSET('Smelter Reference List'!$I$4,$S2043-4,0))</f>
        <v/>
      </c>
      <c r="K2043" s="296"/>
      <c r="L2043" s="296"/>
      <c r="M2043" s="296"/>
      <c r="N2043" s="296"/>
      <c r="O2043" s="296"/>
      <c r="P2043" s="296"/>
      <c r="Q2043" s="297"/>
      <c r="R2043" s="227"/>
      <c r="S2043" s="228" t="e">
        <f>IF(C2043="",NA(),MATCH($B2043&amp;$C2043,'Smelter Reference List'!$J:$J,0))</f>
        <v>#N/A</v>
      </c>
      <c r="T2043" s="229"/>
      <c r="U2043" s="229">
        <f t="shared" ca="1" si="66"/>
        <v>0</v>
      </c>
      <c r="V2043" s="229"/>
      <c r="W2043" s="229"/>
      <c r="Y2043" s="223" t="str">
        <f t="shared" si="67"/>
        <v/>
      </c>
    </row>
    <row r="2044" spans="1:25" s="223" customFormat="1" ht="20.25">
      <c r="A2044" s="292"/>
      <c r="B2044" s="293" t="str">
        <f>IF(LEN(A2044)=0,"",INDEX('Smelter Reference List'!$A:$A,MATCH($A2044,'Smelter Reference List'!$E:$E,0)))</f>
        <v/>
      </c>
      <c r="C2044" s="299" t="str">
        <f>IF(LEN(A2044)=0,"",INDEX('Smelter Reference List'!$C:$C,MATCH($A2044,'Smelter Reference List'!$E:$E,0)))</f>
        <v/>
      </c>
      <c r="D2044" s="293" t="str">
        <f ca="1">IF(ISERROR($S2044),"",OFFSET('Smelter Reference List'!$C$4,$S2044-4,0)&amp;"")</f>
        <v/>
      </c>
      <c r="E2044" s="293" t="str">
        <f ca="1">IF(ISERROR($S2044),"",OFFSET('Smelter Reference List'!$D$4,$S2044-4,0)&amp;"")</f>
        <v/>
      </c>
      <c r="F2044" s="293" t="str">
        <f ca="1">IF(ISERROR($S2044),"",OFFSET('Smelter Reference List'!$E$4,$S2044-4,0))</f>
        <v/>
      </c>
      <c r="G2044" s="293" t="str">
        <f ca="1">IF(C2044=$U$4,"Enter smelter details", IF(ISERROR($S2044),"",OFFSET('Smelter Reference List'!$F$4,$S2044-4,0)))</f>
        <v/>
      </c>
      <c r="H2044" s="294" t="str">
        <f ca="1">IF(ISERROR($S2044),"",OFFSET('Smelter Reference List'!$G$4,$S2044-4,0))</f>
        <v/>
      </c>
      <c r="I2044" s="295" t="str">
        <f ca="1">IF(ISERROR($S2044),"",OFFSET('Smelter Reference List'!$H$4,$S2044-4,0))</f>
        <v/>
      </c>
      <c r="J2044" s="295" t="str">
        <f ca="1">IF(ISERROR($S2044),"",OFFSET('Smelter Reference List'!$I$4,$S2044-4,0))</f>
        <v/>
      </c>
      <c r="K2044" s="296"/>
      <c r="L2044" s="296"/>
      <c r="M2044" s="296"/>
      <c r="N2044" s="296"/>
      <c r="O2044" s="296"/>
      <c r="P2044" s="296"/>
      <c r="Q2044" s="297"/>
      <c r="R2044" s="227"/>
      <c r="S2044" s="228" t="e">
        <f>IF(C2044="",NA(),MATCH($B2044&amp;$C2044,'Smelter Reference List'!$J:$J,0))</f>
        <v>#N/A</v>
      </c>
      <c r="T2044" s="229"/>
      <c r="U2044" s="229">
        <f t="shared" ca="1" si="66"/>
        <v>0</v>
      </c>
      <c r="V2044" s="229"/>
      <c r="W2044" s="229"/>
      <c r="Y2044" s="223" t="str">
        <f t="shared" si="67"/>
        <v/>
      </c>
    </row>
    <row r="2045" spans="1:25" s="223" customFormat="1" ht="20.25">
      <c r="A2045" s="292"/>
      <c r="B2045" s="293" t="str">
        <f>IF(LEN(A2045)=0,"",INDEX('Smelter Reference List'!$A:$A,MATCH($A2045,'Smelter Reference List'!$E:$E,0)))</f>
        <v/>
      </c>
      <c r="C2045" s="299" t="str">
        <f>IF(LEN(A2045)=0,"",INDEX('Smelter Reference List'!$C:$C,MATCH($A2045,'Smelter Reference List'!$E:$E,0)))</f>
        <v/>
      </c>
      <c r="D2045" s="293" t="str">
        <f ca="1">IF(ISERROR($S2045),"",OFFSET('Smelter Reference List'!$C$4,$S2045-4,0)&amp;"")</f>
        <v/>
      </c>
      <c r="E2045" s="293" t="str">
        <f ca="1">IF(ISERROR($S2045),"",OFFSET('Smelter Reference List'!$D$4,$S2045-4,0)&amp;"")</f>
        <v/>
      </c>
      <c r="F2045" s="293" t="str">
        <f ca="1">IF(ISERROR($S2045),"",OFFSET('Smelter Reference List'!$E$4,$S2045-4,0))</f>
        <v/>
      </c>
      <c r="G2045" s="293" t="str">
        <f ca="1">IF(C2045=$U$4,"Enter smelter details", IF(ISERROR($S2045),"",OFFSET('Smelter Reference List'!$F$4,$S2045-4,0)))</f>
        <v/>
      </c>
      <c r="H2045" s="294" t="str">
        <f ca="1">IF(ISERROR($S2045),"",OFFSET('Smelter Reference List'!$G$4,$S2045-4,0))</f>
        <v/>
      </c>
      <c r="I2045" s="295" t="str">
        <f ca="1">IF(ISERROR($S2045),"",OFFSET('Smelter Reference List'!$H$4,$S2045-4,0))</f>
        <v/>
      </c>
      <c r="J2045" s="295" t="str">
        <f ca="1">IF(ISERROR($S2045),"",OFFSET('Smelter Reference List'!$I$4,$S2045-4,0))</f>
        <v/>
      </c>
      <c r="K2045" s="296"/>
      <c r="L2045" s="296"/>
      <c r="M2045" s="296"/>
      <c r="N2045" s="296"/>
      <c r="O2045" s="296"/>
      <c r="P2045" s="296"/>
      <c r="Q2045" s="297"/>
      <c r="R2045" s="227"/>
      <c r="S2045" s="228" t="e">
        <f>IF(C2045="",NA(),MATCH($B2045&amp;$C2045,'Smelter Reference List'!$J:$J,0))</f>
        <v>#N/A</v>
      </c>
      <c r="T2045" s="229"/>
      <c r="U2045" s="229">
        <f t="shared" ca="1" si="66"/>
        <v>0</v>
      </c>
      <c r="V2045" s="229"/>
      <c r="W2045" s="229"/>
      <c r="Y2045" s="223" t="str">
        <f t="shared" si="67"/>
        <v/>
      </c>
    </row>
    <row r="2046" spans="1:25" s="223" customFormat="1" ht="20.25">
      <c r="A2046" s="292"/>
      <c r="B2046" s="293" t="str">
        <f>IF(LEN(A2046)=0,"",INDEX('Smelter Reference List'!$A:$A,MATCH($A2046,'Smelter Reference List'!$E:$E,0)))</f>
        <v/>
      </c>
      <c r="C2046" s="299" t="str">
        <f>IF(LEN(A2046)=0,"",INDEX('Smelter Reference List'!$C:$C,MATCH($A2046,'Smelter Reference List'!$E:$E,0)))</f>
        <v/>
      </c>
      <c r="D2046" s="293" t="str">
        <f ca="1">IF(ISERROR($S2046),"",OFFSET('Smelter Reference List'!$C$4,$S2046-4,0)&amp;"")</f>
        <v/>
      </c>
      <c r="E2046" s="293" t="str">
        <f ca="1">IF(ISERROR($S2046),"",OFFSET('Smelter Reference List'!$D$4,$S2046-4,0)&amp;"")</f>
        <v/>
      </c>
      <c r="F2046" s="293" t="str">
        <f ca="1">IF(ISERROR($S2046),"",OFFSET('Smelter Reference List'!$E$4,$S2046-4,0))</f>
        <v/>
      </c>
      <c r="G2046" s="293" t="str">
        <f ca="1">IF(C2046=$U$4,"Enter smelter details", IF(ISERROR($S2046),"",OFFSET('Smelter Reference List'!$F$4,$S2046-4,0)))</f>
        <v/>
      </c>
      <c r="H2046" s="294" t="str">
        <f ca="1">IF(ISERROR($S2046),"",OFFSET('Smelter Reference List'!$G$4,$S2046-4,0))</f>
        <v/>
      </c>
      <c r="I2046" s="295" t="str">
        <f ca="1">IF(ISERROR($S2046),"",OFFSET('Smelter Reference List'!$H$4,$S2046-4,0))</f>
        <v/>
      </c>
      <c r="J2046" s="295" t="str">
        <f ca="1">IF(ISERROR($S2046),"",OFFSET('Smelter Reference List'!$I$4,$S2046-4,0))</f>
        <v/>
      </c>
      <c r="K2046" s="296"/>
      <c r="L2046" s="296"/>
      <c r="M2046" s="296"/>
      <c r="N2046" s="296"/>
      <c r="O2046" s="296"/>
      <c r="P2046" s="296"/>
      <c r="Q2046" s="297"/>
      <c r="R2046" s="227"/>
      <c r="S2046" s="228" t="e">
        <f>IF(C2046="",NA(),MATCH($B2046&amp;$C2046,'Smelter Reference List'!$J:$J,0))</f>
        <v>#N/A</v>
      </c>
      <c r="T2046" s="229"/>
      <c r="U2046" s="229">
        <f t="shared" ca="1" si="66"/>
        <v>0</v>
      </c>
      <c r="V2046" s="229"/>
      <c r="W2046" s="229"/>
      <c r="Y2046" s="223" t="str">
        <f t="shared" si="67"/>
        <v/>
      </c>
    </row>
    <row r="2047" spans="1:25" s="223" customFormat="1" ht="20.25">
      <c r="A2047" s="292"/>
      <c r="B2047" s="293" t="str">
        <f>IF(LEN(A2047)=0,"",INDEX('Smelter Reference List'!$A:$A,MATCH($A2047,'Smelter Reference List'!$E:$E,0)))</f>
        <v/>
      </c>
      <c r="C2047" s="299" t="str">
        <f>IF(LEN(A2047)=0,"",INDEX('Smelter Reference List'!$C:$C,MATCH($A2047,'Smelter Reference List'!$E:$E,0)))</f>
        <v/>
      </c>
      <c r="D2047" s="293" t="str">
        <f ca="1">IF(ISERROR($S2047),"",OFFSET('Smelter Reference List'!$C$4,$S2047-4,0)&amp;"")</f>
        <v/>
      </c>
      <c r="E2047" s="293" t="str">
        <f ca="1">IF(ISERROR($S2047),"",OFFSET('Smelter Reference List'!$D$4,$S2047-4,0)&amp;"")</f>
        <v/>
      </c>
      <c r="F2047" s="293" t="str">
        <f ca="1">IF(ISERROR($S2047),"",OFFSET('Smelter Reference List'!$E$4,$S2047-4,0))</f>
        <v/>
      </c>
      <c r="G2047" s="293" t="str">
        <f ca="1">IF(C2047=$U$4,"Enter smelter details", IF(ISERROR($S2047),"",OFFSET('Smelter Reference List'!$F$4,$S2047-4,0)))</f>
        <v/>
      </c>
      <c r="H2047" s="294" t="str">
        <f ca="1">IF(ISERROR($S2047),"",OFFSET('Smelter Reference List'!$G$4,$S2047-4,0))</f>
        <v/>
      </c>
      <c r="I2047" s="295" t="str">
        <f ca="1">IF(ISERROR($S2047),"",OFFSET('Smelter Reference List'!$H$4,$S2047-4,0))</f>
        <v/>
      </c>
      <c r="J2047" s="295" t="str">
        <f ca="1">IF(ISERROR($S2047),"",OFFSET('Smelter Reference List'!$I$4,$S2047-4,0))</f>
        <v/>
      </c>
      <c r="K2047" s="296"/>
      <c r="L2047" s="296"/>
      <c r="M2047" s="296"/>
      <c r="N2047" s="296"/>
      <c r="O2047" s="296"/>
      <c r="P2047" s="296"/>
      <c r="Q2047" s="297"/>
      <c r="R2047" s="227"/>
      <c r="S2047" s="228" t="e">
        <f>IF(C2047="",NA(),MATCH($B2047&amp;$C2047,'Smelter Reference List'!$J:$J,0))</f>
        <v>#N/A</v>
      </c>
      <c r="T2047" s="229"/>
      <c r="U2047" s="229">
        <f t="shared" ca="1" si="66"/>
        <v>0</v>
      </c>
      <c r="V2047" s="229"/>
      <c r="W2047" s="229"/>
      <c r="Y2047" s="223" t="str">
        <f t="shared" si="67"/>
        <v/>
      </c>
    </row>
    <row r="2048" spans="1:25" s="223" customFormat="1" ht="20.25">
      <c r="A2048" s="292"/>
      <c r="B2048" s="293" t="str">
        <f>IF(LEN(A2048)=0,"",INDEX('Smelter Reference List'!$A:$A,MATCH($A2048,'Smelter Reference List'!$E:$E,0)))</f>
        <v/>
      </c>
      <c r="C2048" s="299" t="str">
        <f>IF(LEN(A2048)=0,"",INDEX('Smelter Reference List'!$C:$C,MATCH($A2048,'Smelter Reference List'!$E:$E,0)))</f>
        <v/>
      </c>
      <c r="D2048" s="293" t="str">
        <f ca="1">IF(ISERROR($S2048),"",OFFSET('Smelter Reference List'!$C$4,$S2048-4,0)&amp;"")</f>
        <v/>
      </c>
      <c r="E2048" s="293" t="str">
        <f ca="1">IF(ISERROR($S2048),"",OFFSET('Smelter Reference List'!$D$4,$S2048-4,0)&amp;"")</f>
        <v/>
      </c>
      <c r="F2048" s="293" t="str">
        <f ca="1">IF(ISERROR($S2048),"",OFFSET('Smelter Reference List'!$E$4,$S2048-4,0))</f>
        <v/>
      </c>
      <c r="G2048" s="293" t="str">
        <f ca="1">IF(C2048=$U$4,"Enter smelter details", IF(ISERROR($S2048),"",OFFSET('Smelter Reference List'!$F$4,$S2048-4,0)))</f>
        <v/>
      </c>
      <c r="H2048" s="294" t="str">
        <f ca="1">IF(ISERROR($S2048),"",OFFSET('Smelter Reference List'!$G$4,$S2048-4,0))</f>
        <v/>
      </c>
      <c r="I2048" s="295" t="str">
        <f ca="1">IF(ISERROR($S2048),"",OFFSET('Smelter Reference List'!$H$4,$S2048-4,0))</f>
        <v/>
      </c>
      <c r="J2048" s="295" t="str">
        <f ca="1">IF(ISERROR($S2048),"",OFFSET('Smelter Reference List'!$I$4,$S2048-4,0))</f>
        <v/>
      </c>
      <c r="K2048" s="296"/>
      <c r="L2048" s="296"/>
      <c r="M2048" s="296"/>
      <c r="N2048" s="296"/>
      <c r="O2048" s="296"/>
      <c r="P2048" s="296"/>
      <c r="Q2048" s="297"/>
      <c r="R2048" s="227"/>
      <c r="S2048" s="228" t="e">
        <f>IF(C2048="",NA(),MATCH($B2048&amp;$C2048,'Smelter Reference List'!$J:$J,0))</f>
        <v>#N/A</v>
      </c>
      <c r="T2048" s="229"/>
      <c r="U2048" s="229">
        <f t="shared" ca="1" si="66"/>
        <v>0</v>
      </c>
      <c r="V2048" s="229"/>
      <c r="W2048" s="229"/>
      <c r="Y2048" s="223" t="str">
        <f t="shared" si="67"/>
        <v/>
      </c>
    </row>
    <row r="2049" spans="1:25" s="223" customFormat="1" ht="20.25">
      <c r="A2049" s="292"/>
      <c r="B2049" s="293" t="str">
        <f>IF(LEN(A2049)=0,"",INDEX('Smelter Reference List'!$A:$A,MATCH($A2049,'Smelter Reference List'!$E:$E,0)))</f>
        <v/>
      </c>
      <c r="C2049" s="299" t="str">
        <f>IF(LEN(A2049)=0,"",INDEX('Smelter Reference List'!$C:$C,MATCH($A2049,'Smelter Reference List'!$E:$E,0)))</f>
        <v/>
      </c>
      <c r="D2049" s="293" t="str">
        <f ca="1">IF(ISERROR($S2049),"",OFFSET('Smelter Reference List'!$C$4,$S2049-4,0)&amp;"")</f>
        <v/>
      </c>
      <c r="E2049" s="293" t="str">
        <f ca="1">IF(ISERROR($S2049),"",OFFSET('Smelter Reference List'!$D$4,$S2049-4,0)&amp;"")</f>
        <v/>
      </c>
      <c r="F2049" s="293" t="str">
        <f ca="1">IF(ISERROR($S2049),"",OFFSET('Smelter Reference List'!$E$4,$S2049-4,0))</f>
        <v/>
      </c>
      <c r="G2049" s="293" t="str">
        <f ca="1">IF(C2049=$U$4,"Enter smelter details", IF(ISERROR($S2049),"",OFFSET('Smelter Reference List'!$F$4,$S2049-4,0)))</f>
        <v/>
      </c>
      <c r="H2049" s="294" t="str">
        <f ca="1">IF(ISERROR($S2049),"",OFFSET('Smelter Reference List'!$G$4,$S2049-4,0))</f>
        <v/>
      </c>
      <c r="I2049" s="295" t="str">
        <f ca="1">IF(ISERROR($S2049),"",OFFSET('Smelter Reference List'!$H$4,$S2049-4,0))</f>
        <v/>
      </c>
      <c r="J2049" s="295" t="str">
        <f ca="1">IF(ISERROR($S2049),"",OFFSET('Smelter Reference List'!$I$4,$S2049-4,0))</f>
        <v/>
      </c>
      <c r="K2049" s="296"/>
      <c r="L2049" s="296"/>
      <c r="M2049" s="296"/>
      <c r="N2049" s="296"/>
      <c r="O2049" s="296"/>
      <c r="P2049" s="296"/>
      <c r="Q2049" s="297"/>
      <c r="R2049" s="227"/>
      <c r="S2049" s="228" t="e">
        <f>IF(C2049="",NA(),MATCH($B2049&amp;$C2049,'Smelter Reference List'!$J:$J,0))</f>
        <v>#N/A</v>
      </c>
      <c r="T2049" s="229"/>
      <c r="U2049" s="229">
        <f t="shared" ca="1" si="66"/>
        <v>0</v>
      </c>
      <c r="V2049" s="229"/>
      <c r="W2049" s="229"/>
      <c r="Y2049" s="223" t="str">
        <f t="shared" si="67"/>
        <v/>
      </c>
    </row>
    <row r="2050" spans="1:25" s="223" customFormat="1" ht="20.25">
      <c r="A2050" s="292"/>
      <c r="B2050" s="293" t="str">
        <f>IF(LEN(A2050)=0,"",INDEX('Smelter Reference List'!$A:$A,MATCH($A2050,'Smelter Reference List'!$E:$E,0)))</f>
        <v/>
      </c>
      <c r="C2050" s="299" t="str">
        <f>IF(LEN(A2050)=0,"",INDEX('Smelter Reference List'!$C:$C,MATCH($A2050,'Smelter Reference List'!$E:$E,0)))</f>
        <v/>
      </c>
      <c r="D2050" s="293" t="str">
        <f ca="1">IF(ISERROR($S2050),"",OFFSET('Smelter Reference List'!$C$4,$S2050-4,0)&amp;"")</f>
        <v/>
      </c>
      <c r="E2050" s="293" t="str">
        <f ca="1">IF(ISERROR($S2050),"",OFFSET('Smelter Reference List'!$D$4,$S2050-4,0)&amp;"")</f>
        <v/>
      </c>
      <c r="F2050" s="293" t="str">
        <f ca="1">IF(ISERROR($S2050),"",OFFSET('Smelter Reference List'!$E$4,$S2050-4,0))</f>
        <v/>
      </c>
      <c r="G2050" s="293" t="str">
        <f ca="1">IF(C2050=$U$4,"Enter smelter details", IF(ISERROR($S2050),"",OFFSET('Smelter Reference List'!$F$4,$S2050-4,0)))</f>
        <v/>
      </c>
      <c r="H2050" s="294" t="str">
        <f ca="1">IF(ISERROR($S2050),"",OFFSET('Smelter Reference List'!$G$4,$S2050-4,0))</f>
        <v/>
      </c>
      <c r="I2050" s="295" t="str">
        <f ca="1">IF(ISERROR($S2050),"",OFFSET('Smelter Reference List'!$H$4,$S2050-4,0))</f>
        <v/>
      </c>
      <c r="J2050" s="295" t="str">
        <f ca="1">IF(ISERROR($S2050),"",OFFSET('Smelter Reference List'!$I$4,$S2050-4,0))</f>
        <v/>
      </c>
      <c r="K2050" s="296"/>
      <c r="L2050" s="296"/>
      <c r="M2050" s="296"/>
      <c r="N2050" s="296"/>
      <c r="O2050" s="296"/>
      <c r="P2050" s="296"/>
      <c r="Q2050" s="297"/>
      <c r="R2050" s="227"/>
      <c r="S2050" s="228" t="e">
        <f>IF(C2050="",NA(),MATCH($B2050&amp;$C2050,'Smelter Reference List'!$J:$J,0))</f>
        <v>#N/A</v>
      </c>
      <c r="T2050" s="229"/>
      <c r="U2050" s="229">
        <f t="shared" ca="1" si="66"/>
        <v>0</v>
      </c>
      <c r="V2050" s="229"/>
      <c r="W2050" s="229"/>
      <c r="Y2050" s="223" t="str">
        <f t="shared" si="67"/>
        <v/>
      </c>
    </row>
    <row r="2051" spans="1:25" s="223" customFormat="1" ht="20.25">
      <c r="A2051" s="292"/>
      <c r="B2051" s="293" t="str">
        <f>IF(LEN(A2051)=0,"",INDEX('Smelter Reference List'!$A:$A,MATCH($A2051,'Smelter Reference List'!$E:$E,0)))</f>
        <v/>
      </c>
      <c r="C2051" s="299" t="str">
        <f>IF(LEN(A2051)=0,"",INDEX('Smelter Reference List'!$C:$C,MATCH($A2051,'Smelter Reference List'!$E:$E,0)))</f>
        <v/>
      </c>
      <c r="D2051" s="293" t="str">
        <f ca="1">IF(ISERROR($S2051),"",OFFSET('Smelter Reference List'!$C$4,$S2051-4,0)&amp;"")</f>
        <v/>
      </c>
      <c r="E2051" s="293" t="str">
        <f ca="1">IF(ISERROR($S2051),"",OFFSET('Smelter Reference List'!$D$4,$S2051-4,0)&amp;"")</f>
        <v/>
      </c>
      <c r="F2051" s="293" t="str">
        <f ca="1">IF(ISERROR($S2051),"",OFFSET('Smelter Reference List'!$E$4,$S2051-4,0))</f>
        <v/>
      </c>
      <c r="G2051" s="293" t="str">
        <f ca="1">IF(C2051=$U$4,"Enter smelter details", IF(ISERROR($S2051),"",OFFSET('Smelter Reference List'!$F$4,$S2051-4,0)))</f>
        <v/>
      </c>
      <c r="H2051" s="294" t="str">
        <f ca="1">IF(ISERROR($S2051),"",OFFSET('Smelter Reference List'!$G$4,$S2051-4,0))</f>
        <v/>
      </c>
      <c r="I2051" s="295" t="str">
        <f ca="1">IF(ISERROR($S2051),"",OFFSET('Smelter Reference List'!$H$4,$S2051-4,0))</f>
        <v/>
      </c>
      <c r="J2051" s="295" t="str">
        <f ca="1">IF(ISERROR($S2051),"",OFFSET('Smelter Reference List'!$I$4,$S2051-4,0))</f>
        <v/>
      </c>
      <c r="K2051" s="296"/>
      <c r="L2051" s="296"/>
      <c r="M2051" s="296"/>
      <c r="N2051" s="296"/>
      <c r="O2051" s="296"/>
      <c r="P2051" s="296"/>
      <c r="Q2051" s="297"/>
      <c r="R2051" s="227"/>
      <c r="S2051" s="228" t="e">
        <f>IF(C2051="",NA(),MATCH($B2051&amp;$C2051,'Smelter Reference List'!$J:$J,0))</f>
        <v>#N/A</v>
      </c>
      <c r="T2051" s="229"/>
      <c r="U2051" s="229">
        <f t="shared" ca="1" si="66"/>
        <v>0</v>
      </c>
      <c r="V2051" s="229"/>
      <c r="W2051" s="229"/>
      <c r="Y2051" s="223" t="str">
        <f t="shared" si="67"/>
        <v/>
      </c>
    </row>
    <row r="2052" spans="1:25" s="223" customFormat="1" ht="20.25">
      <c r="A2052" s="292"/>
      <c r="B2052" s="293" t="str">
        <f>IF(LEN(A2052)=0,"",INDEX('Smelter Reference List'!$A:$A,MATCH($A2052,'Smelter Reference List'!$E:$E,0)))</f>
        <v/>
      </c>
      <c r="C2052" s="299" t="str">
        <f>IF(LEN(A2052)=0,"",INDEX('Smelter Reference List'!$C:$C,MATCH($A2052,'Smelter Reference List'!$E:$E,0)))</f>
        <v/>
      </c>
      <c r="D2052" s="293" t="str">
        <f ca="1">IF(ISERROR($S2052),"",OFFSET('Smelter Reference List'!$C$4,$S2052-4,0)&amp;"")</f>
        <v/>
      </c>
      <c r="E2052" s="293" t="str">
        <f ca="1">IF(ISERROR($S2052),"",OFFSET('Smelter Reference List'!$D$4,$S2052-4,0)&amp;"")</f>
        <v/>
      </c>
      <c r="F2052" s="293" t="str">
        <f ca="1">IF(ISERROR($S2052),"",OFFSET('Smelter Reference List'!$E$4,$S2052-4,0))</f>
        <v/>
      </c>
      <c r="G2052" s="293" t="str">
        <f ca="1">IF(C2052=$U$4,"Enter smelter details", IF(ISERROR($S2052),"",OFFSET('Smelter Reference List'!$F$4,$S2052-4,0)))</f>
        <v/>
      </c>
      <c r="H2052" s="294" t="str">
        <f ca="1">IF(ISERROR($S2052),"",OFFSET('Smelter Reference List'!$G$4,$S2052-4,0))</f>
        <v/>
      </c>
      <c r="I2052" s="295" t="str">
        <f ca="1">IF(ISERROR($S2052),"",OFFSET('Smelter Reference List'!$H$4,$S2052-4,0))</f>
        <v/>
      </c>
      <c r="J2052" s="295" t="str">
        <f ca="1">IF(ISERROR($S2052),"",OFFSET('Smelter Reference List'!$I$4,$S2052-4,0))</f>
        <v/>
      </c>
      <c r="K2052" s="296"/>
      <c r="L2052" s="296"/>
      <c r="M2052" s="296"/>
      <c r="N2052" s="296"/>
      <c r="O2052" s="296"/>
      <c r="P2052" s="296"/>
      <c r="Q2052" s="297"/>
      <c r="R2052" s="227"/>
      <c r="S2052" s="228" t="e">
        <f>IF(C2052="",NA(),MATCH($B2052&amp;$C2052,'Smelter Reference List'!$J:$J,0))</f>
        <v>#N/A</v>
      </c>
      <c r="T2052" s="229"/>
      <c r="U2052" s="229">
        <f t="shared" ca="1" si="66"/>
        <v>0</v>
      </c>
      <c r="V2052" s="229"/>
      <c r="W2052" s="229"/>
      <c r="Y2052" s="223" t="str">
        <f t="shared" si="67"/>
        <v/>
      </c>
    </row>
    <row r="2053" spans="1:25" s="223" customFormat="1" ht="20.25">
      <c r="A2053" s="292"/>
      <c r="B2053" s="293" t="str">
        <f>IF(LEN(A2053)=0,"",INDEX('Smelter Reference List'!$A:$A,MATCH($A2053,'Smelter Reference List'!$E:$E,0)))</f>
        <v/>
      </c>
      <c r="C2053" s="299" t="str">
        <f>IF(LEN(A2053)=0,"",INDEX('Smelter Reference List'!$C:$C,MATCH($A2053,'Smelter Reference List'!$E:$E,0)))</f>
        <v/>
      </c>
      <c r="D2053" s="293" t="str">
        <f ca="1">IF(ISERROR($S2053),"",OFFSET('Smelter Reference List'!$C$4,$S2053-4,0)&amp;"")</f>
        <v/>
      </c>
      <c r="E2053" s="293" t="str">
        <f ca="1">IF(ISERROR($S2053),"",OFFSET('Smelter Reference List'!$D$4,$S2053-4,0)&amp;"")</f>
        <v/>
      </c>
      <c r="F2053" s="293" t="str">
        <f ca="1">IF(ISERROR($S2053),"",OFFSET('Smelter Reference List'!$E$4,$S2053-4,0))</f>
        <v/>
      </c>
      <c r="G2053" s="293" t="str">
        <f ca="1">IF(C2053=$U$4,"Enter smelter details", IF(ISERROR($S2053),"",OFFSET('Smelter Reference List'!$F$4,$S2053-4,0)))</f>
        <v/>
      </c>
      <c r="H2053" s="294" t="str">
        <f ca="1">IF(ISERROR($S2053),"",OFFSET('Smelter Reference List'!$G$4,$S2053-4,0))</f>
        <v/>
      </c>
      <c r="I2053" s="295" t="str">
        <f ca="1">IF(ISERROR($S2053),"",OFFSET('Smelter Reference List'!$H$4,$S2053-4,0))</f>
        <v/>
      </c>
      <c r="J2053" s="295" t="str">
        <f ca="1">IF(ISERROR($S2053),"",OFFSET('Smelter Reference List'!$I$4,$S2053-4,0))</f>
        <v/>
      </c>
      <c r="K2053" s="296"/>
      <c r="L2053" s="296"/>
      <c r="M2053" s="296"/>
      <c r="N2053" s="296"/>
      <c r="O2053" s="296"/>
      <c r="P2053" s="296"/>
      <c r="Q2053" s="297"/>
      <c r="R2053" s="227"/>
      <c r="S2053" s="228" t="e">
        <f>IF(C2053="",NA(),MATCH($B2053&amp;$C2053,'Smelter Reference List'!$J:$J,0))</f>
        <v>#N/A</v>
      </c>
      <c r="T2053" s="229"/>
      <c r="U2053" s="229">
        <f t="shared" ca="1" si="66"/>
        <v>0</v>
      </c>
      <c r="V2053" s="229"/>
      <c r="W2053" s="229"/>
      <c r="Y2053" s="223" t="str">
        <f t="shared" si="67"/>
        <v/>
      </c>
    </row>
    <row r="2054" spans="1:25" s="223" customFormat="1" ht="20.25">
      <c r="A2054" s="292"/>
      <c r="B2054" s="293" t="str">
        <f>IF(LEN(A2054)=0,"",INDEX('Smelter Reference List'!$A:$A,MATCH($A2054,'Smelter Reference List'!$E:$E,0)))</f>
        <v/>
      </c>
      <c r="C2054" s="299" t="str">
        <f>IF(LEN(A2054)=0,"",INDEX('Smelter Reference List'!$C:$C,MATCH($A2054,'Smelter Reference List'!$E:$E,0)))</f>
        <v/>
      </c>
      <c r="D2054" s="293" t="str">
        <f ca="1">IF(ISERROR($S2054),"",OFFSET('Smelter Reference List'!$C$4,$S2054-4,0)&amp;"")</f>
        <v/>
      </c>
      <c r="E2054" s="293" t="str">
        <f ca="1">IF(ISERROR($S2054),"",OFFSET('Smelter Reference List'!$D$4,$S2054-4,0)&amp;"")</f>
        <v/>
      </c>
      <c r="F2054" s="293" t="str">
        <f ca="1">IF(ISERROR($S2054),"",OFFSET('Smelter Reference List'!$E$4,$S2054-4,0))</f>
        <v/>
      </c>
      <c r="G2054" s="293" t="str">
        <f ca="1">IF(C2054=$U$4,"Enter smelter details", IF(ISERROR($S2054),"",OFFSET('Smelter Reference List'!$F$4,$S2054-4,0)))</f>
        <v/>
      </c>
      <c r="H2054" s="294" t="str">
        <f ca="1">IF(ISERROR($S2054),"",OFFSET('Smelter Reference List'!$G$4,$S2054-4,0))</f>
        <v/>
      </c>
      <c r="I2054" s="295" t="str">
        <f ca="1">IF(ISERROR($S2054),"",OFFSET('Smelter Reference List'!$H$4,$S2054-4,0))</f>
        <v/>
      </c>
      <c r="J2054" s="295" t="str">
        <f ca="1">IF(ISERROR($S2054),"",OFFSET('Smelter Reference List'!$I$4,$S2054-4,0))</f>
        <v/>
      </c>
      <c r="K2054" s="296"/>
      <c r="L2054" s="296"/>
      <c r="M2054" s="296"/>
      <c r="N2054" s="296"/>
      <c r="O2054" s="296"/>
      <c r="P2054" s="296"/>
      <c r="Q2054" s="297"/>
      <c r="R2054" s="227"/>
      <c r="S2054" s="228" t="e">
        <f>IF(C2054="",NA(),MATCH($B2054&amp;$C2054,'Smelter Reference List'!$J:$J,0))</f>
        <v>#N/A</v>
      </c>
      <c r="T2054" s="229"/>
      <c r="U2054" s="229">
        <f t="shared" ca="1" si="66"/>
        <v>0</v>
      </c>
      <c r="V2054" s="229"/>
      <c r="W2054" s="229"/>
      <c r="Y2054" s="223" t="str">
        <f t="shared" si="67"/>
        <v/>
      </c>
    </row>
    <row r="2055" spans="1:25" s="223" customFormat="1" ht="20.25">
      <c r="A2055" s="292"/>
      <c r="B2055" s="293" t="str">
        <f>IF(LEN(A2055)=0,"",INDEX('Smelter Reference List'!$A:$A,MATCH($A2055,'Smelter Reference List'!$E:$E,0)))</f>
        <v/>
      </c>
      <c r="C2055" s="299" t="str">
        <f>IF(LEN(A2055)=0,"",INDEX('Smelter Reference List'!$C:$C,MATCH($A2055,'Smelter Reference List'!$E:$E,0)))</f>
        <v/>
      </c>
      <c r="D2055" s="293" t="str">
        <f ca="1">IF(ISERROR($S2055),"",OFFSET('Smelter Reference List'!$C$4,$S2055-4,0)&amp;"")</f>
        <v/>
      </c>
      <c r="E2055" s="293" t="str">
        <f ca="1">IF(ISERROR($S2055),"",OFFSET('Smelter Reference List'!$D$4,$S2055-4,0)&amp;"")</f>
        <v/>
      </c>
      <c r="F2055" s="293" t="str">
        <f ca="1">IF(ISERROR($S2055),"",OFFSET('Smelter Reference List'!$E$4,$S2055-4,0))</f>
        <v/>
      </c>
      <c r="G2055" s="293" t="str">
        <f ca="1">IF(C2055=$U$4,"Enter smelter details", IF(ISERROR($S2055),"",OFFSET('Smelter Reference List'!$F$4,$S2055-4,0)))</f>
        <v/>
      </c>
      <c r="H2055" s="294" t="str">
        <f ca="1">IF(ISERROR($S2055),"",OFFSET('Smelter Reference List'!$G$4,$S2055-4,0))</f>
        <v/>
      </c>
      <c r="I2055" s="295" t="str">
        <f ca="1">IF(ISERROR($S2055),"",OFFSET('Smelter Reference List'!$H$4,$S2055-4,0))</f>
        <v/>
      </c>
      <c r="J2055" s="295" t="str">
        <f ca="1">IF(ISERROR($S2055),"",OFFSET('Smelter Reference List'!$I$4,$S2055-4,0))</f>
        <v/>
      </c>
      <c r="K2055" s="296"/>
      <c r="L2055" s="296"/>
      <c r="M2055" s="296"/>
      <c r="N2055" s="296"/>
      <c r="O2055" s="296"/>
      <c r="P2055" s="296"/>
      <c r="Q2055" s="297"/>
      <c r="R2055" s="227"/>
      <c r="S2055" s="228" t="e">
        <f>IF(C2055="",NA(),MATCH($B2055&amp;$C2055,'Smelter Reference List'!$J:$J,0))</f>
        <v>#N/A</v>
      </c>
      <c r="T2055" s="229"/>
      <c r="U2055" s="229">
        <f t="shared" ca="1" si="66"/>
        <v>0</v>
      </c>
      <c r="V2055" s="229"/>
      <c r="W2055" s="229"/>
      <c r="Y2055" s="223" t="str">
        <f t="shared" si="67"/>
        <v/>
      </c>
    </row>
    <row r="2056" spans="1:25" s="223" customFormat="1" ht="20.25">
      <c r="A2056" s="292"/>
      <c r="B2056" s="293" t="str">
        <f>IF(LEN(A2056)=0,"",INDEX('Smelter Reference List'!$A:$A,MATCH($A2056,'Smelter Reference List'!$E:$E,0)))</f>
        <v/>
      </c>
      <c r="C2056" s="299" t="str">
        <f>IF(LEN(A2056)=0,"",INDEX('Smelter Reference List'!$C:$C,MATCH($A2056,'Smelter Reference List'!$E:$E,0)))</f>
        <v/>
      </c>
      <c r="D2056" s="293" t="str">
        <f ca="1">IF(ISERROR($S2056),"",OFFSET('Smelter Reference List'!$C$4,$S2056-4,0)&amp;"")</f>
        <v/>
      </c>
      <c r="E2056" s="293" t="str">
        <f ca="1">IF(ISERROR($S2056),"",OFFSET('Smelter Reference List'!$D$4,$S2056-4,0)&amp;"")</f>
        <v/>
      </c>
      <c r="F2056" s="293" t="str">
        <f ca="1">IF(ISERROR($S2056),"",OFFSET('Smelter Reference List'!$E$4,$S2056-4,0))</f>
        <v/>
      </c>
      <c r="G2056" s="293" t="str">
        <f ca="1">IF(C2056=$U$4,"Enter smelter details", IF(ISERROR($S2056),"",OFFSET('Smelter Reference List'!$F$4,$S2056-4,0)))</f>
        <v/>
      </c>
      <c r="H2056" s="294" t="str">
        <f ca="1">IF(ISERROR($S2056),"",OFFSET('Smelter Reference List'!$G$4,$S2056-4,0))</f>
        <v/>
      </c>
      <c r="I2056" s="295" t="str">
        <f ca="1">IF(ISERROR($S2056),"",OFFSET('Smelter Reference List'!$H$4,$S2056-4,0))</f>
        <v/>
      </c>
      <c r="J2056" s="295" t="str">
        <f ca="1">IF(ISERROR($S2056),"",OFFSET('Smelter Reference List'!$I$4,$S2056-4,0))</f>
        <v/>
      </c>
      <c r="K2056" s="296"/>
      <c r="L2056" s="296"/>
      <c r="M2056" s="296"/>
      <c r="N2056" s="296"/>
      <c r="O2056" s="296"/>
      <c r="P2056" s="296"/>
      <c r="Q2056" s="297"/>
      <c r="R2056" s="227"/>
      <c r="S2056" s="228" t="e">
        <f>IF(C2056="",NA(),MATCH($B2056&amp;$C2056,'Smelter Reference List'!$J:$J,0))</f>
        <v>#N/A</v>
      </c>
      <c r="T2056" s="229"/>
      <c r="U2056" s="229">
        <f t="shared" ca="1" si="66"/>
        <v>0</v>
      </c>
      <c r="V2056" s="229"/>
      <c r="W2056" s="229"/>
      <c r="Y2056" s="223" t="str">
        <f t="shared" si="67"/>
        <v/>
      </c>
    </row>
    <row r="2057" spans="1:25" s="223" customFormat="1" ht="20.25">
      <c r="A2057" s="292"/>
      <c r="B2057" s="293" t="str">
        <f>IF(LEN(A2057)=0,"",INDEX('Smelter Reference List'!$A:$A,MATCH($A2057,'Smelter Reference List'!$E:$E,0)))</f>
        <v/>
      </c>
      <c r="C2057" s="299" t="str">
        <f>IF(LEN(A2057)=0,"",INDEX('Smelter Reference List'!$C:$C,MATCH($A2057,'Smelter Reference List'!$E:$E,0)))</f>
        <v/>
      </c>
      <c r="D2057" s="293" t="str">
        <f ca="1">IF(ISERROR($S2057),"",OFFSET('Smelter Reference List'!$C$4,$S2057-4,0)&amp;"")</f>
        <v/>
      </c>
      <c r="E2057" s="293" t="str">
        <f ca="1">IF(ISERROR($S2057),"",OFFSET('Smelter Reference List'!$D$4,$S2057-4,0)&amp;"")</f>
        <v/>
      </c>
      <c r="F2057" s="293" t="str">
        <f ca="1">IF(ISERROR($S2057),"",OFFSET('Smelter Reference List'!$E$4,$S2057-4,0))</f>
        <v/>
      </c>
      <c r="G2057" s="293" t="str">
        <f ca="1">IF(C2057=$U$4,"Enter smelter details", IF(ISERROR($S2057),"",OFFSET('Smelter Reference List'!$F$4,$S2057-4,0)))</f>
        <v/>
      </c>
      <c r="H2057" s="294" t="str">
        <f ca="1">IF(ISERROR($S2057),"",OFFSET('Smelter Reference List'!$G$4,$S2057-4,0))</f>
        <v/>
      </c>
      <c r="I2057" s="295" t="str">
        <f ca="1">IF(ISERROR($S2057),"",OFFSET('Smelter Reference List'!$H$4,$S2057-4,0))</f>
        <v/>
      </c>
      <c r="J2057" s="295" t="str">
        <f ca="1">IF(ISERROR($S2057),"",OFFSET('Smelter Reference List'!$I$4,$S2057-4,0))</f>
        <v/>
      </c>
      <c r="K2057" s="296"/>
      <c r="L2057" s="296"/>
      <c r="M2057" s="296"/>
      <c r="N2057" s="296"/>
      <c r="O2057" s="296"/>
      <c r="P2057" s="296"/>
      <c r="Q2057" s="297"/>
      <c r="R2057" s="227"/>
      <c r="S2057" s="228" t="e">
        <f>IF(C2057="",NA(),MATCH($B2057&amp;$C2057,'Smelter Reference List'!$J:$J,0))</f>
        <v>#N/A</v>
      </c>
      <c r="T2057" s="229"/>
      <c r="U2057" s="229">
        <f t="shared" ca="1" si="66"/>
        <v>0</v>
      </c>
      <c r="V2057" s="229"/>
      <c r="W2057" s="229"/>
      <c r="Y2057" s="223" t="str">
        <f t="shared" si="67"/>
        <v/>
      </c>
    </row>
    <row r="2058" spans="1:25" s="223" customFormat="1" ht="20.25">
      <c r="A2058" s="292"/>
      <c r="B2058" s="293" t="str">
        <f>IF(LEN(A2058)=0,"",INDEX('Smelter Reference List'!$A:$A,MATCH($A2058,'Smelter Reference List'!$E:$E,0)))</f>
        <v/>
      </c>
      <c r="C2058" s="299" t="str">
        <f>IF(LEN(A2058)=0,"",INDEX('Smelter Reference List'!$C:$C,MATCH($A2058,'Smelter Reference List'!$E:$E,0)))</f>
        <v/>
      </c>
      <c r="D2058" s="293" t="str">
        <f ca="1">IF(ISERROR($S2058),"",OFFSET('Smelter Reference List'!$C$4,$S2058-4,0)&amp;"")</f>
        <v/>
      </c>
      <c r="E2058" s="293" t="str">
        <f ca="1">IF(ISERROR($S2058),"",OFFSET('Smelter Reference List'!$D$4,$S2058-4,0)&amp;"")</f>
        <v/>
      </c>
      <c r="F2058" s="293" t="str">
        <f ca="1">IF(ISERROR($S2058),"",OFFSET('Smelter Reference List'!$E$4,$S2058-4,0))</f>
        <v/>
      </c>
      <c r="G2058" s="293" t="str">
        <f ca="1">IF(C2058=$U$4,"Enter smelter details", IF(ISERROR($S2058),"",OFFSET('Smelter Reference List'!$F$4,$S2058-4,0)))</f>
        <v/>
      </c>
      <c r="H2058" s="294" t="str">
        <f ca="1">IF(ISERROR($S2058),"",OFFSET('Smelter Reference List'!$G$4,$S2058-4,0))</f>
        <v/>
      </c>
      <c r="I2058" s="295" t="str">
        <f ca="1">IF(ISERROR($S2058),"",OFFSET('Smelter Reference List'!$H$4,$S2058-4,0))</f>
        <v/>
      </c>
      <c r="J2058" s="295" t="str">
        <f ca="1">IF(ISERROR($S2058),"",OFFSET('Smelter Reference List'!$I$4,$S2058-4,0))</f>
        <v/>
      </c>
      <c r="K2058" s="296"/>
      <c r="L2058" s="296"/>
      <c r="M2058" s="296"/>
      <c r="N2058" s="296"/>
      <c r="O2058" s="296"/>
      <c r="P2058" s="296"/>
      <c r="Q2058" s="297"/>
      <c r="R2058" s="227"/>
      <c r="S2058" s="228" t="e">
        <f>IF(C2058="",NA(),MATCH($B2058&amp;$C2058,'Smelter Reference List'!$J:$J,0))</f>
        <v>#N/A</v>
      </c>
      <c r="T2058" s="229"/>
      <c r="U2058" s="229">
        <f t="shared" ca="1" si="66"/>
        <v>0</v>
      </c>
      <c r="V2058" s="229"/>
      <c r="W2058" s="229"/>
      <c r="Y2058" s="223" t="str">
        <f t="shared" si="67"/>
        <v/>
      </c>
    </row>
    <row r="2059" spans="1:25" s="223" customFormat="1" ht="20.25">
      <c r="A2059" s="292"/>
      <c r="B2059" s="293" t="str">
        <f>IF(LEN(A2059)=0,"",INDEX('Smelter Reference List'!$A:$A,MATCH($A2059,'Smelter Reference List'!$E:$E,0)))</f>
        <v/>
      </c>
      <c r="C2059" s="299" t="str">
        <f>IF(LEN(A2059)=0,"",INDEX('Smelter Reference List'!$C:$C,MATCH($A2059,'Smelter Reference List'!$E:$E,0)))</f>
        <v/>
      </c>
      <c r="D2059" s="293" t="str">
        <f ca="1">IF(ISERROR($S2059),"",OFFSET('Smelter Reference List'!$C$4,$S2059-4,0)&amp;"")</f>
        <v/>
      </c>
      <c r="E2059" s="293" t="str">
        <f ca="1">IF(ISERROR($S2059),"",OFFSET('Smelter Reference List'!$D$4,$S2059-4,0)&amp;"")</f>
        <v/>
      </c>
      <c r="F2059" s="293" t="str">
        <f ca="1">IF(ISERROR($S2059),"",OFFSET('Smelter Reference List'!$E$4,$S2059-4,0))</f>
        <v/>
      </c>
      <c r="G2059" s="293" t="str">
        <f ca="1">IF(C2059=$U$4,"Enter smelter details", IF(ISERROR($S2059),"",OFFSET('Smelter Reference List'!$F$4,$S2059-4,0)))</f>
        <v/>
      </c>
      <c r="H2059" s="294" t="str">
        <f ca="1">IF(ISERROR($S2059),"",OFFSET('Smelter Reference List'!$G$4,$S2059-4,0))</f>
        <v/>
      </c>
      <c r="I2059" s="295" t="str">
        <f ca="1">IF(ISERROR($S2059),"",OFFSET('Smelter Reference List'!$H$4,$S2059-4,0))</f>
        <v/>
      </c>
      <c r="J2059" s="295" t="str">
        <f ca="1">IF(ISERROR($S2059),"",OFFSET('Smelter Reference List'!$I$4,$S2059-4,0))</f>
        <v/>
      </c>
      <c r="K2059" s="296"/>
      <c r="L2059" s="296"/>
      <c r="M2059" s="296"/>
      <c r="N2059" s="296"/>
      <c r="O2059" s="296"/>
      <c r="P2059" s="296"/>
      <c r="Q2059" s="297"/>
      <c r="R2059" s="227"/>
      <c r="S2059" s="228" t="e">
        <f>IF(C2059="",NA(),MATCH($B2059&amp;$C2059,'Smelter Reference List'!$J:$J,0))</f>
        <v>#N/A</v>
      </c>
      <c r="T2059" s="229"/>
      <c r="U2059" s="229">
        <f t="shared" ca="1" si="66"/>
        <v>0</v>
      </c>
      <c r="V2059" s="229"/>
      <c r="W2059" s="229"/>
      <c r="Y2059" s="223" t="str">
        <f t="shared" si="67"/>
        <v/>
      </c>
    </row>
    <row r="2060" spans="1:25" s="223" customFormat="1" ht="20.25">
      <c r="A2060" s="292"/>
      <c r="B2060" s="293" t="str">
        <f>IF(LEN(A2060)=0,"",INDEX('Smelter Reference List'!$A:$A,MATCH($A2060,'Smelter Reference List'!$E:$E,0)))</f>
        <v/>
      </c>
      <c r="C2060" s="299" t="str">
        <f>IF(LEN(A2060)=0,"",INDEX('Smelter Reference List'!$C:$C,MATCH($A2060,'Smelter Reference List'!$E:$E,0)))</f>
        <v/>
      </c>
      <c r="D2060" s="293" t="str">
        <f ca="1">IF(ISERROR($S2060),"",OFFSET('Smelter Reference List'!$C$4,$S2060-4,0)&amp;"")</f>
        <v/>
      </c>
      <c r="E2060" s="293" t="str">
        <f ca="1">IF(ISERROR($S2060),"",OFFSET('Smelter Reference List'!$D$4,$S2060-4,0)&amp;"")</f>
        <v/>
      </c>
      <c r="F2060" s="293" t="str">
        <f ca="1">IF(ISERROR($S2060),"",OFFSET('Smelter Reference List'!$E$4,$S2060-4,0))</f>
        <v/>
      </c>
      <c r="G2060" s="293" t="str">
        <f ca="1">IF(C2060=$U$4,"Enter smelter details", IF(ISERROR($S2060),"",OFFSET('Smelter Reference List'!$F$4,$S2060-4,0)))</f>
        <v/>
      </c>
      <c r="H2060" s="294" t="str">
        <f ca="1">IF(ISERROR($S2060),"",OFFSET('Smelter Reference List'!$G$4,$S2060-4,0))</f>
        <v/>
      </c>
      <c r="I2060" s="295" t="str">
        <f ca="1">IF(ISERROR($S2060),"",OFFSET('Smelter Reference List'!$H$4,$S2060-4,0))</f>
        <v/>
      </c>
      <c r="J2060" s="295" t="str">
        <f ca="1">IF(ISERROR($S2060),"",OFFSET('Smelter Reference List'!$I$4,$S2060-4,0))</f>
        <v/>
      </c>
      <c r="K2060" s="296"/>
      <c r="L2060" s="296"/>
      <c r="M2060" s="296"/>
      <c r="N2060" s="296"/>
      <c r="O2060" s="296"/>
      <c r="P2060" s="296"/>
      <c r="Q2060" s="297"/>
      <c r="R2060" s="227"/>
      <c r="S2060" s="228" t="e">
        <f>IF(C2060="",NA(),MATCH($B2060&amp;$C2060,'Smelter Reference List'!$J:$J,0))</f>
        <v>#N/A</v>
      </c>
      <c r="T2060" s="229"/>
      <c r="U2060" s="229">
        <f t="shared" ca="1" si="66"/>
        <v>0</v>
      </c>
      <c r="V2060" s="229"/>
      <c r="W2060" s="229"/>
      <c r="Y2060" s="223" t="str">
        <f t="shared" si="67"/>
        <v/>
      </c>
    </row>
    <row r="2061" spans="1:25" s="223" customFormat="1" ht="20.25">
      <c r="A2061" s="292"/>
      <c r="B2061" s="293" t="str">
        <f>IF(LEN(A2061)=0,"",INDEX('Smelter Reference List'!$A:$A,MATCH($A2061,'Smelter Reference List'!$E:$E,0)))</f>
        <v/>
      </c>
      <c r="C2061" s="299" t="str">
        <f>IF(LEN(A2061)=0,"",INDEX('Smelter Reference List'!$C:$C,MATCH($A2061,'Smelter Reference List'!$E:$E,0)))</f>
        <v/>
      </c>
      <c r="D2061" s="293" t="str">
        <f ca="1">IF(ISERROR($S2061),"",OFFSET('Smelter Reference List'!$C$4,$S2061-4,0)&amp;"")</f>
        <v/>
      </c>
      <c r="E2061" s="293" t="str">
        <f ca="1">IF(ISERROR($S2061),"",OFFSET('Smelter Reference List'!$D$4,$S2061-4,0)&amp;"")</f>
        <v/>
      </c>
      <c r="F2061" s="293" t="str">
        <f ca="1">IF(ISERROR($S2061),"",OFFSET('Smelter Reference List'!$E$4,$S2061-4,0))</f>
        <v/>
      </c>
      <c r="G2061" s="293" t="str">
        <f ca="1">IF(C2061=$U$4,"Enter smelter details", IF(ISERROR($S2061),"",OFFSET('Smelter Reference List'!$F$4,$S2061-4,0)))</f>
        <v/>
      </c>
      <c r="H2061" s="294" t="str">
        <f ca="1">IF(ISERROR($S2061),"",OFFSET('Smelter Reference List'!$G$4,$S2061-4,0))</f>
        <v/>
      </c>
      <c r="I2061" s="295" t="str">
        <f ca="1">IF(ISERROR($S2061),"",OFFSET('Smelter Reference List'!$H$4,$S2061-4,0))</f>
        <v/>
      </c>
      <c r="J2061" s="295" t="str">
        <f ca="1">IF(ISERROR($S2061),"",OFFSET('Smelter Reference List'!$I$4,$S2061-4,0))</f>
        <v/>
      </c>
      <c r="K2061" s="296"/>
      <c r="L2061" s="296"/>
      <c r="M2061" s="296"/>
      <c r="N2061" s="296"/>
      <c r="O2061" s="296"/>
      <c r="P2061" s="296"/>
      <c r="Q2061" s="297"/>
      <c r="R2061" s="227"/>
      <c r="S2061" s="228" t="e">
        <f>IF(C2061="",NA(),MATCH($B2061&amp;$C2061,'Smelter Reference List'!$J:$J,0))</f>
        <v>#N/A</v>
      </c>
      <c r="T2061" s="229"/>
      <c r="U2061" s="229">
        <f t="shared" ca="1" si="66"/>
        <v>0</v>
      </c>
      <c r="V2061" s="229"/>
      <c r="W2061" s="229"/>
      <c r="Y2061" s="223" t="str">
        <f t="shared" si="67"/>
        <v/>
      </c>
    </row>
    <row r="2062" spans="1:25" s="223" customFormat="1" ht="20.25">
      <c r="A2062" s="292"/>
      <c r="B2062" s="293" t="str">
        <f>IF(LEN(A2062)=0,"",INDEX('Smelter Reference List'!$A:$A,MATCH($A2062,'Smelter Reference List'!$E:$E,0)))</f>
        <v/>
      </c>
      <c r="C2062" s="299" t="str">
        <f>IF(LEN(A2062)=0,"",INDEX('Smelter Reference List'!$C:$C,MATCH($A2062,'Smelter Reference List'!$E:$E,0)))</f>
        <v/>
      </c>
      <c r="D2062" s="293" t="str">
        <f ca="1">IF(ISERROR($S2062),"",OFFSET('Smelter Reference List'!$C$4,$S2062-4,0)&amp;"")</f>
        <v/>
      </c>
      <c r="E2062" s="293" t="str">
        <f ca="1">IF(ISERROR($S2062),"",OFFSET('Smelter Reference List'!$D$4,$S2062-4,0)&amp;"")</f>
        <v/>
      </c>
      <c r="F2062" s="293" t="str">
        <f ca="1">IF(ISERROR($S2062),"",OFFSET('Smelter Reference List'!$E$4,$S2062-4,0))</f>
        <v/>
      </c>
      <c r="G2062" s="293" t="str">
        <f ca="1">IF(C2062=$U$4,"Enter smelter details", IF(ISERROR($S2062),"",OFFSET('Smelter Reference List'!$F$4,$S2062-4,0)))</f>
        <v/>
      </c>
      <c r="H2062" s="294" t="str">
        <f ca="1">IF(ISERROR($S2062),"",OFFSET('Smelter Reference List'!$G$4,$S2062-4,0))</f>
        <v/>
      </c>
      <c r="I2062" s="295" t="str">
        <f ca="1">IF(ISERROR($S2062),"",OFFSET('Smelter Reference List'!$H$4,$S2062-4,0))</f>
        <v/>
      </c>
      <c r="J2062" s="295" t="str">
        <f ca="1">IF(ISERROR($S2062),"",OFFSET('Smelter Reference List'!$I$4,$S2062-4,0))</f>
        <v/>
      </c>
      <c r="K2062" s="296"/>
      <c r="L2062" s="296"/>
      <c r="M2062" s="296"/>
      <c r="N2062" s="296"/>
      <c r="O2062" s="296"/>
      <c r="P2062" s="296"/>
      <c r="Q2062" s="297"/>
      <c r="R2062" s="227"/>
      <c r="S2062" s="228" t="e">
        <f>IF(C2062="",NA(),MATCH($B2062&amp;$C2062,'Smelter Reference List'!$J:$J,0))</f>
        <v>#N/A</v>
      </c>
      <c r="T2062" s="229"/>
      <c r="U2062" s="229">
        <f t="shared" ca="1" si="66"/>
        <v>0</v>
      </c>
      <c r="V2062" s="229"/>
      <c r="W2062" s="229"/>
      <c r="Y2062" s="223" t="str">
        <f t="shared" si="67"/>
        <v/>
      </c>
    </row>
    <row r="2063" spans="1:25" s="223" customFormat="1" ht="20.25">
      <c r="A2063" s="292"/>
      <c r="B2063" s="293" t="str">
        <f>IF(LEN(A2063)=0,"",INDEX('Smelter Reference List'!$A:$A,MATCH($A2063,'Smelter Reference List'!$E:$E,0)))</f>
        <v/>
      </c>
      <c r="C2063" s="299" t="str">
        <f>IF(LEN(A2063)=0,"",INDEX('Smelter Reference List'!$C:$C,MATCH($A2063,'Smelter Reference List'!$E:$E,0)))</f>
        <v/>
      </c>
      <c r="D2063" s="293" t="str">
        <f ca="1">IF(ISERROR($S2063),"",OFFSET('Smelter Reference List'!$C$4,$S2063-4,0)&amp;"")</f>
        <v/>
      </c>
      <c r="E2063" s="293" t="str">
        <f ca="1">IF(ISERROR($S2063),"",OFFSET('Smelter Reference List'!$D$4,$S2063-4,0)&amp;"")</f>
        <v/>
      </c>
      <c r="F2063" s="293" t="str">
        <f ca="1">IF(ISERROR($S2063),"",OFFSET('Smelter Reference List'!$E$4,$S2063-4,0))</f>
        <v/>
      </c>
      <c r="G2063" s="293" t="str">
        <f ca="1">IF(C2063=$U$4,"Enter smelter details", IF(ISERROR($S2063),"",OFFSET('Smelter Reference List'!$F$4,$S2063-4,0)))</f>
        <v/>
      </c>
      <c r="H2063" s="294" t="str">
        <f ca="1">IF(ISERROR($S2063),"",OFFSET('Smelter Reference List'!$G$4,$S2063-4,0))</f>
        <v/>
      </c>
      <c r="I2063" s="295" t="str">
        <f ca="1">IF(ISERROR($S2063),"",OFFSET('Smelter Reference List'!$H$4,$S2063-4,0))</f>
        <v/>
      </c>
      <c r="J2063" s="295" t="str">
        <f ca="1">IF(ISERROR($S2063),"",OFFSET('Smelter Reference List'!$I$4,$S2063-4,0))</f>
        <v/>
      </c>
      <c r="K2063" s="296"/>
      <c r="L2063" s="296"/>
      <c r="M2063" s="296"/>
      <c r="N2063" s="296"/>
      <c r="O2063" s="296"/>
      <c r="P2063" s="296"/>
      <c r="Q2063" s="297"/>
      <c r="R2063" s="227"/>
      <c r="S2063" s="228" t="e">
        <f>IF(C2063="",NA(),MATCH($B2063&amp;$C2063,'Smelter Reference List'!$J:$J,0))</f>
        <v>#N/A</v>
      </c>
      <c r="T2063" s="229"/>
      <c r="U2063" s="229">
        <f t="shared" ca="1" si="66"/>
        <v>0</v>
      </c>
      <c r="V2063" s="229"/>
      <c r="W2063" s="229"/>
      <c r="Y2063" s="223" t="str">
        <f t="shared" si="67"/>
        <v/>
      </c>
    </row>
    <row r="2064" spans="1:25" s="223" customFormat="1" ht="20.25">
      <c r="A2064" s="292"/>
      <c r="B2064" s="293" t="str">
        <f>IF(LEN(A2064)=0,"",INDEX('Smelter Reference List'!$A:$A,MATCH($A2064,'Smelter Reference List'!$E:$E,0)))</f>
        <v/>
      </c>
      <c r="C2064" s="299" t="str">
        <f>IF(LEN(A2064)=0,"",INDEX('Smelter Reference List'!$C:$C,MATCH($A2064,'Smelter Reference List'!$E:$E,0)))</f>
        <v/>
      </c>
      <c r="D2064" s="293" t="str">
        <f ca="1">IF(ISERROR($S2064),"",OFFSET('Smelter Reference List'!$C$4,$S2064-4,0)&amp;"")</f>
        <v/>
      </c>
      <c r="E2064" s="293" t="str">
        <f ca="1">IF(ISERROR($S2064),"",OFFSET('Smelter Reference List'!$D$4,$S2064-4,0)&amp;"")</f>
        <v/>
      </c>
      <c r="F2064" s="293" t="str">
        <f ca="1">IF(ISERROR($S2064),"",OFFSET('Smelter Reference List'!$E$4,$S2064-4,0))</f>
        <v/>
      </c>
      <c r="G2064" s="293" t="str">
        <f ca="1">IF(C2064=$U$4,"Enter smelter details", IF(ISERROR($S2064),"",OFFSET('Smelter Reference List'!$F$4,$S2064-4,0)))</f>
        <v/>
      </c>
      <c r="H2064" s="294" t="str">
        <f ca="1">IF(ISERROR($S2064),"",OFFSET('Smelter Reference List'!$G$4,$S2064-4,0))</f>
        <v/>
      </c>
      <c r="I2064" s="295" t="str">
        <f ca="1">IF(ISERROR($S2064),"",OFFSET('Smelter Reference List'!$H$4,$S2064-4,0))</f>
        <v/>
      </c>
      <c r="J2064" s="295" t="str">
        <f ca="1">IF(ISERROR($S2064),"",OFFSET('Smelter Reference List'!$I$4,$S2064-4,0))</f>
        <v/>
      </c>
      <c r="K2064" s="296"/>
      <c r="L2064" s="296"/>
      <c r="M2064" s="296"/>
      <c r="N2064" s="296"/>
      <c r="O2064" s="296"/>
      <c r="P2064" s="296"/>
      <c r="Q2064" s="297"/>
      <c r="R2064" s="227"/>
      <c r="S2064" s="228" t="e">
        <f>IF(C2064="",NA(),MATCH($B2064&amp;$C2064,'Smelter Reference List'!$J:$J,0))</f>
        <v>#N/A</v>
      </c>
      <c r="T2064" s="229"/>
      <c r="U2064" s="229">
        <f t="shared" ca="1" si="66"/>
        <v>0</v>
      </c>
      <c r="V2064" s="229"/>
      <c r="W2064" s="229"/>
      <c r="Y2064" s="223" t="str">
        <f t="shared" si="67"/>
        <v/>
      </c>
    </row>
    <row r="2065" spans="1:25" s="223" customFormat="1" ht="20.25">
      <c r="A2065" s="292"/>
      <c r="B2065" s="293" t="str">
        <f>IF(LEN(A2065)=0,"",INDEX('Smelter Reference List'!$A:$A,MATCH($A2065,'Smelter Reference List'!$E:$E,0)))</f>
        <v/>
      </c>
      <c r="C2065" s="299" t="str">
        <f>IF(LEN(A2065)=0,"",INDEX('Smelter Reference List'!$C:$C,MATCH($A2065,'Smelter Reference List'!$E:$E,0)))</f>
        <v/>
      </c>
      <c r="D2065" s="293" t="str">
        <f ca="1">IF(ISERROR($S2065),"",OFFSET('Smelter Reference List'!$C$4,$S2065-4,0)&amp;"")</f>
        <v/>
      </c>
      <c r="E2065" s="293" t="str">
        <f ca="1">IF(ISERROR($S2065),"",OFFSET('Smelter Reference List'!$D$4,$S2065-4,0)&amp;"")</f>
        <v/>
      </c>
      <c r="F2065" s="293" t="str">
        <f ca="1">IF(ISERROR($S2065),"",OFFSET('Smelter Reference List'!$E$4,$S2065-4,0))</f>
        <v/>
      </c>
      <c r="G2065" s="293" t="str">
        <f ca="1">IF(C2065=$U$4,"Enter smelter details", IF(ISERROR($S2065),"",OFFSET('Smelter Reference List'!$F$4,$S2065-4,0)))</f>
        <v/>
      </c>
      <c r="H2065" s="294" t="str">
        <f ca="1">IF(ISERROR($S2065),"",OFFSET('Smelter Reference List'!$G$4,$S2065-4,0))</f>
        <v/>
      </c>
      <c r="I2065" s="295" t="str">
        <f ca="1">IF(ISERROR($S2065),"",OFFSET('Smelter Reference List'!$H$4,$S2065-4,0))</f>
        <v/>
      </c>
      <c r="J2065" s="295" t="str">
        <f ca="1">IF(ISERROR($S2065),"",OFFSET('Smelter Reference List'!$I$4,$S2065-4,0))</f>
        <v/>
      </c>
      <c r="K2065" s="296"/>
      <c r="L2065" s="296"/>
      <c r="M2065" s="296"/>
      <c r="N2065" s="296"/>
      <c r="O2065" s="296"/>
      <c r="P2065" s="296"/>
      <c r="Q2065" s="297"/>
      <c r="R2065" s="227"/>
      <c r="S2065" s="228" t="e">
        <f>IF(C2065="",NA(),MATCH($B2065&amp;$C2065,'Smelter Reference List'!$J:$J,0))</f>
        <v>#N/A</v>
      </c>
      <c r="T2065" s="229"/>
      <c r="U2065" s="229">
        <f t="shared" ca="1" si="66"/>
        <v>0</v>
      </c>
      <c r="V2065" s="229"/>
      <c r="W2065" s="229"/>
      <c r="Y2065" s="223" t="str">
        <f t="shared" si="67"/>
        <v/>
      </c>
    </row>
    <row r="2066" spans="1:25" s="223" customFormat="1" ht="20.25">
      <c r="A2066" s="292"/>
      <c r="B2066" s="293" t="str">
        <f>IF(LEN(A2066)=0,"",INDEX('Smelter Reference List'!$A:$A,MATCH($A2066,'Smelter Reference List'!$E:$E,0)))</f>
        <v/>
      </c>
      <c r="C2066" s="299" t="str">
        <f>IF(LEN(A2066)=0,"",INDEX('Smelter Reference List'!$C:$C,MATCH($A2066,'Smelter Reference List'!$E:$E,0)))</f>
        <v/>
      </c>
      <c r="D2066" s="293" t="str">
        <f ca="1">IF(ISERROR($S2066),"",OFFSET('Smelter Reference List'!$C$4,$S2066-4,0)&amp;"")</f>
        <v/>
      </c>
      <c r="E2066" s="293" t="str">
        <f ca="1">IF(ISERROR($S2066),"",OFFSET('Smelter Reference List'!$D$4,$S2066-4,0)&amp;"")</f>
        <v/>
      </c>
      <c r="F2066" s="293" t="str">
        <f ca="1">IF(ISERROR($S2066),"",OFFSET('Smelter Reference List'!$E$4,$S2066-4,0))</f>
        <v/>
      </c>
      <c r="G2066" s="293" t="str">
        <f ca="1">IF(C2066=$U$4,"Enter smelter details", IF(ISERROR($S2066),"",OFFSET('Smelter Reference List'!$F$4,$S2066-4,0)))</f>
        <v/>
      </c>
      <c r="H2066" s="294" t="str">
        <f ca="1">IF(ISERROR($S2066),"",OFFSET('Smelter Reference List'!$G$4,$S2066-4,0))</f>
        <v/>
      </c>
      <c r="I2066" s="295" t="str">
        <f ca="1">IF(ISERROR($S2066),"",OFFSET('Smelter Reference List'!$H$4,$S2066-4,0))</f>
        <v/>
      </c>
      <c r="J2066" s="295" t="str">
        <f ca="1">IF(ISERROR($S2066),"",OFFSET('Smelter Reference List'!$I$4,$S2066-4,0))</f>
        <v/>
      </c>
      <c r="K2066" s="296"/>
      <c r="L2066" s="296"/>
      <c r="M2066" s="296"/>
      <c r="N2066" s="296"/>
      <c r="O2066" s="296"/>
      <c r="P2066" s="296"/>
      <c r="Q2066" s="297"/>
      <c r="R2066" s="227"/>
      <c r="S2066" s="228" t="e">
        <f>IF(C2066="",NA(),MATCH($B2066&amp;$C2066,'Smelter Reference List'!$J:$J,0))</f>
        <v>#N/A</v>
      </c>
      <c r="T2066" s="229"/>
      <c r="U2066" s="229">
        <f t="shared" ca="1" si="66"/>
        <v>0</v>
      </c>
      <c r="V2066" s="229"/>
      <c r="W2066" s="229"/>
      <c r="Y2066" s="223" t="str">
        <f t="shared" si="67"/>
        <v/>
      </c>
    </row>
    <row r="2067" spans="1:25" s="223" customFormat="1" ht="20.25">
      <c r="A2067" s="292"/>
      <c r="B2067" s="293" t="str">
        <f>IF(LEN(A2067)=0,"",INDEX('Smelter Reference List'!$A:$A,MATCH($A2067,'Smelter Reference List'!$E:$E,0)))</f>
        <v/>
      </c>
      <c r="C2067" s="299" t="str">
        <f>IF(LEN(A2067)=0,"",INDEX('Smelter Reference List'!$C:$C,MATCH($A2067,'Smelter Reference List'!$E:$E,0)))</f>
        <v/>
      </c>
      <c r="D2067" s="293" t="str">
        <f ca="1">IF(ISERROR($S2067),"",OFFSET('Smelter Reference List'!$C$4,$S2067-4,0)&amp;"")</f>
        <v/>
      </c>
      <c r="E2067" s="293" t="str">
        <f ca="1">IF(ISERROR($S2067),"",OFFSET('Smelter Reference List'!$D$4,$S2067-4,0)&amp;"")</f>
        <v/>
      </c>
      <c r="F2067" s="293" t="str">
        <f ca="1">IF(ISERROR($S2067),"",OFFSET('Smelter Reference List'!$E$4,$S2067-4,0))</f>
        <v/>
      </c>
      <c r="G2067" s="293" t="str">
        <f ca="1">IF(C2067=$U$4,"Enter smelter details", IF(ISERROR($S2067),"",OFFSET('Smelter Reference List'!$F$4,$S2067-4,0)))</f>
        <v/>
      </c>
      <c r="H2067" s="294" t="str">
        <f ca="1">IF(ISERROR($S2067),"",OFFSET('Smelter Reference List'!$G$4,$S2067-4,0))</f>
        <v/>
      </c>
      <c r="I2067" s="295" t="str">
        <f ca="1">IF(ISERROR($S2067),"",OFFSET('Smelter Reference List'!$H$4,$S2067-4,0))</f>
        <v/>
      </c>
      <c r="J2067" s="295" t="str">
        <f ca="1">IF(ISERROR($S2067),"",OFFSET('Smelter Reference List'!$I$4,$S2067-4,0))</f>
        <v/>
      </c>
      <c r="K2067" s="296"/>
      <c r="L2067" s="296"/>
      <c r="M2067" s="296"/>
      <c r="N2067" s="296"/>
      <c r="O2067" s="296"/>
      <c r="P2067" s="296"/>
      <c r="Q2067" s="297"/>
      <c r="R2067" s="227"/>
      <c r="S2067" s="228" t="e">
        <f>IF(C2067="",NA(),MATCH($B2067&amp;$C2067,'Smelter Reference List'!$J:$J,0))</f>
        <v>#N/A</v>
      </c>
      <c r="T2067" s="229"/>
      <c r="U2067" s="229">
        <f t="shared" ca="1" si="66"/>
        <v>0</v>
      </c>
      <c r="V2067" s="229"/>
      <c r="W2067" s="229"/>
      <c r="Y2067" s="223" t="str">
        <f t="shared" si="67"/>
        <v/>
      </c>
    </row>
    <row r="2068" spans="1:25" s="223" customFormat="1" ht="20.25">
      <c r="A2068" s="292"/>
      <c r="B2068" s="293" t="str">
        <f>IF(LEN(A2068)=0,"",INDEX('Smelter Reference List'!$A:$A,MATCH($A2068,'Smelter Reference List'!$E:$E,0)))</f>
        <v/>
      </c>
      <c r="C2068" s="299" t="str">
        <f>IF(LEN(A2068)=0,"",INDEX('Smelter Reference List'!$C:$C,MATCH($A2068,'Smelter Reference List'!$E:$E,0)))</f>
        <v/>
      </c>
      <c r="D2068" s="293" t="str">
        <f ca="1">IF(ISERROR($S2068),"",OFFSET('Smelter Reference List'!$C$4,$S2068-4,0)&amp;"")</f>
        <v/>
      </c>
      <c r="E2068" s="293" t="str">
        <f ca="1">IF(ISERROR($S2068),"",OFFSET('Smelter Reference List'!$D$4,$S2068-4,0)&amp;"")</f>
        <v/>
      </c>
      <c r="F2068" s="293" t="str">
        <f ca="1">IF(ISERROR($S2068),"",OFFSET('Smelter Reference List'!$E$4,$S2068-4,0))</f>
        <v/>
      </c>
      <c r="G2068" s="293" t="str">
        <f ca="1">IF(C2068=$U$4,"Enter smelter details", IF(ISERROR($S2068),"",OFFSET('Smelter Reference List'!$F$4,$S2068-4,0)))</f>
        <v/>
      </c>
      <c r="H2068" s="294" t="str">
        <f ca="1">IF(ISERROR($S2068),"",OFFSET('Smelter Reference List'!$G$4,$S2068-4,0))</f>
        <v/>
      </c>
      <c r="I2068" s="295" t="str">
        <f ca="1">IF(ISERROR($S2068),"",OFFSET('Smelter Reference List'!$H$4,$S2068-4,0))</f>
        <v/>
      </c>
      <c r="J2068" s="295" t="str">
        <f ca="1">IF(ISERROR($S2068),"",OFFSET('Smelter Reference List'!$I$4,$S2068-4,0))</f>
        <v/>
      </c>
      <c r="K2068" s="296"/>
      <c r="L2068" s="296"/>
      <c r="M2068" s="296"/>
      <c r="N2068" s="296"/>
      <c r="O2068" s="296"/>
      <c r="P2068" s="296"/>
      <c r="Q2068" s="297"/>
      <c r="R2068" s="227"/>
      <c r="S2068" s="228" t="e">
        <f>IF(C2068="",NA(),MATCH($B2068&amp;$C2068,'Smelter Reference List'!$J:$J,0))</f>
        <v>#N/A</v>
      </c>
      <c r="T2068" s="229"/>
      <c r="U2068" s="229">
        <f t="shared" ca="1" si="66"/>
        <v>0</v>
      </c>
      <c r="V2068" s="229"/>
      <c r="W2068" s="229"/>
      <c r="Y2068" s="223" t="str">
        <f t="shared" si="67"/>
        <v/>
      </c>
    </row>
    <row r="2069" spans="1:25" s="223" customFormat="1" ht="20.25">
      <c r="A2069" s="292"/>
      <c r="B2069" s="293" t="str">
        <f>IF(LEN(A2069)=0,"",INDEX('Smelter Reference List'!$A:$A,MATCH($A2069,'Smelter Reference List'!$E:$E,0)))</f>
        <v/>
      </c>
      <c r="C2069" s="299" t="str">
        <f>IF(LEN(A2069)=0,"",INDEX('Smelter Reference List'!$C:$C,MATCH($A2069,'Smelter Reference List'!$E:$E,0)))</f>
        <v/>
      </c>
      <c r="D2069" s="293" t="str">
        <f ca="1">IF(ISERROR($S2069),"",OFFSET('Smelter Reference List'!$C$4,$S2069-4,0)&amp;"")</f>
        <v/>
      </c>
      <c r="E2069" s="293" t="str">
        <f ca="1">IF(ISERROR($S2069),"",OFFSET('Smelter Reference List'!$D$4,$S2069-4,0)&amp;"")</f>
        <v/>
      </c>
      <c r="F2069" s="293" t="str">
        <f ca="1">IF(ISERROR($S2069),"",OFFSET('Smelter Reference List'!$E$4,$S2069-4,0))</f>
        <v/>
      </c>
      <c r="G2069" s="293" t="str">
        <f ca="1">IF(C2069=$U$4,"Enter smelter details", IF(ISERROR($S2069),"",OFFSET('Smelter Reference List'!$F$4,$S2069-4,0)))</f>
        <v/>
      </c>
      <c r="H2069" s="294" t="str">
        <f ca="1">IF(ISERROR($S2069),"",OFFSET('Smelter Reference List'!$G$4,$S2069-4,0))</f>
        <v/>
      </c>
      <c r="I2069" s="295" t="str">
        <f ca="1">IF(ISERROR($S2069),"",OFFSET('Smelter Reference List'!$H$4,$S2069-4,0))</f>
        <v/>
      </c>
      <c r="J2069" s="295" t="str">
        <f ca="1">IF(ISERROR($S2069),"",OFFSET('Smelter Reference List'!$I$4,$S2069-4,0))</f>
        <v/>
      </c>
      <c r="K2069" s="296"/>
      <c r="L2069" s="296"/>
      <c r="M2069" s="296"/>
      <c r="N2069" s="296"/>
      <c r="O2069" s="296"/>
      <c r="P2069" s="296"/>
      <c r="Q2069" s="297"/>
      <c r="R2069" s="227"/>
      <c r="S2069" s="228" t="e">
        <f>IF(C2069="",NA(),MATCH($B2069&amp;$C2069,'Smelter Reference List'!$J:$J,0))</f>
        <v>#N/A</v>
      </c>
      <c r="T2069" s="229"/>
      <c r="U2069" s="229">
        <f t="shared" ca="1" si="66"/>
        <v>0</v>
      </c>
      <c r="V2069" s="229"/>
      <c r="W2069" s="229"/>
      <c r="Y2069" s="223" t="str">
        <f t="shared" si="67"/>
        <v/>
      </c>
    </row>
    <row r="2070" spans="1:25" s="223" customFormat="1" ht="20.25">
      <c r="A2070" s="292"/>
      <c r="B2070" s="293" t="str">
        <f>IF(LEN(A2070)=0,"",INDEX('Smelter Reference List'!$A:$A,MATCH($A2070,'Smelter Reference List'!$E:$E,0)))</f>
        <v/>
      </c>
      <c r="C2070" s="299" t="str">
        <f>IF(LEN(A2070)=0,"",INDEX('Smelter Reference List'!$C:$C,MATCH($A2070,'Smelter Reference List'!$E:$E,0)))</f>
        <v/>
      </c>
      <c r="D2070" s="293" t="str">
        <f ca="1">IF(ISERROR($S2070),"",OFFSET('Smelter Reference List'!$C$4,$S2070-4,0)&amp;"")</f>
        <v/>
      </c>
      <c r="E2070" s="293" t="str">
        <f ca="1">IF(ISERROR($S2070),"",OFFSET('Smelter Reference List'!$D$4,$S2070-4,0)&amp;"")</f>
        <v/>
      </c>
      <c r="F2070" s="293" t="str">
        <f ca="1">IF(ISERROR($S2070),"",OFFSET('Smelter Reference List'!$E$4,$S2070-4,0))</f>
        <v/>
      </c>
      <c r="G2070" s="293" t="str">
        <f ca="1">IF(C2070=$U$4,"Enter smelter details", IF(ISERROR($S2070),"",OFFSET('Smelter Reference List'!$F$4,$S2070-4,0)))</f>
        <v/>
      </c>
      <c r="H2070" s="294" t="str">
        <f ca="1">IF(ISERROR($S2070),"",OFFSET('Smelter Reference List'!$G$4,$S2070-4,0))</f>
        <v/>
      </c>
      <c r="I2070" s="295" t="str">
        <f ca="1">IF(ISERROR($S2070),"",OFFSET('Smelter Reference List'!$H$4,$S2070-4,0))</f>
        <v/>
      </c>
      <c r="J2070" s="295" t="str">
        <f ca="1">IF(ISERROR($S2070),"",OFFSET('Smelter Reference List'!$I$4,$S2070-4,0))</f>
        <v/>
      </c>
      <c r="K2070" s="296"/>
      <c r="L2070" s="296"/>
      <c r="M2070" s="296"/>
      <c r="N2070" s="296"/>
      <c r="O2070" s="296"/>
      <c r="P2070" s="296"/>
      <c r="Q2070" s="297"/>
      <c r="R2070" s="227"/>
      <c r="S2070" s="228" t="e">
        <f>IF(C2070="",NA(),MATCH($B2070&amp;$C2070,'Smelter Reference List'!$J:$J,0))</f>
        <v>#N/A</v>
      </c>
      <c r="T2070" s="229"/>
      <c r="U2070" s="229">
        <f t="shared" ca="1" si="66"/>
        <v>0</v>
      </c>
      <c r="V2070" s="229"/>
      <c r="W2070" s="229"/>
      <c r="Y2070" s="223" t="str">
        <f t="shared" si="67"/>
        <v/>
      </c>
    </row>
    <row r="2071" spans="1:25" s="223" customFormat="1" ht="20.25">
      <c r="A2071" s="292"/>
      <c r="B2071" s="293" t="str">
        <f>IF(LEN(A2071)=0,"",INDEX('Smelter Reference List'!$A:$A,MATCH($A2071,'Smelter Reference List'!$E:$E,0)))</f>
        <v/>
      </c>
      <c r="C2071" s="299" t="str">
        <f>IF(LEN(A2071)=0,"",INDEX('Smelter Reference List'!$C:$C,MATCH($A2071,'Smelter Reference List'!$E:$E,0)))</f>
        <v/>
      </c>
      <c r="D2071" s="293" t="str">
        <f ca="1">IF(ISERROR($S2071),"",OFFSET('Smelter Reference List'!$C$4,$S2071-4,0)&amp;"")</f>
        <v/>
      </c>
      <c r="E2071" s="293" t="str">
        <f ca="1">IF(ISERROR($S2071),"",OFFSET('Smelter Reference List'!$D$4,$S2071-4,0)&amp;"")</f>
        <v/>
      </c>
      <c r="F2071" s="293" t="str">
        <f ca="1">IF(ISERROR($S2071),"",OFFSET('Smelter Reference List'!$E$4,$S2071-4,0))</f>
        <v/>
      </c>
      <c r="G2071" s="293" t="str">
        <f ca="1">IF(C2071=$U$4,"Enter smelter details", IF(ISERROR($S2071),"",OFFSET('Smelter Reference List'!$F$4,$S2071-4,0)))</f>
        <v/>
      </c>
      <c r="H2071" s="294" t="str">
        <f ca="1">IF(ISERROR($S2071),"",OFFSET('Smelter Reference List'!$G$4,$S2071-4,0))</f>
        <v/>
      </c>
      <c r="I2071" s="295" t="str">
        <f ca="1">IF(ISERROR($S2071),"",OFFSET('Smelter Reference List'!$H$4,$S2071-4,0))</f>
        <v/>
      </c>
      <c r="J2071" s="295" t="str">
        <f ca="1">IF(ISERROR($S2071),"",OFFSET('Smelter Reference List'!$I$4,$S2071-4,0))</f>
        <v/>
      </c>
      <c r="K2071" s="296"/>
      <c r="L2071" s="296"/>
      <c r="M2071" s="296"/>
      <c r="N2071" s="296"/>
      <c r="O2071" s="296"/>
      <c r="P2071" s="296"/>
      <c r="Q2071" s="297"/>
      <c r="R2071" s="227"/>
      <c r="S2071" s="228" t="e">
        <f>IF(C2071="",NA(),MATCH($B2071&amp;$C2071,'Smelter Reference List'!$J:$J,0))</f>
        <v>#N/A</v>
      </c>
      <c r="T2071" s="229"/>
      <c r="U2071" s="229">
        <f t="shared" ca="1" si="66"/>
        <v>0</v>
      </c>
      <c r="V2071" s="229"/>
      <c r="W2071" s="229"/>
      <c r="Y2071" s="223" t="str">
        <f t="shared" si="67"/>
        <v/>
      </c>
    </row>
    <row r="2072" spans="1:25" s="223" customFormat="1" ht="20.25">
      <c r="A2072" s="292"/>
      <c r="B2072" s="293" t="str">
        <f>IF(LEN(A2072)=0,"",INDEX('Smelter Reference List'!$A:$A,MATCH($A2072,'Smelter Reference List'!$E:$E,0)))</f>
        <v/>
      </c>
      <c r="C2072" s="299" t="str">
        <f>IF(LEN(A2072)=0,"",INDEX('Smelter Reference List'!$C:$C,MATCH($A2072,'Smelter Reference List'!$E:$E,0)))</f>
        <v/>
      </c>
      <c r="D2072" s="293" t="str">
        <f ca="1">IF(ISERROR($S2072),"",OFFSET('Smelter Reference List'!$C$4,$S2072-4,0)&amp;"")</f>
        <v/>
      </c>
      <c r="E2072" s="293" t="str">
        <f ca="1">IF(ISERROR($S2072),"",OFFSET('Smelter Reference List'!$D$4,$S2072-4,0)&amp;"")</f>
        <v/>
      </c>
      <c r="F2072" s="293" t="str">
        <f ca="1">IF(ISERROR($S2072),"",OFFSET('Smelter Reference List'!$E$4,$S2072-4,0))</f>
        <v/>
      </c>
      <c r="G2072" s="293" t="str">
        <f ca="1">IF(C2072=$U$4,"Enter smelter details", IF(ISERROR($S2072),"",OFFSET('Smelter Reference List'!$F$4,$S2072-4,0)))</f>
        <v/>
      </c>
      <c r="H2072" s="294" t="str">
        <f ca="1">IF(ISERROR($S2072),"",OFFSET('Smelter Reference List'!$G$4,$S2072-4,0))</f>
        <v/>
      </c>
      <c r="I2072" s="295" t="str">
        <f ca="1">IF(ISERROR($S2072),"",OFFSET('Smelter Reference List'!$H$4,$S2072-4,0))</f>
        <v/>
      </c>
      <c r="J2072" s="295" t="str">
        <f ca="1">IF(ISERROR($S2072),"",OFFSET('Smelter Reference List'!$I$4,$S2072-4,0))</f>
        <v/>
      </c>
      <c r="K2072" s="296"/>
      <c r="L2072" s="296"/>
      <c r="M2072" s="296"/>
      <c r="N2072" s="296"/>
      <c r="O2072" s="296"/>
      <c r="P2072" s="296"/>
      <c r="Q2072" s="297"/>
      <c r="R2072" s="227"/>
      <c r="S2072" s="228" t="e">
        <f>IF(C2072="",NA(),MATCH($B2072&amp;$C2072,'Smelter Reference List'!$J:$J,0))</f>
        <v>#N/A</v>
      </c>
      <c r="T2072" s="229"/>
      <c r="U2072" s="229">
        <f t="shared" ca="1" si="66"/>
        <v>0</v>
      </c>
      <c r="V2072" s="229"/>
      <c r="W2072" s="229"/>
      <c r="Y2072" s="223" t="str">
        <f t="shared" si="67"/>
        <v/>
      </c>
    </row>
    <row r="2073" spans="1:25" s="223" customFormat="1" ht="20.25">
      <c r="A2073" s="292"/>
      <c r="B2073" s="293" t="str">
        <f>IF(LEN(A2073)=0,"",INDEX('Smelter Reference List'!$A:$A,MATCH($A2073,'Smelter Reference List'!$E:$E,0)))</f>
        <v/>
      </c>
      <c r="C2073" s="299" t="str">
        <f>IF(LEN(A2073)=0,"",INDEX('Smelter Reference List'!$C:$C,MATCH($A2073,'Smelter Reference List'!$E:$E,0)))</f>
        <v/>
      </c>
      <c r="D2073" s="293" t="str">
        <f ca="1">IF(ISERROR($S2073),"",OFFSET('Smelter Reference List'!$C$4,$S2073-4,0)&amp;"")</f>
        <v/>
      </c>
      <c r="E2073" s="293" t="str">
        <f ca="1">IF(ISERROR($S2073),"",OFFSET('Smelter Reference List'!$D$4,$S2073-4,0)&amp;"")</f>
        <v/>
      </c>
      <c r="F2073" s="293" t="str">
        <f ca="1">IF(ISERROR($S2073),"",OFFSET('Smelter Reference List'!$E$4,$S2073-4,0))</f>
        <v/>
      </c>
      <c r="G2073" s="293" t="str">
        <f ca="1">IF(C2073=$U$4,"Enter smelter details", IF(ISERROR($S2073),"",OFFSET('Smelter Reference List'!$F$4,$S2073-4,0)))</f>
        <v/>
      </c>
      <c r="H2073" s="294" t="str">
        <f ca="1">IF(ISERROR($S2073),"",OFFSET('Smelter Reference List'!$G$4,$S2073-4,0))</f>
        <v/>
      </c>
      <c r="I2073" s="295" t="str">
        <f ca="1">IF(ISERROR($S2073),"",OFFSET('Smelter Reference List'!$H$4,$S2073-4,0))</f>
        <v/>
      </c>
      <c r="J2073" s="295" t="str">
        <f ca="1">IF(ISERROR($S2073),"",OFFSET('Smelter Reference List'!$I$4,$S2073-4,0))</f>
        <v/>
      </c>
      <c r="K2073" s="296"/>
      <c r="L2073" s="296"/>
      <c r="M2073" s="296"/>
      <c r="N2073" s="296"/>
      <c r="O2073" s="296"/>
      <c r="P2073" s="296"/>
      <c r="Q2073" s="297"/>
      <c r="R2073" s="227"/>
      <c r="S2073" s="228" t="e">
        <f>IF(C2073="",NA(),MATCH($B2073&amp;$C2073,'Smelter Reference List'!$J:$J,0))</f>
        <v>#N/A</v>
      </c>
      <c r="T2073" s="229"/>
      <c r="U2073" s="229">
        <f t="shared" ca="1" si="66"/>
        <v>0</v>
      </c>
      <c r="V2073" s="229"/>
      <c r="W2073" s="229"/>
      <c r="Y2073" s="223" t="str">
        <f t="shared" si="67"/>
        <v/>
      </c>
    </row>
    <row r="2074" spans="1:25" s="223" customFormat="1" ht="20.25">
      <c r="A2074" s="292"/>
      <c r="B2074" s="293" t="str">
        <f>IF(LEN(A2074)=0,"",INDEX('Smelter Reference List'!$A:$A,MATCH($A2074,'Smelter Reference List'!$E:$E,0)))</f>
        <v/>
      </c>
      <c r="C2074" s="299" t="str">
        <f>IF(LEN(A2074)=0,"",INDEX('Smelter Reference List'!$C:$C,MATCH($A2074,'Smelter Reference List'!$E:$E,0)))</f>
        <v/>
      </c>
      <c r="D2074" s="293" t="str">
        <f ca="1">IF(ISERROR($S2074),"",OFFSET('Smelter Reference List'!$C$4,$S2074-4,0)&amp;"")</f>
        <v/>
      </c>
      <c r="E2074" s="293" t="str">
        <f ca="1">IF(ISERROR($S2074),"",OFFSET('Smelter Reference List'!$D$4,$S2074-4,0)&amp;"")</f>
        <v/>
      </c>
      <c r="F2074" s="293" t="str">
        <f ca="1">IF(ISERROR($S2074),"",OFFSET('Smelter Reference List'!$E$4,$S2074-4,0))</f>
        <v/>
      </c>
      <c r="G2074" s="293" t="str">
        <f ca="1">IF(C2074=$U$4,"Enter smelter details", IF(ISERROR($S2074),"",OFFSET('Smelter Reference List'!$F$4,$S2074-4,0)))</f>
        <v/>
      </c>
      <c r="H2074" s="294" t="str">
        <f ca="1">IF(ISERROR($S2074),"",OFFSET('Smelter Reference List'!$G$4,$S2074-4,0))</f>
        <v/>
      </c>
      <c r="I2074" s="295" t="str">
        <f ca="1">IF(ISERROR($S2074),"",OFFSET('Smelter Reference List'!$H$4,$S2074-4,0))</f>
        <v/>
      </c>
      <c r="J2074" s="295" t="str">
        <f ca="1">IF(ISERROR($S2074),"",OFFSET('Smelter Reference List'!$I$4,$S2074-4,0))</f>
        <v/>
      </c>
      <c r="K2074" s="296"/>
      <c r="L2074" s="296"/>
      <c r="M2074" s="296"/>
      <c r="N2074" s="296"/>
      <c r="O2074" s="296"/>
      <c r="P2074" s="296"/>
      <c r="Q2074" s="297"/>
      <c r="R2074" s="227"/>
      <c r="S2074" s="228" t="e">
        <f>IF(C2074="",NA(),MATCH($B2074&amp;$C2074,'Smelter Reference List'!$J:$J,0))</f>
        <v>#N/A</v>
      </c>
      <c r="T2074" s="229"/>
      <c r="U2074" s="229">
        <f t="shared" ca="1" si="66"/>
        <v>0</v>
      </c>
      <c r="V2074" s="229"/>
      <c r="W2074" s="229"/>
      <c r="Y2074" s="223" t="str">
        <f t="shared" si="67"/>
        <v/>
      </c>
    </row>
    <row r="2075" spans="1:25" s="223" customFormat="1" ht="20.25">
      <c r="A2075" s="292"/>
      <c r="B2075" s="293" t="str">
        <f>IF(LEN(A2075)=0,"",INDEX('Smelter Reference List'!$A:$A,MATCH($A2075,'Smelter Reference List'!$E:$E,0)))</f>
        <v/>
      </c>
      <c r="C2075" s="299" t="str">
        <f>IF(LEN(A2075)=0,"",INDEX('Smelter Reference List'!$C:$C,MATCH($A2075,'Smelter Reference List'!$E:$E,0)))</f>
        <v/>
      </c>
      <c r="D2075" s="293" t="str">
        <f ca="1">IF(ISERROR($S2075),"",OFFSET('Smelter Reference List'!$C$4,$S2075-4,0)&amp;"")</f>
        <v/>
      </c>
      <c r="E2075" s="293" t="str">
        <f ca="1">IF(ISERROR($S2075),"",OFFSET('Smelter Reference List'!$D$4,$S2075-4,0)&amp;"")</f>
        <v/>
      </c>
      <c r="F2075" s="293" t="str">
        <f ca="1">IF(ISERROR($S2075),"",OFFSET('Smelter Reference List'!$E$4,$S2075-4,0))</f>
        <v/>
      </c>
      <c r="G2075" s="293" t="str">
        <f ca="1">IF(C2075=$U$4,"Enter smelter details", IF(ISERROR($S2075),"",OFFSET('Smelter Reference List'!$F$4,$S2075-4,0)))</f>
        <v/>
      </c>
      <c r="H2075" s="294" t="str">
        <f ca="1">IF(ISERROR($S2075),"",OFFSET('Smelter Reference List'!$G$4,$S2075-4,0))</f>
        <v/>
      </c>
      <c r="I2075" s="295" t="str">
        <f ca="1">IF(ISERROR($S2075),"",OFFSET('Smelter Reference List'!$H$4,$S2075-4,0))</f>
        <v/>
      </c>
      <c r="J2075" s="295" t="str">
        <f ca="1">IF(ISERROR($S2075),"",OFFSET('Smelter Reference List'!$I$4,$S2075-4,0))</f>
        <v/>
      </c>
      <c r="K2075" s="296"/>
      <c r="L2075" s="296"/>
      <c r="M2075" s="296"/>
      <c r="N2075" s="296"/>
      <c r="O2075" s="296"/>
      <c r="P2075" s="296"/>
      <c r="Q2075" s="297"/>
      <c r="R2075" s="227"/>
      <c r="S2075" s="228" t="e">
        <f>IF(C2075="",NA(),MATCH($B2075&amp;$C2075,'Smelter Reference List'!$J:$J,0))</f>
        <v>#N/A</v>
      </c>
      <c r="T2075" s="229"/>
      <c r="U2075" s="229">
        <f t="shared" ca="1" si="66"/>
        <v>0</v>
      </c>
      <c r="V2075" s="229"/>
      <c r="W2075" s="229"/>
      <c r="Y2075" s="223" t="str">
        <f t="shared" si="67"/>
        <v/>
      </c>
    </row>
    <row r="2076" spans="1:25" s="223" customFormat="1" ht="20.25">
      <c r="A2076" s="292"/>
      <c r="B2076" s="293" t="str">
        <f>IF(LEN(A2076)=0,"",INDEX('Smelter Reference List'!$A:$A,MATCH($A2076,'Smelter Reference List'!$E:$E,0)))</f>
        <v/>
      </c>
      <c r="C2076" s="299" t="str">
        <f>IF(LEN(A2076)=0,"",INDEX('Smelter Reference List'!$C:$C,MATCH($A2076,'Smelter Reference List'!$E:$E,0)))</f>
        <v/>
      </c>
      <c r="D2076" s="293" t="str">
        <f ca="1">IF(ISERROR($S2076),"",OFFSET('Smelter Reference List'!$C$4,$S2076-4,0)&amp;"")</f>
        <v/>
      </c>
      <c r="E2076" s="293" t="str">
        <f ca="1">IF(ISERROR($S2076),"",OFFSET('Smelter Reference List'!$D$4,$S2076-4,0)&amp;"")</f>
        <v/>
      </c>
      <c r="F2076" s="293" t="str">
        <f ca="1">IF(ISERROR($S2076),"",OFFSET('Smelter Reference List'!$E$4,$S2076-4,0))</f>
        <v/>
      </c>
      <c r="G2076" s="293" t="str">
        <f ca="1">IF(C2076=$U$4,"Enter smelter details", IF(ISERROR($S2076),"",OFFSET('Smelter Reference List'!$F$4,$S2076-4,0)))</f>
        <v/>
      </c>
      <c r="H2076" s="294" t="str">
        <f ca="1">IF(ISERROR($S2076),"",OFFSET('Smelter Reference List'!$G$4,$S2076-4,0))</f>
        <v/>
      </c>
      <c r="I2076" s="295" t="str">
        <f ca="1">IF(ISERROR($S2076),"",OFFSET('Smelter Reference List'!$H$4,$S2076-4,0))</f>
        <v/>
      </c>
      <c r="J2076" s="295" t="str">
        <f ca="1">IF(ISERROR($S2076),"",OFFSET('Smelter Reference List'!$I$4,$S2076-4,0))</f>
        <v/>
      </c>
      <c r="K2076" s="296"/>
      <c r="L2076" s="296"/>
      <c r="M2076" s="296"/>
      <c r="N2076" s="296"/>
      <c r="O2076" s="296"/>
      <c r="P2076" s="296"/>
      <c r="Q2076" s="297"/>
      <c r="R2076" s="227"/>
      <c r="S2076" s="228" t="e">
        <f>IF(C2076="",NA(),MATCH($B2076&amp;$C2076,'Smelter Reference List'!$J:$J,0))</f>
        <v>#N/A</v>
      </c>
      <c r="T2076" s="229"/>
      <c r="U2076" s="229">
        <f t="shared" ca="1" si="66"/>
        <v>0</v>
      </c>
      <c r="V2076" s="229"/>
      <c r="W2076" s="229"/>
      <c r="Y2076" s="223" t="str">
        <f t="shared" si="67"/>
        <v/>
      </c>
    </row>
    <row r="2077" spans="1:25" s="223" customFormat="1" ht="20.25">
      <c r="A2077" s="292"/>
      <c r="B2077" s="293" t="str">
        <f>IF(LEN(A2077)=0,"",INDEX('Smelter Reference List'!$A:$A,MATCH($A2077,'Smelter Reference List'!$E:$E,0)))</f>
        <v/>
      </c>
      <c r="C2077" s="299" t="str">
        <f>IF(LEN(A2077)=0,"",INDEX('Smelter Reference List'!$C:$C,MATCH($A2077,'Smelter Reference List'!$E:$E,0)))</f>
        <v/>
      </c>
      <c r="D2077" s="293" t="str">
        <f ca="1">IF(ISERROR($S2077),"",OFFSET('Smelter Reference List'!$C$4,$S2077-4,0)&amp;"")</f>
        <v/>
      </c>
      <c r="E2077" s="293" t="str">
        <f ca="1">IF(ISERROR($S2077),"",OFFSET('Smelter Reference List'!$D$4,$S2077-4,0)&amp;"")</f>
        <v/>
      </c>
      <c r="F2077" s="293" t="str">
        <f ca="1">IF(ISERROR($S2077),"",OFFSET('Smelter Reference List'!$E$4,$S2077-4,0))</f>
        <v/>
      </c>
      <c r="G2077" s="293" t="str">
        <f ca="1">IF(C2077=$U$4,"Enter smelter details", IF(ISERROR($S2077),"",OFFSET('Smelter Reference List'!$F$4,$S2077-4,0)))</f>
        <v/>
      </c>
      <c r="H2077" s="294" t="str">
        <f ca="1">IF(ISERROR($S2077),"",OFFSET('Smelter Reference List'!$G$4,$S2077-4,0))</f>
        <v/>
      </c>
      <c r="I2077" s="295" t="str">
        <f ca="1">IF(ISERROR($S2077),"",OFFSET('Smelter Reference List'!$H$4,$S2077-4,0))</f>
        <v/>
      </c>
      <c r="J2077" s="295" t="str">
        <f ca="1">IF(ISERROR($S2077),"",OFFSET('Smelter Reference List'!$I$4,$S2077-4,0))</f>
        <v/>
      </c>
      <c r="K2077" s="296"/>
      <c r="L2077" s="296"/>
      <c r="M2077" s="296"/>
      <c r="N2077" s="296"/>
      <c r="O2077" s="296"/>
      <c r="P2077" s="296"/>
      <c r="Q2077" s="297"/>
      <c r="R2077" s="227"/>
      <c r="S2077" s="228" t="e">
        <f>IF(C2077="",NA(),MATCH($B2077&amp;$C2077,'Smelter Reference List'!$J:$J,0))</f>
        <v>#N/A</v>
      </c>
      <c r="T2077" s="229"/>
      <c r="U2077" s="229">
        <f t="shared" ca="1" si="66"/>
        <v>0</v>
      </c>
      <c r="V2077" s="229"/>
      <c r="W2077" s="229"/>
      <c r="Y2077" s="223" t="str">
        <f t="shared" si="67"/>
        <v/>
      </c>
    </row>
    <row r="2078" spans="1:25" s="223" customFormat="1" ht="20.25">
      <c r="A2078" s="292"/>
      <c r="B2078" s="293" t="str">
        <f>IF(LEN(A2078)=0,"",INDEX('Smelter Reference List'!$A:$A,MATCH($A2078,'Smelter Reference List'!$E:$E,0)))</f>
        <v/>
      </c>
      <c r="C2078" s="299" t="str">
        <f>IF(LEN(A2078)=0,"",INDEX('Smelter Reference List'!$C:$C,MATCH($A2078,'Smelter Reference List'!$E:$E,0)))</f>
        <v/>
      </c>
      <c r="D2078" s="293" t="str">
        <f ca="1">IF(ISERROR($S2078),"",OFFSET('Smelter Reference List'!$C$4,$S2078-4,0)&amp;"")</f>
        <v/>
      </c>
      <c r="E2078" s="293" t="str">
        <f ca="1">IF(ISERROR($S2078),"",OFFSET('Smelter Reference List'!$D$4,$S2078-4,0)&amp;"")</f>
        <v/>
      </c>
      <c r="F2078" s="293" t="str">
        <f ca="1">IF(ISERROR($S2078),"",OFFSET('Smelter Reference List'!$E$4,$S2078-4,0))</f>
        <v/>
      </c>
      <c r="G2078" s="293" t="str">
        <f ca="1">IF(C2078=$U$4,"Enter smelter details", IF(ISERROR($S2078),"",OFFSET('Smelter Reference List'!$F$4,$S2078-4,0)))</f>
        <v/>
      </c>
      <c r="H2078" s="294" t="str">
        <f ca="1">IF(ISERROR($S2078),"",OFFSET('Smelter Reference List'!$G$4,$S2078-4,0))</f>
        <v/>
      </c>
      <c r="I2078" s="295" t="str">
        <f ca="1">IF(ISERROR($S2078),"",OFFSET('Smelter Reference List'!$H$4,$S2078-4,0))</f>
        <v/>
      </c>
      <c r="J2078" s="295" t="str">
        <f ca="1">IF(ISERROR($S2078),"",OFFSET('Smelter Reference List'!$I$4,$S2078-4,0))</f>
        <v/>
      </c>
      <c r="K2078" s="296"/>
      <c r="L2078" s="296"/>
      <c r="M2078" s="296"/>
      <c r="N2078" s="296"/>
      <c r="O2078" s="296"/>
      <c r="P2078" s="296"/>
      <c r="Q2078" s="297"/>
      <c r="R2078" s="227"/>
      <c r="S2078" s="228" t="e">
        <f>IF(C2078="",NA(),MATCH($B2078&amp;$C2078,'Smelter Reference List'!$J:$J,0))</f>
        <v>#N/A</v>
      </c>
      <c r="T2078" s="229"/>
      <c r="U2078" s="229">
        <f t="shared" ca="1" si="66"/>
        <v>0</v>
      </c>
      <c r="V2078" s="229"/>
      <c r="W2078" s="229"/>
      <c r="Y2078" s="223" t="str">
        <f t="shared" si="67"/>
        <v/>
      </c>
    </row>
    <row r="2079" spans="1:25" s="223" customFormat="1" ht="20.25">
      <c r="A2079" s="292"/>
      <c r="B2079" s="293" t="str">
        <f>IF(LEN(A2079)=0,"",INDEX('Smelter Reference List'!$A:$A,MATCH($A2079,'Smelter Reference List'!$E:$E,0)))</f>
        <v/>
      </c>
      <c r="C2079" s="299" t="str">
        <f>IF(LEN(A2079)=0,"",INDEX('Smelter Reference List'!$C:$C,MATCH($A2079,'Smelter Reference List'!$E:$E,0)))</f>
        <v/>
      </c>
      <c r="D2079" s="293" t="str">
        <f ca="1">IF(ISERROR($S2079),"",OFFSET('Smelter Reference List'!$C$4,$S2079-4,0)&amp;"")</f>
        <v/>
      </c>
      <c r="E2079" s="293" t="str">
        <f ca="1">IF(ISERROR($S2079),"",OFFSET('Smelter Reference List'!$D$4,$S2079-4,0)&amp;"")</f>
        <v/>
      </c>
      <c r="F2079" s="293" t="str">
        <f ca="1">IF(ISERROR($S2079),"",OFFSET('Smelter Reference List'!$E$4,$S2079-4,0))</f>
        <v/>
      </c>
      <c r="G2079" s="293" t="str">
        <f ca="1">IF(C2079=$U$4,"Enter smelter details", IF(ISERROR($S2079),"",OFFSET('Smelter Reference List'!$F$4,$S2079-4,0)))</f>
        <v/>
      </c>
      <c r="H2079" s="294" t="str">
        <f ca="1">IF(ISERROR($S2079),"",OFFSET('Smelter Reference List'!$G$4,$S2079-4,0))</f>
        <v/>
      </c>
      <c r="I2079" s="295" t="str">
        <f ca="1">IF(ISERROR($S2079),"",OFFSET('Smelter Reference List'!$H$4,$S2079-4,0))</f>
        <v/>
      </c>
      <c r="J2079" s="295" t="str">
        <f ca="1">IF(ISERROR($S2079),"",OFFSET('Smelter Reference List'!$I$4,$S2079-4,0))</f>
        <v/>
      </c>
      <c r="K2079" s="296"/>
      <c r="L2079" s="296"/>
      <c r="M2079" s="296"/>
      <c r="N2079" s="296"/>
      <c r="O2079" s="296"/>
      <c r="P2079" s="296"/>
      <c r="Q2079" s="297"/>
      <c r="R2079" s="227"/>
      <c r="S2079" s="228" t="e">
        <f>IF(C2079="",NA(),MATCH($B2079&amp;$C2079,'Smelter Reference List'!$J:$J,0))</f>
        <v>#N/A</v>
      </c>
      <c r="T2079" s="229"/>
      <c r="U2079" s="229">
        <f t="shared" ca="1" si="66"/>
        <v>0</v>
      </c>
      <c r="V2079" s="229"/>
      <c r="W2079" s="229"/>
      <c r="Y2079" s="223" t="str">
        <f t="shared" si="67"/>
        <v/>
      </c>
    </row>
    <row r="2080" spans="1:25" s="223" customFormat="1" ht="20.25">
      <c r="A2080" s="292"/>
      <c r="B2080" s="293" t="str">
        <f>IF(LEN(A2080)=0,"",INDEX('Smelter Reference List'!$A:$A,MATCH($A2080,'Smelter Reference List'!$E:$E,0)))</f>
        <v/>
      </c>
      <c r="C2080" s="299" t="str">
        <f>IF(LEN(A2080)=0,"",INDEX('Smelter Reference List'!$C:$C,MATCH($A2080,'Smelter Reference List'!$E:$E,0)))</f>
        <v/>
      </c>
      <c r="D2080" s="293" t="str">
        <f ca="1">IF(ISERROR($S2080),"",OFFSET('Smelter Reference List'!$C$4,$S2080-4,0)&amp;"")</f>
        <v/>
      </c>
      <c r="E2080" s="293" t="str">
        <f ca="1">IF(ISERROR($S2080),"",OFFSET('Smelter Reference List'!$D$4,$S2080-4,0)&amp;"")</f>
        <v/>
      </c>
      <c r="F2080" s="293" t="str">
        <f ca="1">IF(ISERROR($S2080),"",OFFSET('Smelter Reference List'!$E$4,$S2080-4,0))</f>
        <v/>
      </c>
      <c r="G2080" s="293" t="str">
        <f ca="1">IF(C2080=$U$4,"Enter smelter details", IF(ISERROR($S2080),"",OFFSET('Smelter Reference List'!$F$4,$S2080-4,0)))</f>
        <v/>
      </c>
      <c r="H2080" s="294" t="str">
        <f ca="1">IF(ISERROR($S2080),"",OFFSET('Smelter Reference List'!$G$4,$S2080-4,0))</f>
        <v/>
      </c>
      <c r="I2080" s="295" t="str">
        <f ca="1">IF(ISERROR($S2080),"",OFFSET('Smelter Reference List'!$H$4,$S2080-4,0))</f>
        <v/>
      </c>
      <c r="J2080" s="295" t="str">
        <f ca="1">IF(ISERROR($S2080),"",OFFSET('Smelter Reference List'!$I$4,$S2080-4,0))</f>
        <v/>
      </c>
      <c r="K2080" s="296"/>
      <c r="L2080" s="296"/>
      <c r="M2080" s="296"/>
      <c r="N2080" s="296"/>
      <c r="O2080" s="296"/>
      <c r="P2080" s="296"/>
      <c r="Q2080" s="297"/>
      <c r="R2080" s="227"/>
      <c r="S2080" s="228" t="e">
        <f>IF(C2080="",NA(),MATCH($B2080&amp;$C2080,'Smelter Reference List'!$J:$J,0))</f>
        <v>#N/A</v>
      </c>
      <c r="T2080" s="229"/>
      <c r="U2080" s="229">
        <f t="shared" ca="1" si="66"/>
        <v>0</v>
      </c>
      <c r="V2080" s="229"/>
      <c r="W2080" s="229"/>
      <c r="Y2080" s="223" t="str">
        <f t="shared" si="67"/>
        <v/>
      </c>
    </row>
    <row r="2081" spans="1:25" s="223" customFormat="1" ht="20.25">
      <c r="A2081" s="292"/>
      <c r="B2081" s="293" t="str">
        <f>IF(LEN(A2081)=0,"",INDEX('Smelter Reference List'!$A:$A,MATCH($A2081,'Smelter Reference List'!$E:$E,0)))</f>
        <v/>
      </c>
      <c r="C2081" s="299" t="str">
        <f>IF(LEN(A2081)=0,"",INDEX('Smelter Reference List'!$C:$C,MATCH($A2081,'Smelter Reference List'!$E:$E,0)))</f>
        <v/>
      </c>
      <c r="D2081" s="293" t="str">
        <f ca="1">IF(ISERROR($S2081),"",OFFSET('Smelter Reference List'!$C$4,$S2081-4,0)&amp;"")</f>
        <v/>
      </c>
      <c r="E2081" s="293" t="str">
        <f ca="1">IF(ISERROR($S2081),"",OFFSET('Smelter Reference List'!$D$4,$S2081-4,0)&amp;"")</f>
        <v/>
      </c>
      <c r="F2081" s="293" t="str">
        <f ca="1">IF(ISERROR($S2081),"",OFFSET('Smelter Reference List'!$E$4,$S2081-4,0))</f>
        <v/>
      </c>
      <c r="G2081" s="293" t="str">
        <f ca="1">IF(C2081=$U$4,"Enter smelter details", IF(ISERROR($S2081),"",OFFSET('Smelter Reference List'!$F$4,$S2081-4,0)))</f>
        <v/>
      </c>
      <c r="H2081" s="294" t="str">
        <f ca="1">IF(ISERROR($S2081),"",OFFSET('Smelter Reference List'!$G$4,$S2081-4,0))</f>
        <v/>
      </c>
      <c r="I2081" s="295" t="str">
        <f ca="1">IF(ISERROR($S2081),"",OFFSET('Smelter Reference List'!$H$4,$S2081-4,0))</f>
        <v/>
      </c>
      <c r="J2081" s="295" t="str">
        <f ca="1">IF(ISERROR($S2081),"",OFFSET('Smelter Reference List'!$I$4,$S2081-4,0))</f>
        <v/>
      </c>
      <c r="K2081" s="296"/>
      <c r="L2081" s="296"/>
      <c r="M2081" s="296"/>
      <c r="N2081" s="296"/>
      <c r="O2081" s="296"/>
      <c r="P2081" s="296"/>
      <c r="Q2081" s="297"/>
      <c r="R2081" s="227"/>
      <c r="S2081" s="228" t="e">
        <f>IF(C2081="",NA(),MATCH($B2081&amp;$C2081,'Smelter Reference List'!$J:$J,0))</f>
        <v>#N/A</v>
      </c>
      <c r="T2081" s="229"/>
      <c r="U2081" s="229">
        <f t="shared" ca="1" si="66"/>
        <v>0</v>
      </c>
      <c r="V2081" s="229"/>
      <c r="W2081" s="229"/>
      <c r="Y2081" s="223" t="str">
        <f t="shared" si="67"/>
        <v/>
      </c>
    </row>
    <row r="2082" spans="1:25" s="223" customFormat="1" ht="20.25">
      <c r="A2082" s="292"/>
      <c r="B2082" s="293" t="str">
        <f>IF(LEN(A2082)=0,"",INDEX('Smelter Reference List'!$A:$A,MATCH($A2082,'Smelter Reference List'!$E:$E,0)))</f>
        <v/>
      </c>
      <c r="C2082" s="299" t="str">
        <f>IF(LEN(A2082)=0,"",INDEX('Smelter Reference List'!$C:$C,MATCH($A2082,'Smelter Reference List'!$E:$E,0)))</f>
        <v/>
      </c>
      <c r="D2082" s="293" t="str">
        <f ca="1">IF(ISERROR($S2082),"",OFFSET('Smelter Reference List'!$C$4,$S2082-4,0)&amp;"")</f>
        <v/>
      </c>
      <c r="E2082" s="293" t="str">
        <f ca="1">IF(ISERROR($S2082),"",OFFSET('Smelter Reference List'!$D$4,$S2082-4,0)&amp;"")</f>
        <v/>
      </c>
      <c r="F2082" s="293" t="str">
        <f ca="1">IF(ISERROR($S2082),"",OFFSET('Smelter Reference List'!$E$4,$S2082-4,0))</f>
        <v/>
      </c>
      <c r="G2082" s="293" t="str">
        <f ca="1">IF(C2082=$U$4,"Enter smelter details", IF(ISERROR($S2082),"",OFFSET('Smelter Reference List'!$F$4,$S2082-4,0)))</f>
        <v/>
      </c>
      <c r="H2082" s="294" t="str">
        <f ca="1">IF(ISERROR($S2082),"",OFFSET('Smelter Reference List'!$G$4,$S2082-4,0))</f>
        <v/>
      </c>
      <c r="I2082" s="295" t="str">
        <f ca="1">IF(ISERROR($S2082),"",OFFSET('Smelter Reference List'!$H$4,$S2082-4,0))</f>
        <v/>
      </c>
      <c r="J2082" s="295" t="str">
        <f ca="1">IF(ISERROR($S2082),"",OFFSET('Smelter Reference List'!$I$4,$S2082-4,0))</f>
        <v/>
      </c>
      <c r="K2082" s="296"/>
      <c r="L2082" s="296"/>
      <c r="M2082" s="296"/>
      <c r="N2082" s="296"/>
      <c r="O2082" s="296"/>
      <c r="P2082" s="296"/>
      <c r="Q2082" s="297"/>
      <c r="R2082" s="227"/>
      <c r="S2082" s="228" t="e">
        <f>IF(C2082="",NA(),MATCH($B2082&amp;$C2082,'Smelter Reference List'!$J:$J,0))</f>
        <v>#N/A</v>
      </c>
      <c r="T2082" s="229"/>
      <c r="U2082" s="229">
        <f t="shared" ca="1" si="66"/>
        <v>0</v>
      </c>
      <c r="V2082" s="229"/>
      <c r="W2082" s="229"/>
      <c r="Y2082" s="223" t="str">
        <f t="shared" si="67"/>
        <v/>
      </c>
    </row>
    <row r="2083" spans="1:25" s="223" customFormat="1" ht="20.25">
      <c r="A2083" s="292"/>
      <c r="B2083" s="293" t="str">
        <f>IF(LEN(A2083)=0,"",INDEX('Smelter Reference List'!$A:$A,MATCH($A2083,'Smelter Reference List'!$E:$E,0)))</f>
        <v/>
      </c>
      <c r="C2083" s="299" t="str">
        <f>IF(LEN(A2083)=0,"",INDEX('Smelter Reference List'!$C:$C,MATCH($A2083,'Smelter Reference List'!$E:$E,0)))</f>
        <v/>
      </c>
      <c r="D2083" s="293" t="str">
        <f ca="1">IF(ISERROR($S2083),"",OFFSET('Smelter Reference List'!$C$4,$S2083-4,0)&amp;"")</f>
        <v/>
      </c>
      <c r="E2083" s="293" t="str">
        <f ca="1">IF(ISERROR($S2083),"",OFFSET('Smelter Reference List'!$D$4,$S2083-4,0)&amp;"")</f>
        <v/>
      </c>
      <c r="F2083" s="293" t="str">
        <f ca="1">IF(ISERROR($S2083),"",OFFSET('Smelter Reference List'!$E$4,$S2083-4,0))</f>
        <v/>
      </c>
      <c r="G2083" s="293" t="str">
        <f ca="1">IF(C2083=$U$4,"Enter smelter details", IF(ISERROR($S2083),"",OFFSET('Smelter Reference List'!$F$4,$S2083-4,0)))</f>
        <v/>
      </c>
      <c r="H2083" s="294" t="str">
        <f ca="1">IF(ISERROR($S2083),"",OFFSET('Smelter Reference List'!$G$4,$S2083-4,0))</f>
        <v/>
      </c>
      <c r="I2083" s="295" t="str">
        <f ca="1">IF(ISERROR($S2083),"",OFFSET('Smelter Reference List'!$H$4,$S2083-4,0))</f>
        <v/>
      </c>
      <c r="J2083" s="295" t="str">
        <f ca="1">IF(ISERROR($S2083),"",OFFSET('Smelter Reference List'!$I$4,$S2083-4,0))</f>
        <v/>
      </c>
      <c r="K2083" s="296"/>
      <c r="L2083" s="296"/>
      <c r="M2083" s="296"/>
      <c r="N2083" s="296"/>
      <c r="O2083" s="296"/>
      <c r="P2083" s="296"/>
      <c r="Q2083" s="297"/>
      <c r="R2083" s="227"/>
      <c r="S2083" s="228" t="e">
        <f>IF(C2083="",NA(),MATCH($B2083&amp;$C2083,'Smelter Reference List'!$J:$J,0))</f>
        <v>#N/A</v>
      </c>
      <c r="T2083" s="229"/>
      <c r="U2083" s="229">
        <f t="shared" ca="1" si="66"/>
        <v>0</v>
      </c>
      <c r="V2083" s="229"/>
      <c r="W2083" s="229"/>
      <c r="Y2083" s="223" t="str">
        <f t="shared" si="67"/>
        <v/>
      </c>
    </row>
    <row r="2084" spans="1:25" s="223" customFormat="1" ht="20.25">
      <c r="A2084" s="292"/>
      <c r="B2084" s="293" t="str">
        <f>IF(LEN(A2084)=0,"",INDEX('Smelter Reference List'!$A:$A,MATCH($A2084,'Smelter Reference List'!$E:$E,0)))</f>
        <v/>
      </c>
      <c r="C2084" s="299" t="str">
        <f>IF(LEN(A2084)=0,"",INDEX('Smelter Reference List'!$C:$C,MATCH($A2084,'Smelter Reference List'!$E:$E,0)))</f>
        <v/>
      </c>
      <c r="D2084" s="293" t="str">
        <f ca="1">IF(ISERROR($S2084),"",OFFSET('Smelter Reference List'!$C$4,$S2084-4,0)&amp;"")</f>
        <v/>
      </c>
      <c r="E2084" s="293" t="str">
        <f ca="1">IF(ISERROR($S2084),"",OFFSET('Smelter Reference List'!$D$4,$S2084-4,0)&amp;"")</f>
        <v/>
      </c>
      <c r="F2084" s="293" t="str">
        <f ca="1">IF(ISERROR($S2084),"",OFFSET('Smelter Reference List'!$E$4,$S2084-4,0))</f>
        <v/>
      </c>
      <c r="G2084" s="293" t="str">
        <f ca="1">IF(C2084=$U$4,"Enter smelter details", IF(ISERROR($S2084),"",OFFSET('Smelter Reference List'!$F$4,$S2084-4,0)))</f>
        <v/>
      </c>
      <c r="H2084" s="294" t="str">
        <f ca="1">IF(ISERROR($S2084),"",OFFSET('Smelter Reference List'!$G$4,$S2084-4,0))</f>
        <v/>
      </c>
      <c r="I2084" s="295" t="str">
        <f ca="1">IF(ISERROR($S2084),"",OFFSET('Smelter Reference List'!$H$4,$S2084-4,0))</f>
        <v/>
      </c>
      <c r="J2084" s="295" t="str">
        <f ca="1">IF(ISERROR($S2084),"",OFFSET('Smelter Reference List'!$I$4,$S2084-4,0))</f>
        <v/>
      </c>
      <c r="K2084" s="296"/>
      <c r="L2084" s="296"/>
      <c r="M2084" s="296"/>
      <c r="N2084" s="296"/>
      <c r="O2084" s="296"/>
      <c r="P2084" s="296"/>
      <c r="Q2084" s="297"/>
      <c r="R2084" s="227"/>
      <c r="S2084" s="228" t="e">
        <f>IF(C2084="",NA(),MATCH($B2084&amp;$C2084,'Smelter Reference List'!$J:$J,0))</f>
        <v>#N/A</v>
      </c>
      <c r="T2084" s="229"/>
      <c r="U2084" s="229">
        <f t="shared" ca="1" si="66"/>
        <v>0</v>
      </c>
      <c r="V2084" s="229"/>
      <c r="W2084" s="229"/>
      <c r="Y2084" s="223" t="str">
        <f t="shared" si="67"/>
        <v/>
      </c>
    </row>
    <row r="2085" spans="1:25" s="223" customFormat="1" ht="20.25">
      <c r="A2085" s="292"/>
      <c r="B2085" s="293" t="str">
        <f>IF(LEN(A2085)=0,"",INDEX('Smelter Reference List'!$A:$A,MATCH($A2085,'Smelter Reference List'!$E:$E,0)))</f>
        <v/>
      </c>
      <c r="C2085" s="299" t="str">
        <f>IF(LEN(A2085)=0,"",INDEX('Smelter Reference List'!$C:$C,MATCH($A2085,'Smelter Reference List'!$E:$E,0)))</f>
        <v/>
      </c>
      <c r="D2085" s="293" t="str">
        <f ca="1">IF(ISERROR($S2085),"",OFFSET('Smelter Reference List'!$C$4,$S2085-4,0)&amp;"")</f>
        <v/>
      </c>
      <c r="E2085" s="293" t="str">
        <f ca="1">IF(ISERROR($S2085),"",OFFSET('Smelter Reference List'!$D$4,$S2085-4,0)&amp;"")</f>
        <v/>
      </c>
      <c r="F2085" s="293" t="str">
        <f ca="1">IF(ISERROR($S2085),"",OFFSET('Smelter Reference List'!$E$4,$S2085-4,0))</f>
        <v/>
      </c>
      <c r="G2085" s="293" t="str">
        <f ca="1">IF(C2085=$U$4,"Enter smelter details", IF(ISERROR($S2085),"",OFFSET('Smelter Reference List'!$F$4,$S2085-4,0)))</f>
        <v/>
      </c>
      <c r="H2085" s="294" t="str">
        <f ca="1">IF(ISERROR($S2085),"",OFFSET('Smelter Reference List'!$G$4,$S2085-4,0))</f>
        <v/>
      </c>
      <c r="I2085" s="295" t="str">
        <f ca="1">IF(ISERROR($S2085),"",OFFSET('Smelter Reference List'!$H$4,$S2085-4,0))</f>
        <v/>
      </c>
      <c r="J2085" s="295" t="str">
        <f ca="1">IF(ISERROR($S2085),"",OFFSET('Smelter Reference List'!$I$4,$S2085-4,0))</f>
        <v/>
      </c>
      <c r="K2085" s="296"/>
      <c r="L2085" s="296"/>
      <c r="M2085" s="296"/>
      <c r="N2085" s="296"/>
      <c r="O2085" s="296"/>
      <c r="P2085" s="296"/>
      <c r="Q2085" s="297"/>
      <c r="R2085" s="227"/>
      <c r="S2085" s="228" t="e">
        <f>IF(C2085="",NA(),MATCH($B2085&amp;$C2085,'Smelter Reference List'!$J:$J,0))</f>
        <v>#N/A</v>
      </c>
      <c r="T2085" s="229"/>
      <c r="U2085" s="229">
        <f t="shared" ca="1" si="66"/>
        <v>0</v>
      </c>
      <c r="V2085" s="229"/>
      <c r="W2085" s="229"/>
      <c r="Y2085" s="223" t="str">
        <f t="shared" si="67"/>
        <v/>
      </c>
    </row>
    <row r="2086" spans="1:25" s="223" customFormat="1" ht="20.25">
      <c r="A2086" s="292"/>
      <c r="B2086" s="293" t="str">
        <f>IF(LEN(A2086)=0,"",INDEX('Smelter Reference List'!$A:$A,MATCH($A2086,'Smelter Reference List'!$E:$E,0)))</f>
        <v/>
      </c>
      <c r="C2086" s="299" t="str">
        <f>IF(LEN(A2086)=0,"",INDEX('Smelter Reference List'!$C:$C,MATCH($A2086,'Smelter Reference List'!$E:$E,0)))</f>
        <v/>
      </c>
      <c r="D2086" s="293" t="str">
        <f ca="1">IF(ISERROR($S2086),"",OFFSET('Smelter Reference List'!$C$4,$S2086-4,0)&amp;"")</f>
        <v/>
      </c>
      <c r="E2086" s="293" t="str">
        <f ca="1">IF(ISERROR($S2086),"",OFFSET('Smelter Reference List'!$D$4,$S2086-4,0)&amp;"")</f>
        <v/>
      </c>
      <c r="F2086" s="293" t="str">
        <f ca="1">IF(ISERROR($S2086),"",OFFSET('Smelter Reference List'!$E$4,$S2086-4,0))</f>
        <v/>
      </c>
      <c r="G2086" s="293" t="str">
        <f ca="1">IF(C2086=$U$4,"Enter smelter details", IF(ISERROR($S2086),"",OFFSET('Smelter Reference List'!$F$4,$S2086-4,0)))</f>
        <v/>
      </c>
      <c r="H2086" s="294" t="str">
        <f ca="1">IF(ISERROR($S2086),"",OFFSET('Smelter Reference List'!$G$4,$S2086-4,0))</f>
        <v/>
      </c>
      <c r="I2086" s="295" t="str">
        <f ca="1">IF(ISERROR($S2086),"",OFFSET('Smelter Reference List'!$H$4,$S2086-4,0))</f>
        <v/>
      </c>
      <c r="J2086" s="295" t="str">
        <f ca="1">IF(ISERROR($S2086),"",OFFSET('Smelter Reference List'!$I$4,$S2086-4,0))</f>
        <v/>
      </c>
      <c r="K2086" s="296"/>
      <c r="L2086" s="296"/>
      <c r="M2086" s="296"/>
      <c r="N2086" s="296"/>
      <c r="O2086" s="296"/>
      <c r="P2086" s="296"/>
      <c r="Q2086" s="297"/>
      <c r="R2086" s="227"/>
      <c r="S2086" s="228" t="e">
        <f>IF(C2086="",NA(),MATCH($B2086&amp;$C2086,'Smelter Reference List'!$J:$J,0))</f>
        <v>#N/A</v>
      </c>
      <c r="T2086" s="229"/>
      <c r="U2086" s="229">
        <f t="shared" ca="1" si="66"/>
        <v>0</v>
      </c>
      <c r="V2086" s="229"/>
      <c r="W2086" s="229"/>
      <c r="Y2086" s="223" t="str">
        <f t="shared" si="67"/>
        <v/>
      </c>
    </row>
    <row r="2087" spans="1:25" s="223" customFormat="1" ht="20.25">
      <c r="A2087" s="292"/>
      <c r="B2087" s="293" t="str">
        <f>IF(LEN(A2087)=0,"",INDEX('Smelter Reference List'!$A:$A,MATCH($A2087,'Smelter Reference List'!$E:$E,0)))</f>
        <v/>
      </c>
      <c r="C2087" s="299" t="str">
        <f>IF(LEN(A2087)=0,"",INDEX('Smelter Reference List'!$C:$C,MATCH($A2087,'Smelter Reference List'!$E:$E,0)))</f>
        <v/>
      </c>
      <c r="D2087" s="293" t="str">
        <f ca="1">IF(ISERROR($S2087),"",OFFSET('Smelter Reference List'!$C$4,$S2087-4,0)&amp;"")</f>
        <v/>
      </c>
      <c r="E2087" s="293" t="str">
        <f ca="1">IF(ISERROR($S2087),"",OFFSET('Smelter Reference List'!$D$4,$S2087-4,0)&amp;"")</f>
        <v/>
      </c>
      <c r="F2087" s="293" t="str">
        <f ca="1">IF(ISERROR($S2087),"",OFFSET('Smelter Reference List'!$E$4,$S2087-4,0))</f>
        <v/>
      </c>
      <c r="G2087" s="293" t="str">
        <f ca="1">IF(C2087=$U$4,"Enter smelter details", IF(ISERROR($S2087),"",OFFSET('Smelter Reference List'!$F$4,$S2087-4,0)))</f>
        <v/>
      </c>
      <c r="H2087" s="294" t="str">
        <f ca="1">IF(ISERROR($S2087),"",OFFSET('Smelter Reference List'!$G$4,$S2087-4,0))</f>
        <v/>
      </c>
      <c r="I2087" s="295" t="str">
        <f ca="1">IF(ISERROR($S2087),"",OFFSET('Smelter Reference List'!$H$4,$S2087-4,0))</f>
        <v/>
      </c>
      <c r="J2087" s="295" t="str">
        <f ca="1">IF(ISERROR($S2087),"",OFFSET('Smelter Reference List'!$I$4,$S2087-4,0))</f>
        <v/>
      </c>
      <c r="K2087" s="296"/>
      <c r="L2087" s="296"/>
      <c r="M2087" s="296"/>
      <c r="N2087" s="296"/>
      <c r="O2087" s="296"/>
      <c r="P2087" s="296"/>
      <c r="Q2087" s="297"/>
      <c r="R2087" s="227"/>
      <c r="S2087" s="228" t="e">
        <f>IF(C2087="",NA(),MATCH($B2087&amp;$C2087,'Smelter Reference List'!$J:$J,0))</f>
        <v>#N/A</v>
      </c>
      <c r="T2087" s="229"/>
      <c r="U2087" s="229">
        <f t="shared" ca="1" si="66"/>
        <v>0</v>
      </c>
      <c r="V2087" s="229"/>
      <c r="W2087" s="229"/>
      <c r="Y2087" s="223" t="str">
        <f t="shared" si="67"/>
        <v/>
      </c>
    </row>
    <row r="2088" spans="1:25" s="223" customFormat="1" ht="20.25">
      <c r="A2088" s="292"/>
      <c r="B2088" s="293" t="str">
        <f>IF(LEN(A2088)=0,"",INDEX('Smelter Reference List'!$A:$A,MATCH($A2088,'Smelter Reference List'!$E:$E,0)))</f>
        <v/>
      </c>
      <c r="C2088" s="299" t="str">
        <f>IF(LEN(A2088)=0,"",INDEX('Smelter Reference List'!$C:$C,MATCH($A2088,'Smelter Reference List'!$E:$E,0)))</f>
        <v/>
      </c>
      <c r="D2088" s="293" t="str">
        <f ca="1">IF(ISERROR($S2088),"",OFFSET('Smelter Reference List'!$C$4,$S2088-4,0)&amp;"")</f>
        <v/>
      </c>
      <c r="E2088" s="293" t="str">
        <f ca="1">IF(ISERROR($S2088),"",OFFSET('Smelter Reference List'!$D$4,$S2088-4,0)&amp;"")</f>
        <v/>
      </c>
      <c r="F2088" s="293" t="str">
        <f ca="1">IF(ISERROR($S2088),"",OFFSET('Smelter Reference List'!$E$4,$S2088-4,0))</f>
        <v/>
      </c>
      <c r="G2088" s="293" t="str">
        <f ca="1">IF(C2088=$U$4,"Enter smelter details", IF(ISERROR($S2088),"",OFFSET('Smelter Reference List'!$F$4,$S2088-4,0)))</f>
        <v/>
      </c>
      <c r="H2088" s="294" t="str">
        <f ca="1">IF(ISERROR($S2088),"",OFFSET('Smelter Reference List'!$G$4,$S2088-4,0))</f>
        <v/>
      </c>
      <c r="I2088" s="295" t="str">
        <f ca="1">IF(ISERROR($S2088),"",OFFSET('Smelter Reference List'!$H$4,$S2088-4,0))</f>
        <v/>
      </c>
      <c r="J2088" s="295" t="str">
        <f ca="1">IF(ISERROR($S2088),"",OFFSET('Smelter Reference List'!$I$4,$S2088-4,0))</f>
        <v/>
      </c>
      <c r="K2088" s="296"/>
      <c r="L2088" s="296"/>
      <c r="M2088" s="296"/>
      <c r="N2088" s="296"/>
      <c r="O2088" s="296"/>
      <c r="P2088" s="296"/>
      <c r="Q2088" s="297"/>
      <c r="R2088" s="227"/>
      <c r="S2088" s="228" t="e">
        <f>IF(C2088="",NA(),MATCH($B2088&amp;$C2088,'Smelter Reference List'!$J:$J,0))</f>
        <v>#N/A</v>
      </c>
      <c r="T2088" s="229"/>
      <c r="U2088" s="229">
        <f t="shared" ca="1" si="66"/>
        <v>0</v>
      </c>
      <c r="V2088" s="229"/>
      <c r="W2088" s="229"/>
      <c r="Y2088" s="223" t="str">
        <f t="shared" si="67"/>
        <v/>
      </c>
    </row>
    <row r="2089" spans="1:25" s="223" customFormat="1" ht="20.25">
      <c r="A2089" s="292"/>
      <c r="B2089" s="293" t="str">
        <f>IF(LEN(A2089)=0,"",INDEX('Smelter Reference List'!$A:$A,MATCH($A2089,'Smelter Reference List'!$E:$E,0)))</f>
        <v/>
      </c>
      <c r="C2089" s="299" t="str">
        <f>IF(LEN(A2089)=0,"",INDEX('Smelter Reference List'!$C:$C,MATCH($A2089,'Smelter Reference List'!$E:$E,0)))</f>
        <v/>
      </c>
      <c r="D2089" s="293" t="str">
        <f ca="1">IF(ISERROR($S2089),"",OFFSET('Smelter Reference List'!$C$4,$S2089-4,0)&amp;"")</f>
        <v/>
      </c>
      <c r="E2089" s="293" t="str">
        <f ca="1">IF(ISERROR($S2089),"",OFFSET('Smelter Reference List'!$D$4,$S2089-4,0)&amp;"")</f>
        <v/>
      </c>
      <c r="F2089" s="293" t="str">
        <f ca="1">IF(ISERROR($S2089),"",OFFSET('Smelter Reference List'!$E$4,$S2089-4,0))</f>
        <v/>
      </c>
      <c r="G2089" s="293" t="str">
        <f ca="1">IF(C2089=$U$4,"Enter smelter details", IF(ISERROR($S2089),"",OFFSET('Smelter Reference List'!$F$4,$S2089-4,0)))</f>
        <v/>
      </c>
      <c r="H2089" s="294" t="str">
        <f ca="1">IF(ISERROR($S2089),"",OFFSET('Smelter Reference List'!$G$4,$S2089-4,0))</f>
        <v/>
      </c>
      <c r="I2089" s="295" t="str">
        <f ca="1">IF(ISERROR($S2089),"",OFFSET('Smelter Reference List'!$H$4,$S2089-4,0))</f>
        <v/>
      </c>
      <c r="J2089" s="295" t="str">
        <f ca="1">IF(ISERROR($S2089),"",OFFSET('Smelter Reference List'!$I$4,$S2089-4,0))</f>
        <v/>
      </c>
      <c r="K2089" s="296"/>
      <c r="L2089" s="296"/>
      <c r="M2089" s="296"/>
      <c r="N2089" s="296"/>
      <c r="O2089" s="296"/>
      <c r="P2089" s="296"/>
      <c r="Q2089" s="297"/>
      <c r="R2089" s="227"/>
      <c r="S2089" s="228" t="e">
        <f>IF(C2089="",NA(),MATCH($B2089&amp;$C2089,'Smelter Reference List'!$J:$J,0))</f>
        <v>#N/A</v>
      </c>
      <c r="T2089" s="229"/>
      <c r="U2089" s="229">
        <f t="shared" ca="1" si="66"/>
        <v>0</v>
      </c>
      <c r="V2089" s="229"/>
      <c r="W2089" s="229"/>
      <c r="Y2089" s="223" t="str">
        <f t="shared" si="67"/>
        <v/>
      </c>
    </row>
    <row r="2090" spans="1:25" s="223" customFormat="1" ht="20.25">
      <c r="A2090" s="292"/>
      <c r="B2090" s="293" t="str">
        <f>IF(LEN(A2090)=0,"",INDEX('Smelter Reference List'!$A:$A,MATCH($A2090,'Smelter Reference List'!$E:$E,0)))</f>
        <v/>
      </c>
      <c r="C2090" s="299" t="str">
        <f>IF(LEN(A2090)=0,"",INDEX('Smelter Reference List'!$C:$C,MATCH($A2090,'Smelter Reference List'!$E:$E,0)))</f>
        <v/>
      </c>
      <c r="D2090" s="293" t="str">
        <f ca="1">IF(ISERROR($S2090),"",OFFSET('Smelter Reference List'!$C$4,$S2090-4,0)&amp;"")</f>
        <v/>
      </c>
      <c r="E2090" s="293" t="str">
        <f ca="1">IF(ISERROR($S2090),"",OFFSET('Smelter Reference List'!$D$4,$S2090-4,0)&amp;"")</f>
        <v/>
      </c>
      <c r="F2090" s="293" t="str">
        <f ca="1">IF(ISERROR($S2090),"",OFFSET('Smelter Reference List'!$E$4,$S2090-4,0))</f>
        <v/>
      </c>
      <c r="G2090" s="293" t="str">
        <f ca="1">IF(C2090=$U$4,"Enter smelter details", IF(ISERROR($S2090),"",OFFSET('Smelter Reference List'!$F$4,$S2090-4,0)))</f>
        <v/>
      </c>
      <c r="H2090" s="294" t="str">
        <f ca="1">IF(ISERROR($S2090),"",OFFSET('Smelter Reference List'!$G$4,$S2090-4,0))</f>
        <v/>
      </c>
      <c r="I2090" s="295" t="str">
        <f ca="1">IF(ISERROR($S2090),"",OFFSET('Smelter Reference List'!$H$4,$S2090-4,0))</f>
        <v/>
      </c>
      <c r="J2090" s="295" t="str">
        <f ca="1">IF(ISERROR($S2090),"",OFFSET('Smelter Reference List'!$I$4,$S2090-4,0))</f>
        <v/>
      </c>
      <c r="K2090" s="296"/>
      <c r="L2090" s="296"/>
      <c r="M2090" s="296"/>
      <c r="N2090" s="296"/>
      <c r="O2090" s="296"/>
      <c r="P2090" s="296"/>
      <c r="Q2090" s="297"/>
      <c r="R2090" s="227"/>
      <c r="S2090" s="228" t="e">
        <f>IF(C2090="",NA(),MATCH($B2090&amp;$C2090,'Smelter Reference List'!$J:$J,0))</f>
        <v>#N/A</v>
      </c>
      <c r="T2090" s="229"/>
      <c r="U2090" s="229">
        <f t="shared" ca="1" si="66"/>
        <v>0</v>
      </c>
      <c r="V2090" s="229"/>
      <c r="W2090" s="229"/>
      <c r="Y2090" s="223" t="str">
        <f t="shared" si="67"/>
        <v/>
      </c>
    </row>
    <row r="2091" spans="1:25" s="223" customFormat="1" ht="20.25">
      <c r="A2091" s="292"/>
      <c r="B2091" s="293" t="str">
        <f>IF(LEN(A2091)=0,"",INDEX('Smelter Reference List'!$A:$A,MATCH($A2091,'Smelter Reference List'!$E:$E,0)))</f>
        <v/>
      </c>
      <c r="C2091" s="299" t="str">
        <f>IF(LEN(A2091)=0,"",INDEX('Smelter Reference List'!$C:$C,MATCH($A2091,'Smelter Reference List'!$E:$E,0)))</f>
        <v/>
      </c>
      <c r="D2091" s="293" t="str">
        <f ca="1">IF(ISERROR($S2091),"",OFFSET('Smelter Reference List'!$C$4,$S2091-4,0)&amp;"")</f>
        <v/>
      </c>
      <c r="E2091" s="293" t="str">
        <f ca="1">IF(ISERROR($S2091),"",OFFSET('Smelter Reference List'!$D$4,$S2091-4,0)&amp;"")</f>
        <v/>
      </c>
      <c r="F2091" s="293" t="str">
        <f ca="1">IF(ISERROR($S2091),"",OFFSET('Smelter Reference List'!$E$4,$S2091-4,0))</f>
        <v/>
      </c>
      <c r="G2091" s="293" t="str">
        <f ca="1">IF(C2091=$U$4,"Enter smelter details", IF(ISERROR($S2091),"",OFFSET('Smelter Reference List'!$F$4,$S2091-4,0)))</f>
        <v/>
      </c>
      <c r="H2091" s="294" t="str">
        <f ca="1">IF(ISERROR($S2091),"",OFFSET('Smelter Reference List'!$G$4,$S2091-4,0))</f>
        <v/>
      </c>
      <c r="I2091" s="295" t="str">
        <f ca="1">IF(ISERROR($S2091),"",OFFSET('Smelter Reference List'!$H$4,$S2091-4,0))</f>
        <v/>
      </c>
      <c r="J2091" s="295" t="str">
        <f ca="1">IF(ISERROR($S2091),"",OFFSET('Smelter Reference List'!$I$4,$S2091-4,0))</f>
        <v/>
      </c>
      <c r="K2091" s="296"/>
      <c r="L2091" s="296"/>
      <c r="M2091" s="296"/>
      <c r="N2091" s="296"/>
      <c r="O2091" s="296"/>
      <c r="P2091" s="296"/>
      <c r="Q2091" s="297"/>
      <c r="R2091" s="227"/>
      <c r="S2091" s="228" t="e">
        <f>IF(C2091="",NA(),MATCH($B2091&amp;$C2091,'Smelter Reference List'!$J:$J,0))</f>
        <v>#N/A</v>
      </c>
      <c r="T2091" s="229"/>
      <c r="U2091" s="229">
        <f t="shared" ca="1" si="66"/>
        <v>0</v>
      </c>
      <c r="V2091" s="229"/>
      <c r="W2091" s="229"/>
      <c r="Y2091" s="223" t="str">
        <f t="shared" si="67"/>
        <v/>
      </c>
    </row>
    <row r="2092" spans="1:25" s="223" customFormat="1" ht="20.25">
      <c r="A2092" s="292"/>
      <c r="B2092" s="293" t="str">
        <f>IF(LEN(A2092)=0,"",INDEX('Smelter Reference List'!$A:$A,MATCH($A2092,'Smelter Reference List'!$E:$E,0)))</f>
        <v/>
      </c>
      <c r="C2092" s="299" t="str">
        <f>IF(LEN(A2092)=0,"",INDEX('Smelter Reference List'!$C:$C,MATCH($A2092,'Smelter Reference List'!$E:$E,0)))</f>
        <v/>
      </c>
      <c r="D2092" s="293" t="str">
        <f ca="1">IF(ISERROR($S2092),"",OFFSET('Smelter Reference List'!$C$4,$S2092-4,0)&amp;"")</f>
        <v/>
      </c>
      <c r="E2092" s="293" t="str">
        <f ca="1">IF(ISERROR($S2092),"",OFFSET('Smelter Reference List'!$D$4,$S2092-4,0)&amp;"")</f>
        <v/>
      </c>
      <c r="F2092" s="293" t="str">
        <f ca="1">IF(ISERROR($S2092),"",OFFSET('Smelter Reference List'!$E$4,$S2092-4,0))</f>
        <v/>
      </c>
      <c r="G2092" s="293" t="str">
        <f ca="1">IF(C2092=$U$4,"Enter smelter details", IF(ISERROR($S2092),"",OFFSET('Smelter Reference List'!$F$4,$S2092-4,0)))</f>
        <v/>
      </c>
      <c r="H2092" s="294" t="str">
        <f ca="1">IF(ISERROR($S2092),"",OFFSET('Smelter Reference List'!$G$4,$S2092-4,0))</f>
        <v/>
      </c>
      <c r="I2092" s="295" t="str">
        <f ca="1">IF(ISERROR($S2092),"",OFFSET('Smelter Reference List'!$H$4,$S2092-4,0))</f>
        <v/>
      </c>
      <c r="J2092" s="295" t="str">
        <f ca="1">IF(ISERROR($S2092),"",OFFSET('Smelter Reference List'!$I$4,$S2092-4,0))</f>
        <v/>
      </c>
      <c r="K2092" s="296"/>
      <c r="L2092" s="296"/>
      <c r="M2092" s="296"/>
      <c r="N2092" s="296"/>
      <c r="O2092" s="296"/>
      <c r="P2092" s="296"/>
      <c r="Q2092" s="297"/>
      <c r="R2092" s="227"/>
      <c r="S2092" s="228" t="e">
        <f>IF(C2092="",NA(),MATCH($B2092&amp;$C2092,'Smelter Reference List'!$J:$J,0))</f>
        <v>#N/A</v>
      </c>
      <c r="T2092" s="229"/>
      <c r="U2092" s="229">
        <f t="shared" ca="1" si="66"/>
        <v>0</v>
      </c>
      <c r="V2092" s="229"/>
      <c r="W2092" s="229"/>
      <c r="Y2092" s="223" t="str">
        <f t="shared" si="67"/>
        <v/>
      </c>
    </row>
    <row r="2093" spans="1:25" s="223" customFormat="1" ht="20.25">
      <c r="A2093" s="292"/>
      <c r="B2093" s="293" t="str">
        <f>IF(LEN(A2093)=0,"",INDEX('Smelter Reference List'!$A:$A,MATCH($A2093,'Smelter Reference List'!$E:$E,0)))</f>
        <v/>
      </c>
      <c r="C2093" s="299" t="str">
        <f>IF(LEN(A2093)=0,"",INDEX('Smelter Reference List'!$C:$C,MATCH($A2093,'Smelter Reference List'!$E:$E,0)))</f>
        <v/>
      </c>
      <c r="D2093" s="293" t="str">
        <f ca="1">IF(ISERROR($S2093),"",OFFSET('Smelter Reference List'!$C$4,$S2093-4,0)&amp;"")</f>
        <v/>
      </c>
      <c r="E2093" s="293" t="str">
        <f ca="1">IF(ISERROR($S2093),"",OFFSET('Smelter Reference List'!$D$4,$S2093-4,0)&amp;"")</f>
        <v/>
      </c>
      <c r="F2093" s="293" t="str">
        <f ca="1">IF(ISERROR($S2093),"",OFFSET('Smelter Reference List'!$E$4,$S2093-4,0))</f>
        <v/>
      </c>
      <c r="G2093" s="293" t="str">
        <f ca="1">IF(C2093=$U$4,"Enter smelter details", IF(ISERROR($S2093),"",OFFSET('Smelter Reference List'!$F$4,$S2093-4,0)))</f>
        <v/>
      </c>
      <c r="H2093" s="294" t="str">
        <f ca="1">IF(ISERROR($S2093),"",OFFSET('Smelter Reference List'!$G$4,$S2093-4,0))</f>
        <v/>
      </c>
      <c r="I2093" s="295" t="str">
        <f ca="1">IF(ISERROR($S2093),"",OFFSET('Smelter Reference List'!$H$4,$S2093-4,0))</f>
        <v/>
      </c>
      <c r="J2093" s="295" t="str">
        <f ca="1">IF(ISERROR($S2093),"",OFFSET('Smelter Reference List'!$I$4,$S2093-4,0))</f>
        <v/>
      </c>
      <c r="K2093" s="296"/>
      <c r="L2093" s="296"/>
      <c r="M2093" s="296"/>
      <c r="N2093" s="296"/>
      <c r="O2093" s="296"/>
      <c r="P2093" s="296"/>
      <c r="Q2093" s="297"/>
      <c r="R2093" s="227"/>
      <c r="S2093" s="228" t="e">
        <f>IF(C2093="",NA(),MATCH($B2093&amp;$C2093,'Smelter Reference List'!$J:$J,0))</f>
        <v>#N/A</v>
      </c>
      <c r="T2093" s="229"/>
      <c r="U2093" s="229">
        <f t="shared" ca="1" si="66"/>
        <v>0</v>
      </c>
      <c r="V2093" s="229"/>
      <c r="W2093" s="229"/>
      <c r="Y2093" s="223" t="str">
        <f t="shared" si="67"/>
        <v/>
      </c>
    </row>
    <row r="2094" spans="1:25" s="223" customFormat="1" ht="20.25">
      <c r="A2094" s="292"/>
      <c r="B2094" s="293" t="str">
        <f>IF(LEN(A2094)=0,"",INDEX('Smelter Reference List'!$A:$A,MATCH($A2094,'Smelter Reference List'!$E:$E,0)))</f>
        <v/>
      </c>
      <c r="C2094" s="299" t="str">
        <f>IF(LEN(A2094)=0,"",INDEX('Smelter Reference List'!$C:$C,MATCH($A2094,'Smelter Reference List'!$E:$E,0)))</f>
        <v/>
      </c>
      <c r="D2094" s="293" t="str">
        <f ca="1">IF(ISERROR($S2094),"",OFFSET('Smelter Reference List'!$C$4,$S2094-4,0)&amp;"")</f>
        <v/>
      </c>
      <c r="E2094" s="293" t="str">
        <f ca="1">IF(ISERROR($S2094),"",OFFSET('Smelter Reference List'!$D$4,$S2094-4,0)&amp;"")</f>
        <v/>
      </c>
      <c r="F2094" s="293" t="str">
        <f ca="1">IF(ISERROR($S2094),"",OFFSET('Smelter Reference List'!$E$4,$S2094-4,0))</f>
        <v/>
      </c>
      <c r="G2094" s="293" t="str">
        <f ca="1">IF(C2094=$U$4,"Enter smelter details", IF(ISERROR($S2094),"",OFFSET('Smelter Reference List'!$F$4,$S2094-4,0)))</f>
        <v/>
      </c>
      <c r="H2094" s="294" t="str">
        <f ca="1">IF(ISERROR($S2094),"",OFFSET('Smelter Reference List'!$G$4,$S2094-4,0))</f>
        <v/>
      </c>
      <c r="I2094" s="295" t="str">
        <f ca="1">IF(ISERROR($S2094),"",OFFSET('Smelter Reference List'!$H$4,$S2094-4,0))</f>
        <v/>
      </c>
      <c r="J2094" s="295" t="str">
        <f ca="1">IF(ISERROR($S2094),"",OFFSET('Smelter Reference List'!$I$4,$S2094-4,0))</f>
        <v/>
      </c>
      <c r="K2094" s="296"/>
      <c r="L2094" s="296"/>
      <c r="M2094" s="296"/>
      <c r="N2094" s="296"/>
      <c r="O2094" s="296"/>
      <c r="P2094" s="296"/>
      <c r="Q2094" s="297"/>
      <c r="R2094" s="227"/>
      <c r="S2094" s="228" t="e">
        <f>IF(C2094="",NA(),MATCH($B2094&amp;$C2094,'Smelter Reference List'!$J:$J,0))</f>
        <v>#N/A</v>
      </c>
      <c r="T2094" s="229"/>
      <c r="U2094" s="229">
        <f t="shared" ca="1" si="66"/>
        <v>0</v>
      </c>
      <c r="V2094" s="229"/>
      <c r="W2094" s="229"/>
      <c r="Y2094" s="223" t="str">
        <f t="shared" si="67"/>
        <v/>
      </c>
    </row>
    <row r="2095" spans="1:25" s="223" customFormat="1" ht="20.25">
      <c r="A2095" s="292"/>
      <c r="B2095" s="293" t="str">
        <f>IF(LEN(A2095)=0,"",INDEX('Smelter Reference List'!$A:$A,MATCH($A2095,'Smelter Reference List'!$E:$E,0)))</f>
        <v/>
      </c>
      <c r="C2095" s="299" t="str">
        <f>IF(LEN(A2095)=0,"",INDEX('Smelter Reference List'!$C:$C,MATCH($A2095,'Smelter Reference List'!$E:$E,0)))</f>
        <v/>
      </c>
      <c r="D2095" s="293" t="str">
        <f ca="1">IF(ISERROR($S2095),"",OFFSET('Smelter Reference List'!$C$4,$S2095-4,0)&amp;"")</f>
        <v/>
      </c>
      <c r="E2095" s="293" t="str">
        <f ca="1">IF(ISERROR($S2095),"",OFFSET('Smelter Reference List'!$D$4,$S2095-4,0)&amp;"")</f>
        <v/>
      </c>
      <c r="F2095" s="293" t="str">
        <f ca="1">IF(ISERROR($S2095),"",OFFSET('Smelter Reference List'!$E$4,$S2095-4,0))</f>
        <v/>
      </c>
      <c r="G2095" s="293" t="str">
        <f ca="1">IF(C2095=$U$4,"Enter smelter details", IF(ISERROR($S2095),"",OFFSET('Smelter Reference List'!$F$4,$S2095-4,0)))</f>
        <v/>
      </c>
      <c r="H2095" s="294" t="str">
        <f ca="1">IF(ISERROR($S2095),"",OFFSET('Smelter Reference List'!$G$4,$S2095-4,0))</f>
        <v/>
      </c>
      <c r="I2095" s="295" t="str">
        <f ca="1">IF(ISERROR($S2095),"",OFFSET('Smelter Reference List'!$H$4,$S2095-4,0))</f>
        <v/>
      </c>
      <c r="J2095" s="295" t="str">
        <f ca="1">IF(ISERROR($S2095),"",OFFSET('Smelter Reference List'!$I$4,$S2095-4,0))</f>
        <v/>
      </c>
      <c r="K2095" s="296"/>
      <c r="L2095" s="296"/>
      <c r="M2095" s="296"/>
      <c r="N2095" s="296"/>
      <c r="O2095" s="296"/>
      <c r="P2095" s="296"/>
      <c r="Q2095" s="297"/>
      <c r="R2095" s="227"/>
      <c r="S2095" s="228" t="e">
        <f>IF(C2095="",NA(),MATCH($B2095&amp;$C2095,'Smelter Reference List'!$J:$J,0))</f>
        <v>#N/A</v>
      </c>
      <c r="T2095" s="229"/>
      <c r="U2095" s="229">
        <f t="shared" ca="1" si="66"/>
        <v>0</v>
      </c>
      <c r="V2095" s="229"/>
      <c r="W2095" s="229"/>
      <c r="Y2095" s="223" t="str">
        <f t="shared" si="67"/>
        <v/>
      </c>
    </row>
    <row r="2096" spans="1:25" s="223" customFormat="1" ht="20.25">
      <c r="A2096" s="292"/>
      <c r="B2096" s="293" t="str">
        <f>IF(LEN(A2096)=0,"",INDEX('Smelter Reference List'!$A:$A,MATCH($A2096,'Smelter Reference List'!$E:$E,0)))</f>
        <v/>
      </c>
      <c r="C2096" s="299" t="str">
        <f>IF(LEN(A2096)=0,"",INDEX('Smelter Reference List'!$C:$C,MATCH($A2096,'Smelter Reference List'!$E:$E,0)))</f>
        <v/>
      </c>
      <c r="D2096" s="293" t="str">
        <f ca="1">IF(ISERROR($S2096),"",OFFSET('Smelter Reference List'!$C$4,$S2096-4,0)&amp;"")</f>
        <v/>
      </c>
      <c r="E2096" s="293" t="str">
        <f ca="1">IF(ISERROR($S2096),"",OFFSET('Smelter Reference List'!$D$4,$S2096-4,0)&amp;"")</f>
        <v/>
      </c>
      <c r="F2096" s="293" t="str">
        <f ca="1">IF(ISERROR($S2096),"",OFFSET('Smelter Reference List'!$E$4,$S2096-4,0))</f>
        <v/>
      </c>
      <c r="G2096" s="293" t="str">
        <f ca="1">IF(C2096=$U$4,"Enter smelter details", IF(ISERROR($S2096),"",OFFSET('Smelter Reference List'!$F$4,$S2096-4,0)))</f>
        <v/>
      </c>
      <c r="H2096" s="294" t="str">
        <f ca="1">IF(ISERROR($S2096),"",OFFSET('Smelter Reference List'!$G$4,$S2096-4,0))</f>
        <v/>
      </c>
      <c r="I2096" s="295" t="str">
        <f ca="1">IF(ISERROR($S2096),"",OFFSET('Smelter Reference List'!$H$4,$S2096-4,0))</f>
        <v/>
      </c>
      <c r="J2096" s="295" t="str">
        <f ca="1">IF(ISERROR($S2096),"",OFFSET('Smelter Reference List'!$I$4,$S2096-4,0))</f>
        <v/>
      </c>
      <c r="K2096" s="296"/>
      <c r="L2096" s="296"/>
      <c r="M2096" s="296"/>
      <c r="N2096" s="296"/>
      <c r="O2096" s="296"/>
      <c r="P2096" s="296"/>
      <c r="Q2096" s="297"/>
      <c r="R2096" s="227"/>
      <c r="S2096" s="228" t="e">
        <f>IF(C2096="",NA(),MATCH($B2096&amp;$C2096,'Smelter Reference List'!$J:$J,0))</f>
        <v>#N/A</v>
      </c>
      <c r="T2096" s="229"/>
      <c r="U2096" s="229">
        <f t="shared" ca="1" si="66"/>
        <v>0</v>
      </c>
      <c r="V2096" s="229"/>
      <c r="W2096" s="229"/>
      <c r="Y2096" s="223" t="str">
        <f t="shared" si="67"/>
        <v/>
      </c>
    </row>
    <row r="2097" spans="1:25" s="223" customFormat="1" ht="20.25">
      <c r="A2097" s="292"/>
      <c r="B2097" s="293" t="str">
        <f>IF(LEN(A2097)=0,"",INDEX('Smelter Reference List'!$A:$A,MATCH($A2097,'Smelter Reference List'!$E:$E,0)))</f>
        <v/>
      </c>
      <c r="C2097" s="299" t="str">
        <f>IF(LEN(A2097)=0,"",INDEX('Smelter Reference List'!$C:$C,MATCH($A2097,'Smelter Reference List'!$E:$E,0)))</f>
        <v/>
      </c>
      <c r="D2097" s="293" t="str">
        <f ca="1">IF(ISERROR($S2097),"",OFFSET('Smelter Reference List'!$C$4,$S2097-4,0)&amp;"")</f>
        <v/>
      </c>
      <c r="E2097" s="293" t="str">
        <f ca="1">IF(ISERROR($S2097),"",OFFSET('Smelter Reference List'!$D$4,$S2097-4,0)&amp;"")</f>
        <v/>
      </c>
      <c r="F2097" s="293" t="str">
        <f ca="1">IF(ISERROR($S2097),"",OFFSET('Smelter Reference List'!$E$4,$S2097-4,0))</f>
        <v/>
      </c>
      <c r="G2097" s="293" t="str">
        <f ca="1">IF(C2097=$U$4,"Enter smelter details", IF(ISERROR($S2097),"",OFFSET('Smelter Reference List'!$F$4,$S2097-4,0)))</f>
        <v/>
      </c>
      <c r="H2097" s="294" t="str">
        <f ca="1">IF(ISERROR($S2097),"",OFFSET('Smelter Reference List'!$G$4,$S2097-4,0))</f>
        <v/>
      </c>
      <c r="I2097" s="295" t="str">
        <f ca="1">IF(ISERROR($S2097),"",OFFSET('Smelter Reference List'!$H$4,$S2097-4,0))</f>
        <v/>
      </c>
      <c r="J2097" s="295" t="str">
        <f ca="1">IF(ISERROR($S2097),"",OFFSET('Smelter Reference List'!$I$4,$S2097-4,0))</f>
        <v/>
      </c>
      <c r="K2097" s="296"/>
      <c r="L2097" s="296"/>
      <c r="M2097" s="296"/>
      <c r="N2097" s="296"/>
      <c r="O2097" s="296"/>
      <c r="P2097" s="296"/>
      <c r="Q2097" s="297"/>
      <c r="R2097" s="227"/>
      <c r="S2097" s="228" t="e">
        <f>IF(C2097="",NA(),MATCH($B2097&amp;$C2097,'Smelter Reference List'!$J:$J,0))</f>
        <v>#N/A</v>
      </c>
      <c r="T2097" s="229"/>
      <c r="U2097" s="229">
        <f t="shared" ca="1" si="66"/>
        <v>0</v>
      </c>
      <c r="V2097" s="229"/>
      <c r="W2097" s="229"/>
      <c r="Y2097" s="223" t="str">
        <f t="shared" si="67"/>
        <v/>
      </c>
    </row>
    <row r="2098" spans="1:25" s="223" customFormat="1" ht="20.25">
      <c r="A2098" s="292"/>
      <c r="B2098" s="293" t="str">
        <f>IF(LEN(A2098)=0,"",INDEX('Smelter Reference List'!$A:$A,MATCH($A2098,'Smelter Reference List'!$E:$E,0)))</f>
        <v/>
      </c>
      <c r="C2098" s="299" t="str">
        <f>IF(LEN(A2098)=0,"",INDEX('Smelter Reference List'!$C:$C,MATCH($A2098,'Smelter Reference List'!$E:$E,0)))</f>
        <v/>
      </c>
      <c r="D2098" s="293" t="str">
        <f ca="1">IF(ISERROR($S2098),"",OFFSET('Smelter Reference List'!$C$4,$S2098-4,0)&amp;"")</f>
        <v/>
      </c>
      <c r="E2098" s="293" t="str">
        <f ca="1">IF(ISERROR($S2098),"",OFFSET('Smelter Reference List'!$D$4,$S2098-4,0)&amp;"")</f>
        <v/>
      </c>
      <c r="F2098" s="293" t="str">
        <f ca="1">IF(ISERROR($S2098),"",OFFSET('Smelter Reference List'!$E$4,$S2098-4,0))</f>
        <v/>
      </c>
      <c r="G2098" s="293" t="str">
        <f ca="1">IF(C2098=$U$4,"Enter smelter details", IF(ISERROR($S2098),"",OFFSET('Smelter Reference List'!$F$4,$S2098-4,0)))</f>
        <v/>
      </c>
      <c r="H2098" s="294" t="str">
        <f ca="1">IF(ISERROR($S2098),"",OFFSET('Smelter Reference List'!$G$4,$S2098-4,0))</f>
        <v/>
      </c>
      <c r="I2098" s="295" t="str">
        <f ca="1">IF(ISERROR($S2098),"",OFFSET('Smelter Reference List'!$H$4,$S2098-4,0))</f>
        <v/>
      </c>
      <c r="J2098" s="295" t="str">
        <f ca="1">IF(ISERROR($S2098),"",OFFSET('Smelter Reference List'!$I$4,$S2098-4,0))</f>
        <v/>
      </c>
      <c r="K2098" s="296"/>
      <c r="L2098" s="296"/>
      <c r="M2098" s="296"/>
      <c r="N2098" s="296"/>
      <c r="O2098" s="296"/>
      <c r="P2098" s="296"/>
      <c r="Q2098" s="297"/>
      <c r="R2098" s="227"/>
      <c r="S2098" s="228" t="e">
        <f>IF(C2098="",NA(),MATCH($B2098&amp;$C2098,'Smelter Reference List'!$J:$J,0))</f>
        <v>#N/A</v>
      </c>
      <c r="T2098" s="229"/>
      <c r="U2098" s="229">
        <f t="shared" ca="1" si="66"/>
        <v>0</v>
      </c>
      <c r="V2098" s="229"/>
      <c r="W2098" s="229"/>
      <c r="Y2098" s="223" t="str">
        <f t="shared" si="67"/>
        <v/>
      </c>
    </row>
    <row r="2099" spans="1:25" s="223" customFormat="1" ht="20.25">
      <c r="A2099" s="292"/>
      <c r="B2099" s="293" t="str">
        <f>IF(LEN(A2099)=0,"",INDEX('Smelter Reference List'!$A:$A,MATCH($A2099,'Smelter Reference List'!$E:$E,0)))</f>
        <v/>
      </c>
      <c r="C2099" s="299" t="str">
        <f>IF(LEN(A2099)=0,"",INDEX('Smelter Reference List'!$C:$C,MATCH($A2099,'Smelter Reference List'!$E:$E,0)))</f>
        <v/>
      </c>
      <c r="D2099" s="293" t="str">
        <f ca="1">IF(ISERROR($S2099),"",OFFSET('Smelter Reference List'!$C$4,$S2099-4,0)&amp;"")</f>
        <v/>
      </c>
      <c r="E2099" s="293" t="str">
        <f ca="1">IF(ISERROR($S2099),"",OFFSET('Smelter Reference List'!$D$4,$S2099-4,0)&amp;"")</f>
        <v/>
      </c>
      <c r="F2099" s="293" t="str">
        <f ca="1">IF(ISERROR($S2099),"",OFFSET('Smelter Reference List'!$E$4,$S2099-4,0))</f>
        <v/>
      </c>
      <c r="G2099" s="293" t="str">
        <f ca="1">IF(C2099=$U$4,"Enter smelter details", IF(ISERROR($S2099),"",OFFSET('Smelter Reference List'!$F$4,$S2099-4,0)))</f>
        <v/>
      </c>
      <c r="H2099" s="294" t="str">
        <f ca="1">IF(ISERROR($S2099),"",OFFSET('Smelter Reference List'!$G$4,$S2099-4,0))</f>
        <v/>
      </c>
      <c r="I2099" s="295" t="str">
        <f ca="1">IF(ISERROR($S2099),"",OFFSET('Smelter Reference List'!$H$4,$S2099-4,0))</f>
        <v/>
      </c>
      <c r="J2099" s="295" t="str">
        <f ca="1">IF(ISERROR($S2099),"",OFFSET('Smelter Reference List'!$I$4,$S2099-4,0))</f>
        <v/>
      </c>
      <c r="K2099" s="296"/>
      <c r="L2099" s="296"/>
      <c r="M2099" s="296"/>
      <c r="N2099" s="296"/>
      <c r="O2099" s="296"/>
      <c r="P2099" s="296"/>
      <c r="Q2099" s="297"/>
      <c r="R2099" s="227"/>
      <c r="S2099" s="228" t="e">
        <f>IF(C2099="",NA(),MATCH($B2099&amp;$C2099,'Smelter Reference List'!$J:$J,0))</f>
        <v>#N/A</v>
      </c>
      <c r="T2099" s="229"/>
      <c r="U2099" s="229">
        <f t="shared" ca="1" si="66"/>
        <v>0</v>
      </c>
      <c r="V2099" s="229"/>
      <c r="W2099" s="229"/>
      <c r="Y2099" s="223" t="str">
        <f t="shared" si="67"/>
        <v/>
      </c>
    </row>
    <row r="2100" spans="1:25" s="223" customFormat="1" ht="20.25">
      <c r="A2100" s="292"/>
      <c r="B2100" s="293" t="str">
        <f>IF(LEN(A2100)=0,"",INDEX('Smelter Reference List'!$A:$A,MATCH($A2100,'Smelter Reference List'!$E:$E,0)))</f>
        <v/>
      </c>
      <c r="C2100" s="299" t="str">
        <f>IF(LEN(A2100)=0,"",INDEX('Smelter Reference List'!$C:$C,MATCH($A2100,'Smelter Reference List'!$E:$E,0)))</f>
        <v/>
      </c>
      <c r="D2100" s="293" t="str">
        <f ca="1">IF(ISERROR($S2100),"",OFFSET('Smelter Reference List'!$C$4,$S2100-4,0)&amp;"")</f>
        <v/>
      </c>
      <c r="E2100" s="293" t="str">
        <f ca="1">IF(ISERROR($S2100),"",OFFSET('Smelter Reference List'!$D$4,$S2100-4,0)&amp;"")</f>
        <v/>
      </c>
      <c r="F2100" s="293" t="str">
        <f ca="1">IF(ISERROR($S2100),"",OFFSET('Smelter Reference List'!$E$4,$S2100-4,0))</f>
        <v/>
      </c>
      <c r="G2100" s="293" t="str">
        <f ca="1">IF(C2100=$U$4,"Enter smelter details", IF(ISERROR($S2100),"",OFFSET('Smelter Reference List'!$F$4,$S2100-4,0)))</f>
        <v/>
      </c>
      <c r="H2100" s="294" t="str">
        <f ca="1">IF(ISERROR($S2100),"",OFFSET('Smelter Reference List'!$G$4,$S2100-4,0))</f>
        <v/>
      </c>
      <c r="I2100" s="295" t="str">
        <f ca="1">IF(ISERROR($S2100),"",OFFSET('Smelter Reference List'!$H$4,$S2100-4,0))</f>
        <v/>
      </c>
      <c r="J2100" s="295" t="str">
        <f ca="1">IF(ISERROR($S2100),"",OFFSET('Smelter Reference List'!$I$4,$S2100-4,0))</f>
        <v/>
      </c>
      <c r="K2100" s="296"/>
      <c r="L2100" s="296"/>
      <c r="M2100" s="296"/>
      <c r="N2100" s="296"/>
      <c r="O2100" s="296"/>
      <c r="P2100" s="296"/>
      <c r="Q2100" s="297"/>
      <c r="R2100" s="227"/>
      <c r="S2100" s="228" t="e">
        <f>IF(C2100="",NA(),MATCH($B2100&amp;$C2100,'Smelter Reference List'!$J:$J,0))</f>
        <v>#N/A</v>
      </c>
      <c r="T2100" s="229"/>
      <c r="U2100" s="229">
        <f t="shared" ca="1" si="66"/>
        <v>0</v>
      </c>
      <c r="V2100" s="229"/>
      <c r="W2100" s="229"/>
      <c r="Y2100" s="223" t="str">
        <f t="shared" si="67"/>
        <v/>
      </c>
    </row>
    <row r="2101" spans="1:25" s="223" customFormat="1" ht="20.25">
      <c r="A2101" s="292"/>
      <c r="B2101" s="293" t="str">
        <f>IF(LEN(A2101)=0,"",INDEX('Smelter Reference List'!$A:$A,MATCH($A2101,'Smelter Reference List'!$E:$E,0)))</f>
        <v/>
      </c>
      <c r="C2101" s="299" t="str">
        <f>IF(LEN(A2101)=0,"",INDEX('Smelter Reference List'!$C:$C,MATCH($A2101,'Smelter Reference List'!$E:$E,0)))</f>
        <v/>
      </c>
      <c r="D2101" s="293" t="str">
        <f ca="1">IF(ISERROR($S2101),"",OFFSET('Smelter Reference List'!$C$4,$S2101-4,0)&amp;"")</f>
        <v/>
      </c>
      <c r="E2101" s="293" t="str">
        <f ca="1">IF(ISERROR($S2101),"",OFFSET('Smelter Reference List'!$D$4,$S2101-4,0)&amp;"")</f>
        <v/>
      </c>
      <c r="F2101" s="293" t="str">
        <f ca="1">IF(ISERROR($S2101),"",OFFSET('Smelter Reference List'!$E$4,$S2101-4,0))</f>
        <v/>
      </c>
      <c r="G2101" s="293" t="str">
        <f ca="1">IF(C2101=$U$4,"Enter smelter details", IF(ISERROR($S2101),"",OFFSET('Smelter Reference List'!$F$4,$S2101-4,0)))</f>
        <v/>
      </c>
      <c r="H2101" s="294" t="str">
        <f ca="1">IF(ISERROR($S2101),"",OFFSET('Smelter Reference List'!$G$4,$S2101-4,0))</f>
        <v/>
      </c>
      <c r="I2101" s="295" t="str">
        <f ca="1">IF(ISERROR($S2101),"",OFFSET('Smelter Reference List'!$H$4,$S2101-4,0))</f>
        <v/>
      </c>
      <c r="J2101" s="295" t="str">
        <f ca="1">IF(ISERROR($S2101),"",OFFSET('Smelter Reference List'!$I$4,$S2101-4,0))</f>
        <v/>
      </c>
      <c r="K2101" s="296"/>
      <c r="L2101" s="296"/>
      <c r="M2101" s="296"/>
      <c r="N2101" s="296"/>
      <c r="O2101" s="296"/>
      <c r="P2101" s="296"/>
      <c r="Q2101" s="297"/>
      <c r="R2101" s="227"/>
      <c r="S2101" s="228" t="e">
        <f>IF(C2101="",NA(),MATCH($B2101&amp;$C2101,'Smelter Reference List'!$J:$J,0))</f>
        <v>#N/A</v>
      </c>
      <c r="T2101" s="229"/>
      <c r="U2101" s="229">
        <f t="shared" ca="1" si="66"/>
        <v>0</v>
      </c>
      <c r="V2101" s="229"/>
      <c r="W2101" s="229"/>
      <c r="Y2101" s="223" t="str">
        <f t="shared" si="67"/>
        <v/>
      </c>
    </row>
    <row r="2102" spans="1:25" s="223" customFormat="1" ht="20.25">
      <c r="A2102" s="292"/>
      <c r="B2102" s="293" t="str">
        <f>IF(LEN(A2102)=0,"",INDEX('Smelter Reference List'!$A:$A,MATCH($A2102,'Smelter Reference List'!$E:$E,0)))</f>
        <v/>
      </c>
      <c r="C2102" s="299" t="str">
        <f>IF(LEN(A2102)=0,"",INDEX('Smelter Reference List'!$C:$C,MATCH($A2102,'Smelter Reference List'!$E:$E,0)))</f>
        <v/>
      </c>
      <c r="D2102" s="293" t="str">
        <f ca="1">IF(ISERROR($S2102),"",OFFSET('Smelter Reference List'!$C$4,$S2102-4,0)&amp;"")</f>
        <v/>
      </c>
      <c r="E2102" s="293" t="str">
        <f ca="1">IF(ISERROR($S2102),"",OFFSET('Smelter Reference List'!$D$4,$S2102-4,0)&amp;"")</f>
        <v/>
      </c>
      <c r="F2102" s="293" t="str">
        <f ca="1">IF(ISERROR($S2102),"",OFFSET('Smelter Reference List'!$E$4,$S2102-4,0))</f>
        <v/>
      </c>
      <c r="G2102" s="293" t="str">
        <f ca="1">IF(C2102=$U$4,"Enter smelter details", IF(ISERROR($S2102),"",OFFSET('Smelter Reference List'!$F$4,$S2102-4,0)))</f>
        <v/>
      </c>
      <c r="H2102" s="294" t="str">
        <f ca="1">IF(ISERROR($S2102),"",OFFSET('Smelter Reference List'!$G$4,$S2102-4,0))</f>
        <v/>
      </c>
      <c r="I2102" s="295" t="str">
        <f ca="1">IF(ISERROR($S2102),"",OFFSET('Smelter Reference List'!$H$4,$S2102-4,0))</f>
        <v/>
      </c>
      <c r="J2102" s="295" t="str">
        <f ca="1">IF(ISERROR($S2102),"",OFFSET('Smelter Reference List'!$I$4,$S2102-4,0))</f>
        <v/>
      </c>
      <c r="K2102" s="296"/>
      <c r="L2102" s="296"/>
      <c r="M2102" s="296"/>
      <c r="N2102" s="296"/>
      <c r="O2102" s="296"/>
      <c r="P2102" s="296"/>
      <c r="Q2102" s="297"/>
      <c r="R2102" s="227"/>
      <c r="S2102" s="228" t="e">
        <f>IF(C2102="",NA(),MATCH($B2102&amp;$C2102,'Smelter Reference List'!$J:$J,0))</f>
        <v>#N/A</v>
      </c>
      <c r="T2102" s="229"/>
      <c r="U2102" s="229">
        <f t="shared" ca="1" si="66"/>
        <v>0</v>
      </c>
      <c r="V2102" s="229"/>
      <c r="W2102" s="229"/>
      <c r="Y2102" s="223" t="str">
        <f t="shared" si="67"/>
        <v/>
      </c>
    </row>
    <row r="2103" spans="1:25" s="223" customFormat="1" ht="20.25">
      <c r="A2103" s="292"/>
      <c r="B2103" s="293" t="str">
        <f>IF(LEN(A2103)=0,"",INDEX('Smelter Reference List'!$A:$A,MATCH($A2103,'Smelter Reference List'!$E:$E,0)))</f>
        <v/>
      </c>
      <c r="C2103" s="299" t="str">
        <f>IF(LEN(A2103)=0,"",INDEX('Smelter Reference List'!$C:$C,MATCH($A2103,'Smelter Reference List'!$E:$E,0)))</f>
        <v/>
      </c>
      <c r="D2103" s="293" t="str">
        <f ca="1">IF(ISERROR($S2103),"",OFFSET('Smelter Reference List'!$C$4,$S2103-4,0)&amp;"")</f>
        <v/>
      </c>
      <c r="E2103" s="293" t="str">
        <f ca="1">IF(ISERROR($S2103),"",OFFSET('Smelter Reference List'!$D$4,$S2103-4,0)&amp;"")</f>
        <v/>
      </c>
      <c r="F2103" s="293" t="str">
        <f ca="1">IF(ISERROR($S2103),"",OFFSET('Smelter Reference List'!$E$4,$S2103-4,0))</f>
        <v/>
      </c>
      <c r="G2103" s="293" t="str">
        <f ca="1">IF(C2103=$U$4,"Enter smelter details", IF(ISERROR($S2103),"",OFFSET('Smelter Reference List'!$F$4,$S2103-4,0)))</f>
        <v/>
      </c>
      <c r="H2103" s="294" t="str">
        <f ca="1">IF(ISERROR($S2103),"",OFFSET('Smelter Reference List'!$G$4,$S2103-4,0))</f>
        <v/>
      </c>
      <c r="I2103" s="295" t="str">
        <f ca="1">IF(ISERROR($S2103),"",OFFSET('Smelter Reference List'!$H$4,$S2103-4,0))</f>
        <v/>
      </c>
      <c r="J2103" s="295" t="str">
        <f ca="1">IF(ISERROR($S2103),"",OFFSET('Smelter Reference List'!$I$4,$S2103-4,0))</f>
        <v/>
      </c>
      <c r="K2103" s="296"/>
      <c r="L2103" s="296"/>
      <c r="M2103" s="296"/>
      <c r="N2103" s="296"/>
      <c r="O2103" s="296"/>
      <c r="P2103" s="296"/>
      <c r="Q2103" s="297"/>
      <c r="R2103" s="227"/>
      <c r="S2103" s="228" t="e">
        <f>IF(C2103="",NA(),MATCH($B2103&amp;$C2103,'Smelter Reference List'!$J:$J,0))</f>
        <v>#N/A</v>
      </c>
      <c r="T2103" s="229"/>
      <c r="U2103" s="229">
        <f t="shared" ca="1" si="66"/>
        <v>0</v>
      </c>
      <c r="V2103" s="229"/>
      <c r="W2103" s="229"/>
      <c r="Y2103" s="223" t="str">
        <f t="shared" si="67"/>
        <v/>
      </c>
    </row>
    <row r="2104" spans="1:25" s="223" customFormat="1" ht="20.25">
      <c r="A2104" s="292"/>
      <c r="B2104" s="293" t="str">
        <f>IF(LEN(A2104)=0,"",INDEX('Smelter Reference List'!$A:$A,MATCH($A2104,'Smelter Reference List'!$E:$E,0)))</f>
        <v/>
      </c>
      <c r="C2104" s="299" t="str">
        <f>IF(LEN(A2104)=0,"",INDEX('Smelter Reference List'!$C:$C,MATCH($A2104,'Smelter Reference List'!$E:$E,0)))</f>
        <v/>
      </c>
      <c r="D2104" s="293" t="str">
        <f ca="1">IF(ISERROR($S2104),"",OFFSET('Smelter Reference List'!$C$4,$S2104-4,0)&amp;"")</f>
        <v/>
      </c>
      <c r="E2104" s="293" t="str">
        <f ca="1">IF(ISERROR($S2104),"",OFFSET('Smelter Reference List'!$D$4,$S2104-4,0)&amp;"")</f>
        <v/>
      </c>
      <c r="F2104" s="293" t="str">
        <f ca="1">IF(ISERROR($S2104),"",OFFSET('Smelter Reference List'!$E$4,$S2104-4,0))</f>
        <v/>
      </c>
      <c r="G2104" s="293" t="str">
        <f ca="1">IF(C2104=$U$4,"Enter smelter details", IF(ISERROR($S2104),"",OFFSET('Smelter Reference List'!$F$4,$S2104-4,0)))</f>
        <v/>
      </c>
      <c r="H2104" s="294" t="str">
        <f ca="1">IF(ISERROR($S2104),"",OFFSET('Smelter Reference List'!$G$4,$S2104-4,0))</f>
        <v/>
      </c>
      <c r="I2104" s="295" t="str">
        <f ca="1">IF(ISERROR($S2104),"",OFFSET('Smelter Reference List'!$H$4,$S2104-4,0))</f>
        <v/>
      </c>
      <c r="J2104" s="295" t="str">
        <f ca="1">IF(ISERROR($S2104),"",OFFSET('Smelter Reference List'!$I$4,$S2104-4,0))</f>
        <v/>
      </c>
      <c r="K2104" s="296"/>
      <c r="L2104" s="296"/>
      <c r="M2104" s="296"/>
      <c r="N2104" s="296"/>
      <c r="O2104" s="296"/>
      <c r="P2104" s="296"/>
      <c r="Q2104" s="297"/>
      <c r="R2104" s="227"/>
      <c r="S2104" s="228" t="e">
        <f>IF(C2104="",NA(),MATCH($B2104&amp;$C2104,'Smelter Reference List'!$J:$J,0))</f>
        <v>#N/A</v>
      </c>
      <c r="T2104" s="229"/>
      <c r="U2104" s="229">
        <f t="shared" ca="1" si="66"/>
        <v>0</v>
      </c>
      <c r="V2104" s="229"/>
      <c r="W2104" s="229"/>
      <c r="Y2104" s="223" t="str">
        <f t="shared" si="67"/>
        <v/>
      </c>
    </row>
    <row r="2105" spans="1:25" s="223" customFormat="1" ht="20.25">
      <c r="A2105" s="292"/>
      <c r="B2105" s="293" t="str">
        <f>IF(LEN(A2105)=0,"",INDEX('Smelter Reference List'!$A:$A,MATCH($A2105,'Smelter Reference List'!$E:$E,0)))</f>
        <v/>
      </c>
      <c r="C2105" s="299" t="str">
        <f>IF(LEN(A2105)=0,"",INDEX('Smelter Reference List'!$C:$C,MATCH($A2105,'Smelter Reference List'!$E:$E,0)))</f>
        <v/>
      </c>
      <c r="D2105" s="293" t="str">
        <f ca="1">IF(ISERROR($S2105),"",OFFSET('Smelter Reference List'!$C$4,$S2105-4,0)&amp;"")</f>
        <v/>
      </c>
      <c r="E2105" s="293" t="str">
        <f ca="1">IF(ISERROR($S2105),"",OFFSET('Smelter Reference List'!$D$4,$S2105-4,0)&amp;"")</f>
        <v/>
      </c>
      <c r="F2105" s="293" t="str">
        <f ca="1">IF(ISERROR($S2105),"",OFFSET('Smelter Reference List'!$E$4,$S2105-4,0))</f>
        <v/>
      </c>
      <c r="G2105" s="293" t="str">
        <f ca="1">IF(C2105=$U$4,"Enter smelter details", IF(ISERROR($S2105),"",OFFSET('Smelter Reference List'!$F$4,$S2105-4,0)))</f>
        <v/>
      </c>
      <c r="H2105" s="294" t="str">
        <f ca="1">IF(ISERROR($S2105),"",OFFSET('Smelter Reference List'!$G$4,$S2105-4,0))</f>
        <v/>
      </c>
      <c r="I2105" s="295" t="str">
        <f ca="1">IF(ISERROR($S2105),"",OFFSET('Smelter Reference List'!$H$4,$S2105-4,0))</f>
        <v/>
      </c>
      <c r="J2105" s="295" t="str">
        <f ca="1">IF(ISERROR($S2105),"",OFFSET('Smelter Reference List'!$I$4,$S2105-4,0))</f>
        <v/>
      </c>
      <c r="K2105" s="296"/>
      <c r="L2105" s="296"/>
      <c r="M2105" s="296"/>
      <c r="N2105" s="296"/>
      <c r="O2105" s="296"/>
      <c r="P2105" s="296"/>
      <c r="Q2105" s="297"/>
      <c r="R2105" s="227"/>
      <c r="S2105" s="228" t="e">
        <f>IF(C2105="",NA(),MATCH($B2105&amp;$C2105,'Smelter Reference List'!$J:$J,0))</f>
        <v>#N/A</v>
      </c>
      <c r="T2105" s="229"/>
      <c r="U2105" s="229">
        <f t="shared" ref="U2105:U2168" ca="1" si="68">IF(AND(C2105="Smelter not listed",OR(LEN(D2105)=0,LEN(E2105)=0)),1,0)</f>
        <v>0</v>
      </c>
      <c r="V2105" s="229"/>
      <c r="W2105" s="229"/>
      <c r="Y2105" s="223" t="str">
        <f t="shared" ref="Y2105:Y2168" si="69">B2105&amp;C2105</f>
        <v/>
      </c>
    </row>
    <row r="2106" spans="1:25" s="223" customFormat="1" ht="20.25">
      <c r="A2106" s="292"/>
      <c r="B2106" s="293" t="str">
        <f>IF(LEN(A2106)=0,"",INDEX('Smelter Reference List'!$A:$A,MATCH($A2106,'Smelter Reference List'!$E:$E,0)))</f>
        <v/>
      </c>
      <c r="C2106" s="299" t="str">
        <f>IF(LEN(A2106)=0,"",INDEX('Smelter Reference List'!$C:$C,MATCH($A2106,'Smelter Reference List'!$E:$E,0)))</f>
        <v/>
      </c>
      <c r="D2106" s="293" t="str">
        <f ca="1">IF(ISERROR($S2106),"",OFFSET('Smelter Reference List'!$C$4,$S2106-4,0)&amp;"")</f>
        <v/>
      </c>
      <c r="E2106" s="293" t="str">
        <f ca="1">IF(ISERROR($S2106),"",OFFSET('Smelter Reference List'!$D$4,$S2106-4,0)&amp;"")</f>
        <v/>
      </c>
      <c r="F2106" s="293" t="str">
        <f ca="1">IF(ISERROR($S2106),"",OFFSET('Smelter Reference List'!$E$4,$S2106-4,0))</f>
        <v/>
      </c>
      <c r="G2106" s="293" t="str">
        <f ca="1">IF(C2106=$U$4,"Enter smelter details", IF(ISERROR($S2106),"",OFFSET('Smelter Reference List'!$F$4,$S2106-4,0)))</f>
        <v/>
      </c>
      <c r="H2106" s="294" t="str">
        <f ca="1">IF(ISERROR($S2106),"",OFFSET('Smelter Reference List'!$G$4,$S2106-4,0))</f>
        <v/>
      </c>
      <c r="I2106" s="295" t="str">
        <f ca="1">IF(ISERROR($S2106),"",OFFSET('Smelter Reference List'!$H$4,$S2106-4,0))</f>
        <v/>
      </c>
      <c r="J2106" s="295" t="str">
        <f ca="1">IF(ISERROR($S2106),"",OFFSET('Smelter Reference List'!$I$4,$S2106-4,0))</f>
        <v/>
      </c>
      <c r="K2106" s="296"/>
      <c r="L2106" s="296"/>
      <c r="M2106" s="296"/>
      <c r="N2106" s="296"/>
      <c r="O2106" s="296"/>
      <c r="P2106" s="296"/>
      <c r="Q2106" s="297"/>
      <c r="R2106" s="227"/>
      <c r="S2106" s="228" t="e">
        <f>IF(C2106="",NA(),MATCH($B2106&amp;$C2106,'Smelter Reference List'!$J:$J,0))</f>
        <v>#N/A</v>
      </c>
      <c r="T2106" s="229"/>
      <c r="U2106" s="229">
        <f t="shared" ca="1" si="68"/>
        <v>0</v>
      </c>
      <c r="V2106" s="229"/>
      <c r="W2106" s="229"/>
      <c r="Y2106" s="223" t="str">
        <f t="shared" si="69"/>
        <v/>
      </c>
    </row>
    <row r="2107" spans="1:25" s="223" customFormat="1" ht="20.25">
      <c r="A2107" s="292"/>
      <c r="B2107" s="293" t="str">
        <f>IF(LEN(A2107)=0,"",INDEX('Smelter Reference List'!$A:$A,MATCH($A2107,'Smelter Reference List'!$E:$E,0)))</f>
        <v/>
      </c>
      <c r="C2107" s="299" t="str">
        <f>IF(LEN(A2107)=0,"",INDEX('Smelter Reference List'!$C:$C,MATCH($A2107,'Smelter Reference List'!$E:$E,0)))</f>
        <v/>
      </c>
      <c r="D2107" s="293" t="str">
        <f ca="1">IF(ISERROR($S2107),"",OFFSET('Smelter Reference List'!$C$4,$S2107-4,0)&amp;"")</f>
        <v/>
      </c>
      <c r="E2107" s="293" t="str">
        <f ca="1">IF(ISERROR($S2107),"",OFFSET('Smelter Reference List'!$D$4,$S2107-4,0)&amp;"")</f>
        <v/>
      </c>
      <c r="F2107" s="293" t="str">
        <f ca="1">IF(ISERROR($S2107),"",OFFSET('Smelter Reference List'!$E$4,$S2107-4,0))</f>
        <v/>
      </c>
      <c r="G2107" s="293" t="str">
        <f ca="1">IF(C2107=$U$4,"Enter smelter details", IF(ISERROR($S2107),"",OFFSET('Smelter Reference List'!$F$4,$S2107-4,0)))</f>
        <v/>
      </c>
      <c r="H2107" s="294" t="str">
        <f ca="1">IF(ISERROR($S2107),"",OFFSET('Smelter Reference List'!$G$4,$S2107-4,0))</f>
        <v/>
      </c>
      <c r="I2107" s="295" t="str">
        <f ca="1">IF(ISERROR($S2107),"",OFFSET('Smelter Reference List'!$H$4,$S2107-4,0))</f>
        <v/>
      </c>
      <c r="J2107" s="295" t="str">
        <f ca="1">IF(ISERROR($S2107),"",OFFSET('Smelter Reference List'!$I$4,$S2107-4,0))</f>
        <v/>
      </c>
      <c r="K2107" s="296"/>
      <c r="L2107" s="296"/>
      <c r="M2107" s="296"/>
      <c r="N2107" s="296"/>
      <c r="O2107" s="296"/>
      <c r="P2107" s="296"/>
      <c r="Q2107" s="297"/>
      <c r="R2107" s="227"/>
      <c r="S2107" s="228" t="e">
        <f>IF(C2107="",NA(),MATCH($B2107&amp;$C2107,'Smelter Reference List'!$J:$J,0))</f>
        <v>#N/A</v>
      </c>
      <c r="T2107" s="229"/>
      <c r="U2107" s="229">
        <f t="shared" ca="1" si="68"/>
        <v>0</v>
      </c>
      <c r="V2107" s="229"/>
      <c r="W2107" s="229"/>
      <c r="Y2107" s="223" t="str">
        <f t="shared" si="69"/>
        <v/>
      </c>
    </row>
    <row r="2108" spans="1:25" s="223" customFormat="1" ht="20.25">
      <c r="A2108" s="292"/>
      <c r="B2108" s="293" t="str">
        <f>IF(LEN(A2108)=0,"",INDEX('Smelter Reference List'!$A:$A,MATCH($A2108,'Smelter Reference List'!$E:$E,0)))</f>
        <v/>
      </c>
      <c r="C2108" s="299" t="str">
        <f>IF(LEN(A2108)=0,"",INDEX('Smelter Reference List'!$C:$C,MATCH($A2108,'Smelter Reference List'!$E:$E,0)))</f>
        <v/>
      </c>
      <c r="D2108" s="293" t="str">
        <f ca="1">IF(ISERROR($S2108),"",OFFSET('Smelter Reference List'!$C$4,$S2108-4,0)&amp;"")</f>
        <v/>
      </c>
      <c r="E2108" s="293" t="str">
        <f ca="1">IF(ISERROR($S2108),"",OFFSET('Smelter Reference List'!$D$4,$S2108-4,0)&amp;"")</f>
        <v/>
      </c>
      <c r="F2108" s="293" t="str">
        <f ca="1">IF(ISERROR($S2108),"",OFFSET('Smelter Reference List'!$E$4,$S2108-4,0))</f>
        <v/>
      </c>
      <c r="G2108" s="293" t="str">
        <f ca="1">IF(C2108=$U$4,"Enter smelter details", IF(ISERROR($S2108),"",OFFSET('Smelter Reference List'!$F$4,$S2108-4,0)))</f>
        <v/>
      </c>
      <c r="H2108" s="294" t="str">
        <f ca="1">IF(ISERROR($S2108),"",OFFSET('Smelter Reference List'!$G$4,$S2108-4,0))</f>
        <v/>
      </c>
      <c r="I2108" s="295" t="str">
        <f ca="1">IF(ISERROR($S2108),"",OFFSET('Smelter Reference List'!$H$4,$S2108-4,0))</f>
        <v/>
      </c>
      <c r="J2108" s="295" t="str">
        <f ca="1">IF(ISERROR($S2108),"",OFFSET('Smelter Reference List'!$I$4,$S2108-4,0))</f>
        <v/>
      </c>
      <c r="K2108" s="296"/>
      <c r="L2108" s="296"/>
      <c r="M2108" s="296"/>
      <c r="N2108" s="296"/>
      <c r="O2108" s="296"/>
      <c r="P2108" s="296"/>
      <c r="Q2108" s="297"/>
      <c r="R2108" s="227"/>
      <c r="S2108" s="228" t="e">
        <f>IF(C2108="",NA(),MATCH($B2108&amp;$C2108,'Smelter Reference List'!$J:$J,0))</f>
        <v>#N/A</v>
      </c>
      <c r="T2108" s="229"/>
      <c r="U2108" s="229">
        <f t="shared" ca="1" si="68"/>
        <v>0</v>
      </c>
      <c r="V2108" s="229"/>
      <c r="W2108" s="229"/>
      <c r="Y2108" s="223" t="str">
        <f t="shared" si="69"/>
        <v/>
      </c>
    </row>
    <row r="2109" spans="1:25" s="223" customFormat="1" ht="20.25">
      <c r="A2109" s="292"/>
      <c r="B2109" s="293" t="str">
        <f>IF(LEN(A2109)=0,"",INDEX('Smelter Reference List'!$A:$A,MATCH($A2109,'Smelter Reference List'!$E:$E,0)))</f>
        <v/>
      </c>
      <c r="C2109" s="299" t="str">
        <f>IF(LEN(A2109)=0,"",INDEX('Smelter Reference List'!$C:$C,MATCH($A2109,'Smelter Reference List'!$E:$E,0)))</f>
        <v/>
      </c>
      <c r="D2109" s="293" t="str">
        <f ca="1">IF(ISERROR($S2109),"",OFFSET('Smelter Reference List'!$C$4,$S2109-4,0)&amp;"")</f>
        <v/>
      </c>
      <c r="E2109" s="293" t="str">
        <f ca="1">IF(ISERROR($S2109),"",OFFSET('Smelter Reference List'!$D$4,$S2109-4,0)&amp;"")</f>
        <v/>
      </c>
      <c r="F2109" s="293" t="str">
        <f ca="1">IF(ISERROR($S2109),"",OFFSET('Smelter Reference List'!$E$4,$S2109-4,0))</f>
        <v/>
      </c>
      <c r="G2109" s="293" t="str">
        <f ca="1">IF(C2109=$U$4,"Enter smelter details", IF(ISERROR($S2109),"",OFFSET('Smelter Reference List'!$F$4,$S2109-4,0)))</f>
        <v/>
      </c>
      <c r="H2109" s="294" t="str">
        <f ca="1">IF(ISERROR($S2109),"",OFFSET('Smelter Reference List'!$G$4,$S2109-4,0))</f>
        <v/>
      </c>
      <c r="I2109" s="295" t="str">
        <f ca="1">IF(ISERROR($S2109),"",OFFSET('Smelter Reference List'!$H$4,$S2109-4,0))</f>
        <v/>
      </c>
      <c r="J2109" s="295" t="str">
        <f ca="1">IF(ISERROR($S2109),"",OFFSET('Smelter Reference List'!$I$4,$S2109-4,0))</f>
        <v/>
      </c>
      <c r="K2109" s="296"/>
      <c r="L2109" s="296"/>
      <c r="M2109" s="296"/>
      <c r="N2109" s="296"/>
      <c r="O2109" s="296"/>
      <c r="P2109" s="296"/>
      <c r="Q2109" s="297"/>
      <c r="R2109" s="227"/>
      <c r="S2109" s="228" t="e">
        <f>IF(C2109="",NA(),MATCH($B2109&amp;$C2109,'Smelter Reference List'!$J:$J,0))</f>
        <v>#N/A</v>
      </c>
      <c r="T2109" s="229"/>
      <c r="U2109" s="229">
        <f t="shared" ca="1" si="68"/>
        <v>0</v>
      </c>
      <c r="V2109" s="229"/>
      <c r="W2109" s="229"/>
      <c r="Y2109" s="223" t="str">
        <f t="shared" si="69"/>
        <v/>
      </c>
    </row>
    <row r="2110" spans="1:25" s="223" customFormat="1" ht="20.25">
      <c r="A2110" s="292"/>
      <c r="B2110" s="293" t="str">
        <f>IF(LEN(A2110)=0,"",INDEX('Smelter Reference List'!$A:$A,MATCH($A2110,'Smelter Reference List'!$E:$E,0)))</f>
        <v/>
      </c>
      <c r="C2110" s="299" t="str">
        <f>IF(LEN(A2110)=0,"",INDEX('Smelter Reference List'!$C:$C,MATCH($A2110,'Smelter Reference List'!$E:$E,0)))</f>
        <v/>
      </c>
      <c r="D2110" s="293" t="str">
        <f ca="1">IF(ISERROR($S2110),"",OFFSET('Smelter Reference List'!$C$4,$S2110-4,0)&amp;"")</f>
        <v/>
      </c>
      <c r="E2110" s="293" t="str">
        <f ca="1">IF(ISERROR($S2110),"",OFFSET('Smelter Reference List'!$D$4,$S2110-4,0)&amp;"")</f>
        <v/>
      </c>
      <c r="F2110" s="293" t="str">
        <f ca="1">IF(ISERROR($S2110),"",OFFSET('Smelter Reference List'!$E$4,$S2110-4,0))</f>
        <v/>
      </c>
      <c r="G2110" s="293" t="str">
        <f ca="1">IF(C2110=$U$4,"Enter smelter details", IF(ISERROR($S2110),"",OFFSET('Smelter Reference List'!$F$4,$S2110-4,0)))</f>
        <v/>
      </c>
      <c r="H2110" s="294" t="str">
        <f ca="1">IF(ISERROR($S2110),"",OFFSET('Smelter Reference List'!$G$4,$S2110-4,0))</f>
        <v/>
      </c>
      <c r="I2110" s="295" t="str">
        <f ca="1">IF(ISERROR($S2110),"",OFFSET('Smelter Reference List'!$H$4,$S2110-4,0))</f>
        <v/>
      </c>
      <c r="J2110" s="295" t="str">
        <f ca="1">IF(ISERROR($S2110),"",OFFSET('Smelter Reference List'!$I$4,$S2110-4,0))</f>
        <v/>
      </c>
      <c r="K2110" s="296"/>
      <c r="L2110" s="296"/>
      <c r="M2110" s="296"/>
      <c r="N2110" s="296"/>
      <c r="O2110" s="296"/>
      <c r="P2110" s="296"/>
      <c r="Q2110" s="297"/>
      <c r="R2110" s="227"/>
      <c r="S2110" s="228" t="e">
        <f>IF(C2110="",NA(),MATCH($B2110&amp;$C2110,'Smelter Reference List'!$J:$J,0))</f>
        <v>#N/A</v>
      </c>
      <c r="T2110" s="229"/>
      <c r="U2110" s="229">
        <f t="shared" ca="1" si="68"/>
        <v>0</v>
      </c>
      <c r="V2110" s="229"/>
      <c r="W2110" s="229"/>
      <c r="Y2110" s="223" t="str">
        <f t="shared" si="69"/>
        <v/>
      </c>
    </row>
    <row r="2111" spans="1:25" s="223" customFormat="1" ht="20.25">
      <c r="A2111" s="292"/>
      <c r="B2111" s="293" t="str">
        <f>IF(LEN(A2111)=0,"",INDEX('Smelter Reference List'!$A:$A,MATCH($A2111,'Smelter Reference List'!$E:$E,0)))</f>
        <v/>
      </c>
      <c r="C2111" s="299" t="str">
        <f>IF(LEN(A2111)=0,"",INDEX('Smelter Reference List'!$C:$C,MATCH($A2111,'Smelter Reference List'!$E:$E,0)))</f>
        <v/>
      </c>
      <c r="D2111" s="293" t="str">
        <f ca="1">IF(ISERROR($S2111),"",OFFSET('Smelter Reference List'!$C$4,$S2111-4,0)&amp;"")</f>
        <v/>
      </c>
      <c r="E2111" s="293" t="str">
        <f ca="1">IF(ISERROR($S2111),"",OFFSET('Smelter Reference List'!$D$4,$S2111-4,0)&amp;"")</f>
        <v/>
      </c>
      <c r="F2111" s="293" t="str">
        <f ca="1">IF(ISERROR($S2111),"",OFFSET('Smelter Reference List'!$E$4,$S2111-4,0))</f>
        <v/>
      </c>
      <c r="G2111" s="293" t="str">
        <f ca="1">IF(C2111=$U$4,"Enter smelter details", IF(ISERROR($S2111),"",OFFSET('Smelter Reference List'!$F$4,$S2111-4,0)))</f>
        <v/>
      </c>
      <c r="H2111" s="294" t="str">
        <f ca="1">IF(ISERROR($S2111),"",OFFSET('Smelter Reference List'!$G$4,$S2111-4,0))</f>
        <v/>
      </c>
      <c r="I2111" s="295" t="str">
        <f ca="1">IF(ISERROR($S2111),"",OFFSET('Smelter Reference List'!$H$4,$S2111-4,0))</f>
        <v/>
      </c>
      <c r="J2111" s="295" t="str">
        <f ca="1">IF(ISERROR($S2111),"",OFFSET('Smelter Reference List'!$I$4,$S2111-4,0))</f>
        <v/>
      </c>
      <c r="K2111" s="296"/>
      <c r="L2111" s="296"/>
      <c r="M2111" s="296"/>
      <c r="N2111" s="296"/>
      <c r="O2111" s="296"/>
      <c r="P2111" s="296"/>
      <c r="Q2111" s="297"/>
      <c r="R2111" s="227"/>
      <c r="S2111" s="228" t="e">
        <f>IF(C2111="",NA(),MATCH($B2111&amp;$C2111,'Smelter Reference List'!$J:$J,0))</f>
        <v>#N/A</v>
      </c>
      <c r="T2111" s="229"/>
      <c r="U2111" s="229">
        <f t="shared" ca="1" si="68"/>
        <v>0</v>
      </c>
      <c r="V2111" s="229"/>
      <c r="W2111" s="229"/>
      <c r="Y2111" s="223" t="str">
        <f t="shared" si="69"/>
        <v/>
      </c>
    </row>
    <row r="2112" spans="1:25" s="223" customFormat="1" ht="20.25">
      <c r="A2112" s="292"/>
      <c r="B2112" s="293" t="str">
        <f>IF(LEN(A2112)=0,"",INDEX('Smelter Reference List'!$A:$A,MATCH($A2112,'Smelter Reference List'!$E:$E,0)))</f>
        <v/>
      </c>
      <c r="C2112" s="299" t="str">
        <f>IF(LEN(A2112)=0,"",INDEX('Smelter Reference List'!$C:$C,MATCH($A2112,'Smelter Reference List'!$E:$E,0)))</f>
        <v/>
      </c>
      <c r="D2112" s="293" t="str">
        <f ca="1">IF(ISERROR($S2112),"",OFFSET('Smelter Reference List'!$C$4,$S2112-4,0)&amp;"")</f>
        <v/>
      </c>
      <c r="E2112" s="293" t="str">
        <f ca="1">IF(ISERROR($S2112),"",OFFSET('Smelter Reference List'!$D$4,$S2112-4,0)&amp;"")</f>
        <v/>
      </c>
      <c r="F2112" s="293" t="str">
        <f ca="1">IF(ISERROR($S2112),"",OFFSET('Smelter Reference List'!$E$4,$S2112-4,0))</f>
        <v/>
      </c>
      <c r="G2112" s="293" t="str">
        <f ca="1">IF(C2112=$U$4,"Enter smelter details", IF(ISERROR($S2112),"",OFFSET('Smelter Reference List'!$F$4,$S2112-4,0)))</f>
        <v/>
      </c>
      <c r="H2112" s="294" t="str">
        <f ca="1">IF(ISERROR($S2112),"",OFFSET('Smelter Reference List'!$G$4,$S2112-4,0))</f>
        <v/>
      </c>
      <c r="I2112" s="295" t="str">
        <f ca="1">IF(ISERROR($S2112),"",OFFSET('Smelter Reference List'!$H$4,$S2112-4,0))</f>
        <v/>
      </c>
      <c r="J2112" s="295" t="str">
        <f ca="1">IF(ISERROR($S2112),"",OFFSET('Smelter Reference List'!$I$4,$S2112-4,0))</f>
        <v/>
      </c>
      <c r="K2112" s="296"/>
      <c r="L2112" s="296"/>
      <c r="M2112" s="296"/>
      <c r="N2112" s="296"/>
      <c r="O2112" s="296"/>
      <c r="P2112" s="296"/>
      <c r="Q2112" s="297"/>
      <c r="R2112" s="227"/>
      <c r="S2112" s="228" t="e">
        <f>IF(C2112="",NA(),MATCH($B2112&amp;$C2112,'Smelter Reference List'!$J:$J,0))</f>
        <v>#N/A</v>
      </c>
      <c r="T2112" s="229"/>
      <c r="U2112" s="229">
        <f t="shared" ca="1" si="68"/>
        <v>0</v>
      </c>
      <c r="V2112" s="229"/>
      <c r="W2112" s="229"/>
      <c r="Y2112" s="223" t="str">
        <f t="shared" si="69"/>
        <v/>
      </c>
    </row>
    <row r="2113" spans="1:25" s="223" customFormat="1" ht="20.25">
      <c r="A2113" s="292"/>
      <c r="B2113" s="293" t="str">
        <f>IF(LEN(A2113)=0,"",INDEX('Smelter Reference List'!$A:$A,MATCH($A2113,'Smelter Reference List'!$E:$E,0)))</f>
        <v/>
      </c>
      <c r="C2113" s="299" t="str">
        <f>IF(LEN(A2113)=0,"",INDEX('Smelter Reference List'!$C:$C,MATCH($A2113,'Smelter Reference List'!$E:$E,0)))</f>
        <v/>
      </c>
      <c r="D2113" s="293" t="str">
        <f ca="1">IF(ISERROR($S2113),"",OFFSET('Smelter Reference List'!$C$4,$S2113-4,0)&amp;"")</f>
        <v/>
      </c>
      <c r="E2113" s="293" t="str">
        <f ca="1">IF(ISERROR($S2113),"",OFFSET('Smelter Reference List'!$D$4,$S2113-4,0)&amp;"")</f>
        <v/>
      </c>
      <c r="F2113" s="293" t="str">
        <f ca="1">IF(ISERROR($S2113),"",OFFSET('Smelter Reference List'!$E$4,$S2113-4,0))</f>
        <v/>
      </c>
      <c r="G2113" s="293" t="str">
        <f ca="1">IF(C2113=$U$4,"Enter smelter details", IF(ISERROR($S2113),"",OFFSET('Smelter Reference List'!$F$4,$S2113-4,0)))</f>
        <v/>
      </c>
      <c r="H2113" s="294" t="str">
        <f ca="1">IF(ISERROR($S2113),"",OFFSET('Smelter Reference List'!$G$4,$S2113-4,0))</f>
        <v/>
      </c>
      <c r="I2113" s="295" t="str">
        <f ca="1">IF(ISERROR($S2113),"",OFFSET('Smelter Reference List'!$H$4,$S2113-4,0))</f>
        <v/>
      </c>
      <c r="J2113" s="295" t="str">
        <f ca="1">IF(ISERROR($S2113),"",OFFSET('Smelter Reference List'!$I$4,$S2113-4,0))</f>
        <v/>
      </c>
      <c r="K2113" s="296"/>
      <c r="L2113" s="296"/>
      <c r="M2113" s="296"/>
      <c r="N2113" s="296"/>
      <c r="O2113" s="296"/>
      <c r="P2113" s="296"/>
      <c r="Q2113" s="297"/>
      <c r="R2113" s="227"/>
      <c r="S2113" s="228" t="e">
        <f>IF(C2113="",NA(),MATCH($B2113&amp;$C2113,'Smelter Reference List'!$J:$J,0))</f>
        <v>#N/A</v>
      </c>
      <c r="T2113" s="229"/>
      <c r="U2113" s="229">
        <f t="shared" ca="1" si="68"/>
        <v>0</v>
      </c>
      <c r="V2113" s="229"/>
      <c r="W2113" s="229"/>
      <c r="Y2113" s="223" t="str">
        <f t="shared" si="69"/>
        <v/>
      </c>
    </row>
    <row r="2114" spans="1:25" s="223" customFormat="1" ht="20.25">
      <c r="A2114" s="292"/>
      <c r="B2114" s="293" t="str">
        <f>IF(LEN(A2114)=0,"",INDEX('Smelter Reference List'!$A:$A,MATCH($A2114,'Smelter Reference List'!$E:$E,0)))</f>
        <v/>
      </c>
      <c r="C2114" s="299" t="str">
        <f>IF(LEN(A2114)=0,"",INDEX('Smelter Reference List'!$C:$C,MATCH($A2114,'Smelter Reference List'!$E:$E,0)))</f>
        <v/>
      </c>
      <c r="D2114" s="293" t="str">
        <f ca="1">IF(ISERROR($S2114),"",OFFSET('Smelter Reference List'!$C$4,$S2114-4,0)&amp;"")</f>
        <v/>
      </c>
      <c r="E2114" s="293" t="str">
        <f ca="1">IF(ISERROR($S2114),"",OFFSET('Smelter Reference List'!$D$4,$S2114-4,0)&amp;"")</f>
        <v/>
      </c>
      <c r="F2114" s="293" t="str">
        <f ca="1">IF(ISERROR($S2114),"",OFFSET('Smelter Reference List'!$E$4,$S2114-4,0))</f>
        <v/>
      </c>
      <c r="G2114" s="293" t="str">
        <f ca="1">IF(C2114=$U$4,"Enter smelter details", IF(ISERROR($S2114),"",OFFSET('Smelter Reference List'!$F$4,$S2114-4,0)))</f>
        <v/>
      </c>
      <c r="H2114" s="294" t="str">
        <f ca="1">IF(ISERROR($S2114),"",OFFSET('Smelter Reference List'!$G$4,$S2114-4,0))</f>
        <v/>
      </c>
      <c r="I2114" s="295" t="str">
        <f ca="1">IF(ISERROR($S2114),"",OFFSET('Smelter Reference List'!$H$4,$S2114-4,0))</f>
        <v/>
      </c>
      <c r="J2114" s="295" t="str">
        <f ca="1">IF(ISERROR($S2114),"",OFFSET('Smelter Reference List'!$I$4,$S2114-4,0))</f>
        <v/>
      </c>
      <c r="K2114" s="296"/>
      <c r="L2114" s="296"/>
      <c r="M2114" s="296"/>
      <c r="N2114" s="296"/>
      <c r="O2114" s="296"/>
      <c r="P2114" s="296"/>
      <c r="Q2114" s="297"/>
      <c r="R2114" s="227"/>
      <c r="S2114" s="228" t="e">
        <f>IF(C2114="",NA(),MATCH($B2114&amp;$C2114,'Smelter Reference List'!$J:$J,0))</f>
        <v>#N/A</v>
      </c>
      <c r="T2114" s="229"/>
      <c r="U2114" s="229">
        <f t="shared" ca="1" si="68"/>
        <v>0</v>
      </c>
      <c r="V2114" s="229"/>
      <c r="W2114" s="229"/>
      <c r="Y2114" s="223" t="str">
        <f t="shared" si="69"/>
        <v/>
      </c>
    </row>
    <row r="2115" spans="1:25" s="223" customFormat="1" ht="20.25">
      <c r="A2115" s="292"/>
      <c r="B2115" s="293" t="str">
        <f>IF(LEN(A2115)=0,"",INDEX('Smelter Reference List'!$A:$A,MATCH($A2115,'Smelter Reference List'!$E:$E,0)))</f>
        <v/>
      </c>
      <c r="C2115" s="299" t="str">
        <f>IF(LEN(A2115)=0,"",INDEX('Smelter Reference List'!$C:$C,MATCH($A2115,'Smelter Reference List'!$E:$E,0)))</f>
        <v/>
      </c>
      <c r="D2115" s="293" t="str">
        <f ca="1">IF(ISERROR($S2115),"",OFFSET('Smelter Reference List'!$C$4,$S2115-4,0)&amp;"")</f>
        <v/>
      </c>
      <c r="E2115" s="293" t="str">
        <f ca="1">IF(ISERROR($S2115),"",OFFSET('Smelter Reference List'!$D$4,$S2115-4,0)&amp;"")</f>
        <v/>
      </c>
      <c r="F2115" s="293" t="str">
        <f ca="1">IF(ISERROR($S2115),"",OFFSET('Smelter Reference List'!$E$4,$S2115-4,0))</f>
        <v/>
      </c>
      <c r="G2115" s="293" t="str">
        <f ca="1">IF(C2115=$U$4,"Enter smelter details", IF(ISERROR($S2115),"",OFFSET('Smelter Reference List'!$F$4,$S2115-4,0)))</f>
        <v/>
      </c>
      <c r="H2115" s="294" t="str">
        <f ca="1">IF(ISERROR($S2115),"",OFFSET('Smelter Reference List'!$G$4,$S2115-4,0))</f>
        <v/>
      </c>
      <c r="I2115" s="295" t="str">
        <f ca="1">IF(ISERROR($S2115),"",OFFSET('Smelter Reference List'!$H$4,$S2115-4,0))</f>
        <v/>
      </c>
      <c r="J2115" s="295" t="str">
        <f ca="1">IF(ISERROR($S2115),"",OFFSET('Smelter Reference List'!$I$4,$S2115-4,0))</f>
        <v/>
      </c>
      <c r="K2115" s="296"/>
      <c r="L2115" s="296"/>
      <c r="M2115" s="296"/>
      <c r="N2115" s="296"/>
      <c r="O2115" s="296"/>
      <c r="P2115" s="296"/>
      <c r="Q2115" s="297"/>
      <c r="R2115" s="227"/>
      <c r="S2115" s="228" t="e">
        <f>IF(C2115="",NA(),MATCH($B2115&amp;$C2115,'Smelter Reference List'!$J:$J,0))</f>
        <v>#N/A</v>
      </c>
      <c r="T2115" s="229"/>
      <c r="U2115" s="229">
        <f t="shared" ca="1" si="68"/>
        <v>0</v>
      </c>
      <c r="V2115" s="229"/>
      <c r="W2115" s="229"/>
      <c r="Y2115" s="223" t="str">
        <f t="shared" si="69"/>
        <v/>
      </c>
    </row>
    <row r="2116" spans="1:25" s="223" customFormat="1" ht="20.25">
      <c r="A2116" s="292"/>
      <c r="B2116" s="293" t="str">
        <f>IF(LEN(A2116)=0,"",INDEX('Smelter Reference List'!$A:$A,MATCH($A2116,'Smelter Reference List'!$E:$E,0)))</f>
        <v/>
      </c>
      <c r="C2116" s="299" t="str">
        <f>IF(LEN(A2116)=0,"",INDEX('Smelter Reference List'!$C:$C,MATCH($A2116,'Smelter Reference List'!$E:$E,0)))</f>
        <v/>
      </c>
      <c r="D2116" s="293" t="str">
        <f ca="1">IF(ISERROR($S2116),"",OFFSET('Smelter Reference List'!$C$4,$S2116-4,0)&amp;"")</f>
        <v/>
      </c>
      <c r="E2116" s="293" t="str">
        <f ca="1">IF(ISERROR($S2116),"",OFFSET('Smelter Reference List'!$D$4,$S2116-4,0)&amp;"")</f>
        <v/>
      </c>
      <c r="F2116" s="293" t="str">
        <f ca="1">IF(ISERROR($S2116),"",OFFSET('Smelter Reference List'!$E$4,$S2116-4,0))</f>
        <v/>
      </c>
      <c r="G2116" s="293" t="str">
        <f ca="1">IF(C2116=$U$4,"Enter smelter details", IF(ISERROR($S2116),"",OFFSET('Smelter Reference List'!$F$4,$S2116-4,0)))</f>
        <v/>
      </c>
      <c r="H2116" s="294" t="str">
        <f ca="1">IF(ISERROR($S2116),"",OFFSET('Smelter Reference List'!$G$4,$S2116-4,0))</f>
        <v/>
      </c>
      <c r="I2116" s="295" t="str">
        <f ca="1">IF(ISERROR($S2116),"",OFFSET('Smelter Reference List'!$H$4,$S2116-4,0))</f>
        <v/>
      </c>
      <c r="J2116" s="295" t="str">
        <f ca="1">IF(ISERROR($S2116),"",OFFSET('Smelter Reference List'!$I$4,$S2116-4,0))</f>
        <v/>
      </c>
      <c r="K2116" s="296"/>
      <c r="L2116" s="296"/>
      <c r="M2116" s="296"/>
      <c r="N2116" s="296"/>
      <c r="O2116" s="296"/>
      <c r="P2116" s="296"/>
      <c r="Q2116" s="297"/>
      <c r="R2116" s="227"/>
      <c r="S2116" s="228" t="e">
        <f>IF(C2116="",NA(),MATCH($B2116&amp;$C2116,'Smelter Reference List'!$J:$J,0))</f>
        <v>#N/A</v>
      </c>
      <c r="T2116" s="229"/>
      <c r="U2116" s="229">
        <f t="shared" ca="1" si="68"/>
        <v>0</v>
      </c>
      <c r="V2116" s="229"/>
      <c r="W2116" s="229"/>
      <c r="Y2116" s="223" t="str">
        <f t="shared" si="69"/>
        <v/>
      </c>
    </row>
    <row r="2117" spans="1:25" s="223" customFormat="1" ht="20.25">
      <c r="A2117" s="292"/>
      <c r="B2117" s="293" t="str">
        <f>IF(LEN(A2117)=0,"",INDEX('Smelter Reference List'!$A:$A,MATCH($A2117,'Smelter Reference List'!$E:$E,0)))</f>
        <v/>
      </c>
      <c r="C2117" s="299" t="str">
        <f>IF(LEN(A2117)=0,"",INDEX('Smelter Reference List'!$C:$C,MATCH($A2117,'Smelter Reference List'!$E:$E,0)))</f>
        <v/>
      </c>
      <c r="D2117" s="293" t="str">
        <f ca="1">IF(ISERROR($S2117),"",OFFSET('Smelter Reference List'!$C$4,$S2117-4,0)&amp;"")</f>
        <v/>
      </c>
      <c r="E2117" s="293" t="str">
        <f ca="1">IF(ISERROR($S2117),"",OFFSET('Smelter Reference List'!$D$4,$S2117-4,0)&amp;"")</f>
        <v/>
      </c>
      <c r="F2117" s="293" t="str">
        <f ca="1">IF(ISERROR($S2117),"",OFFSET('Smelter Reference List'!$E$4,$S2117-4,0))</f>
        <v/>
      </c>
      <c r="G2117" s="293" t="str">
        <f ca="1">IF(C2117=$U$4,"Enter smelter details", IF(ISERROR($S2117),"",OFFSET('Smelter Reference List'!$F$4,$S2117-4,0)))</f>
        <v/>
      </c>
      <c r="H2117" s="294" t="str">
        <f ca="1">IF(ISERROR($S2117),"",OFFSET('Smelter Reference List'!$G$4,$S2117-4,0))</f>
        <v/>
      </c>
      <c r="I2117" s="295" t="str">
        <f ca="1">IF(ISERROR($S2117),"",OFFSET('Smelter Reference List'!$H$4,$S2117-4,0))</f>
        <v/>
      </c>
      <c r="J2117" s="295" t="str">
        <f ca="1">IF(ISERROR($S2117),"",OFFSET('Smelter Reference List'!$I$4,$S2117-4,0))</f>
        <v/>
      </c>
      <c r="K2117" s="296"/>
      <c r="L2117" s="296"/>
      <c r="M2117" s="296"/>
      <c r="N2117" s="296"/>
      <c r="O2117" s="296"/>
      <c r="P2117" s="296"/>
      <c r="Q2117" s="297"/>
      <c r="R2117" s="227"/>
      <c r="S2117" s="228" t="e">
        <f>IF(C2117="",NA(),MATCH($B2117&amp;$C2117,'Smelter Reference List'!$J:$J,0))</f>
        <v>#N/A</v>
      </c>
      <c r="T2117" s="229"/>
      <c r="U2117" s="229">
        <f t="shared" ca="1" si="68"/>
        <v>0</v>
      </c>
      <c r="V2117" s="229"/>
      <c r="W2117" s="229"/>
      <c r="Y2117" s="223" t="str">
        <f t="shared" si="69"/>
        <v/>
      </c>
    </row>
    <row r="2118" spans="1:25" s="223" customFormat="1" ht="20.25">
      <c r="A2118" s="292"/>
      <c r="B2118" s="293" t="str">
        <f>IF(LEN(A2118)=0,"",INDEX('Smelter Reference List'!$A:$A,MATCH($A2118,'Smelter Reference List'!$E:$E,0)))</f>
        <v/>
      </c>
      <c r="C2118" s="299" t="str">
        <f>IF(LEN(A2118)=0,"",INDEX('Smelter Reference List'!$C:$C,MATCH($A2118,'Smelter Reference List'!$E:$E,0)))</f>
        <v/>
      </c>
      <c r="D2118" s="293" t="str">
        <f ca="1">IF(ISERROR($S2118),"",OFFSET('Smelter Reference List'!$C$4,$S2118-4,0)&amp;"")</f>
        <v/>
      </c>
      <c r="E2118" s="293" t="str">
        <f ca="1">IF(ISERROR($S2118),"",OFFSET('Smelter Reference List'!$D$4,$S2118-4,0)&amp;"")</f>
        <v/>
      </c>
      <c r="F2118" s="293" t="str">
        <f ca="1">IF(ISERROR($S2118),"",OFFSET('Smelter Reference List'!$E$4,$S2118-4,0))</f>
        <v/>
      </c>
      <c r="G2118" s="293" t="str">
        <f ca="1">IF(C2118=$U$4,"Enter smelter details", IF(ISERROR($S2118),"",OFFSET('Smelter Reference List'!$F$4,$S2118-4,0)))</f>
        <v/>
      </c>
      <c r="H2118" s="294" t="str">
        <f ca="1">IF(ISERROR($S2118),"",OFFSET('Smelter Reference List'!$G$4,$S2118-4,0))</f>
        <v/>
      </c>
      <c r="I2118" s="295" t="str">
        <f ca="1">IF(ISERROR($S2118),"",OFFSET('Smelter Reference List'!$H$4,$S2118-4,0))</f>
        <v/>
      </c>
      <c r="J2118" s="295" t="str">
        <f ca="1">IF(ISERROR($S2118),"",OFFSET('Smelter Reference List'!$I$4,$S2118-4,0))</f>
        <v/>
      </c>
      <c r="K2118" s="296"/>
      <c r="L2118" s="296"/>
      <c r="M2118" s="296"/>
      <c r="N2118" s="296"/>
      <c r="O2118" s="296"/>
      <c r="P2118" s="296"/>
      <c r="Q2118" s="297"/>
      <c r="R2118" s="227"/>
      <c r="S2118" s="228" t="e">
        <f>IF(C2118="",NA(),MATCH($B2118&amp;$C2118,'Smelter Reference List'!$J:$J,0))</f>
        <v>#N/A</v>
      </c>
      <c r="T2118" s="229"/>
      <c r="U2118" s="229">
        <f t="shared" ca="1" si="68"/>
        <v>0</v>
      </c>
      <c r="V2118" s="229"/>
      <c r="W2118" s="229"/>
      <c r="Y2118" s="223" t="str">
        <f t="shared" si="69"/>
        <v/>
      </c>
    </row>
    <row r="2119" spans="1:25" s="223" customFormat="1" ht="20.25">
      <c r="A2119" s="292"/>
      <c r="B2119" s="293" t="str">
        <f>IF(LEN(A2119)=0,"",INDEX('Smelter Reference List'!$A:$A,MATCH($A2119,'Smelter Reference List'!$E:$E,0)))</f>
        <v/>
      </c>
      <c r="C2119" s="299" t="str">
        <f>IF(LEN(A2119)=0,"",INDEX('Smelter Reference List'!$C:$C,MATCH($A2119,'Smelter Reference List'!$E:$E,0)))</f>
        <v/>
      </c>
      <c r="D2119" s="293" t="str">
        <f ca="1">IF(ISERROR($S2119),"",OFFSET('Smelter Reference List'!$C$4,$S2119-4,0)&amp;"")</f>
        <v/>
      </c>
      <c r="E2119" s="293" t="str">
        <f ca="1">IF(ISERROR($S2119),"",OFFSET('Smelter Reference List'!$D$4,$S2119-4,0)&amp;"")</f>
        <v/>
      </c>
      <c r="F2119" s="293" t="str">
        <f ca="1">IF(ISERROR($S2119),"",OFFSET('Smelter Reference List'!$E$4,$S2119-4,0))</f>
        <v/>
      </c>
      <c r="G2119" s="293" t="str">
        <f ca="1">IF(C2119=$U$4,"Enter smelter details", IF(ISERROR($S2119),"",OFFSET('Smelter Reference List'!$F$4,$S2119-4,0)))</f>
        <v/>
      </c>
      <c r="H2119" s="294" t="str">
        <f ca="1">IF(ISERROR($S2119),"",OFFSET('Smelter Reference List'!$G$4,$S2119-4,0))</f>
        <v/>
      </c>
      <c r="I2119" s="295" t="str">
        <f ca="1">IF(ISERROR($S2119),"",OFFSET('Smelter Reference List'!$H$4,$S2119-4,0))</f>
        <v/>
      </c>
      <c r="J2119" s="295" t="str">
        <f ca="1">IF(ISERROR($S2119),"",OFFSET('Smelter Reference List'!$I$4,$S2119-4,0))</f>
        <v/>
      </c>
      <c r="K2119" s="296"/>
      <c r="L2119" s="296"/>
      <c r="M2119" s="296"/>
      <c r="N2119" s="296"/>
      <c r="O2119" s="296"/>
      <c r="P2119" s="296"/>
      <c r="Q2119" s="297"/>
      <c r="R2119" s="227"/>
      <c r="S2119" s="228" t="e">
        <f>IF(C2119="",NA(),MATCH($B2119&amp;$C2119,'Smelter Reference List'!$J:$J,0))</f>
        <v>#N/A</v>
      </c>
      <c r="T2119" s="229"/>
      <c r="U2119" s="229">
        <f t="shared" ca="1" si="68"/>
        <v>0</v>
      </c>
      <c r="V2119" s="229"/>
      <c r="W2119" s="229"/>
      <c r="Y2119" s="223" t="str">
        <f t="shared" si="69"/>
        <v/>
      </c>
    </row>
    <row r="2120" spans="1:25" s="223" customFormat="1" ht="20.25">
      <c r="A2120" s="292"/>
      <c r="B2120" s="293" t="str">
        <f>IF(LEN(A2120)=0,"",INDEX('Smelter Reference List'!$A:$A,MATCH($A2120,'Smelter Reference List'!$E:$E,0)))</f>
        <v/>
      </c>
      <c r="C2120" s="299" t="str">
        <f>IF(LEN(A2120)=0,"",INDEX('Smelter Reference List'!$C:$C,MATCH($A2120,'Smelter Reference List'!$E:$E,0)))</f>
        <v/>
      </c>
      <c r="D2120" s="293" t="str">
        <f ca="1">IF(ISERROR($S2120),"",OFFSET('Smelter Reference List'!$C$4,$S2120-4,0)&amp;"")</f>
        <v/>
      </c>
      <c r="E2120" s="293" t="str">
        <f ca="1">IF(ISERROR($S2120),"",OFFSET('Smelter Reference List'!$D$4,$S2120-4,0)&amp;"")</f>
        <v/>
      </c>
      <c r="F2120" s="293" t="str">
        <f ca="1">IF(ISERROR($S2120),"",OFFSET('Smelter Reference List'!$E$4,$S2120-4,0))</f>
        <v/>
      </c>
      <c r="G2120" s="293" t="str">
        <f ca="1">IF(C2120=$U$4,"Enter smelter details", IF(ISERROR($S2120),"",OFFSET('Smelter Reference List'!$F$4,$S2120-4,0)))</f>
        <v/>
      </c>
      <c r="H2120" s="294" t="str">
        <f ca="1">IF(ISERROR($S2120),"",OFFSET('Smelter Reference List'!$G$4,$S2120-4,0))</f>
        <v/>
      </c>
      <c r="I2120" s="295" t="str">
        <f ca="1">IF(ISERROR($S2120),"",OFFSET('Smelter Reference List'!$H$4,$S2120-4,0))</f>
        <v/>
      </c>
      <c r="J2120" s="295" t="str">
        <f ca="1">IF(ISERROR($S2120),"",OFFSET('Smelter Reference List'!$I$4,$S2120-4,0))</f>
        <v/>
      </c>
      <c r="K2120" s="296"/>
      <c r="L2120" s="296"/>
      <c r="M2120" s="296"/>
      <c r="N2120" s="296"/>
      <c r="O2120" s="296"/>
      <c r="P2120" s="296"/>
      <c r="Q2120" s="297"/>
      <c r="R2120" s="227"/>
      <c r="S2120" s="228" t="e">
        <f>IF(C2120="",NA(),MATCH($B2120&amp;$C2120,'Smelter Reference List'!$J:$J,0))</f>
        <v>#N/A</v>
      </c>
      <c r="T2120" s="229"/>
      <c r="U2120" s="229">
        <f t="shared" ca="1" si="68"/>
        <v>0</v>
      </c>
      <c r="V2120" s="229"/>
      <c r="W2120" s="229"/>
      <c r="Y2120" s="223" t="str">
        <f t="shared" si="69"/>
        <v/>
      </c>
    </row>
    <row r="2121" spans="1:25" s="223" customFormat="1" ht="20.25">
      <c r="A2121" s="292"/>
      <c r="B2121" s="293" t="str">
        <f>IF(LEN(A2121)=0,"",INDEX('Smelter Reference List'!$A:$A,MATCH($A2121,'Smelter Reference List'!$E:$E,0)))</f>
        <v/>
      </c>
      <c r="C2121" s="299" t="str">
        <f>IF(LEN(A2121)=0,"",INDEX('Smelter Reference List'!$C:$C,MATCH($A2121,'Smelter Reference List'!$E:$E,0)))</f>
        <v/>
      </c>
      <c r="D2121" s="293" t="str">
        <f ca="1">IF(ISERROR($S2121),"",OFFSET('Smelter Reference List'!$C$4,$S2121-4,0)&amp;"")</f>
        <v/>
      </c>
      <c r="E2121" s="293" t="str">
        <f ca="1">IF(ISERROR($S2121),"",OFFSET('Smelter Reference List'!$D$4,$S2121-4,0)&amp;"")</f>
        <v/>
      </c>
      <c r="F2121" s="293" t="str">
        <f ca="1">IF(ISERROR($S2121),"",OFFSET('Smelter Reference List'!$E$4,$S2121-4,0))</f>
        <v/>
      </c>
      <c r="G2121" s="293" t="str">
        <f ca="1">IF(C2121=$U$4,"Enter smelter details", IF(ISERROR($S2121),"",OFFSET('Smelter Reference List'!$F$4,$S2121-4,0)))</f>
        <v/>
      </c>
      <c r="H2121" s="294" t="str">
        <f ca="1">IF(ISERROR($S2121),"",OFFSET('Smelter Reference List'!$G$4,$S2121-4,0))</f>
        <v/>
      </c>
      <c r="I2121" s="295" t="str">
        <f ca="1">IF(ISERROR($S2121),"",OFFSET('Smelter Reference List'!$H$4,$S2121-4,0))</f>
        <v/>
      </c>
      <c r="J2121" s="295" t="str">
        <f ca="1">IF(ISERROR($S2121),"",OFFSET('Smelter Reference List'!$I$4,$S2121-4,0))</f>
        <v/>
      </c>
      <c r="K2121" s="296"/>
      <c r="L2121" s="296"/>
      <c r="M2121" s="296"/>
      <c r="N2121" s="296"/>
      <c r="O2121" s="296"/>
      <c r="P2121" s="296"/>
      <c r="Q2121" s="297"/>
      <c r="R2121" s="227"/>
      <c r="S2121" s="228" t="e">
        <f>IF(C2121="",NA(),MATCH($B2121&amp;$C2121,'Smelter Reference List'!$J:$J,0))</f>
        <v>#N/A</v>
      </c>
      <c r="T2121" s="229"/>
      <c r="U2121" s="229">
        <f t="shared" ca="1" si="68"/>
        <v>0</v>
      </c>
      <c r="V2121" s="229"/>
      <c r="W2121" s="229"/>
      <c r="Y2121" s="223" t="str">
        <f t="shared" si="69"/>
        <v/>
      </c>
    </row>
    <row r="2122" spans="1:25" s="223" customFormat="1" ht="20.25">
      <c r="A2122" s="292"/>
      <c r="B2122" s="293" t="str">
        <f>IF(LEN(A2122)=0,"",INDEX('Smelter Reference List'!$A:$A,MATCH($A2122,'Smelter Reference List'!$E:$E,0)))</f>
        <v/>
      </c>
      <c r="C2122" s="299" t="str">
        <f>IF(LEN(A2122)=0,"",INDEX('Smelter Reference List'!$C:$C,MATCH($A2122,'Smelter Reference List'!$E:$E,0)))</f>
        <v/>
      </c>
      <c r="D2122" s="293" t="str">
        <f ca="1">IF(ISERROR($S2122),"",OFFSET('Smelter Reference List'!$C$4,$S2122-4,0)&amp;"")</f>
        <v/>
      </c>
      <c r="E2122" s="293" t="str">
        <f ca="1">IF(ISERROR($S2122),"",OFFSET('Smelter Reference List'!$D$4,$S2122-4,0)&amp;"")</f>
        <v/>
      </c>
      <c r="F2122" s="293" t="str">
        <f ca="1">IF(ISERROR($S2122),"",OFFSET('Smelter Reference List'!$E$4,$S2122-4,0))</f>
        <v/>
      </c>
      <c r="G2122" s="293" t="str">
        <f ca="1">IF(C2122=$U$4,"Enter smelter details", IF(ISERROR($S2122),"",OFFSET('Smelter Reference List'!$F$4,$S2122-4,0)))</f>
        <v/>
      </c>
      <c r="H2122" s="294" t="str">
        <f ca="1">IF(ISERROR($S2122),"",OFFSET('Smelter Reference List'!$G$4,$S2122-4,0))</f>
        <v/>
      </c>
      <c r="I2122" s="295" t="str">
        <f ca="1">IF(ISERROR($S2122),"",OFFSET('Smelter Reference List'!$H$4,$S2122-4,0))</f>
        <v/>
      </c>
      <c r="J2122" s="295" t="str">
        <f ca="1">IF(ISERROR($S2122),"",OFFSET('Smelter Reference List'!$I$4,$S2122-4,0))</f>
        <v/>
      </c>
      <c r="K2122" s="296"/>
      <c r="L2122" s="296"/>
      <c r="M2122" s="296"/>
      <c r="N2122" s="296"/>
      <c r="O2122" s="296"/>
      <c r="P2122" s="296"/>
      <c r="Q2122" s="297"/>
      <c r="R2122" s="227"/>
      <c r="S2122" s="228" t="e">
        <f>IF(C2122="",NA(),MATCH($B2122&amp;$C2122,'Smelter Reference List'!$J:$J,0))</f>
        <v>#N/A</v>
      </c>
      <c r="T2122" s="229"/>
      <c r="U2122" s="229">
        <f t="shared" ca="1" si="68"/>
        <v>0</v>
      </c>
      <c r="V2122" s="229"/>
      <c r="W2122" s="229"/>
      <c r="Y2122" s="223" t="str">
        <f t="shared" si="69"/>
        <v/>
      </c>
    </row>
    <row r="2123" spans="1:25" s="223" customFormat="1" ht="20.25">
      <c r="A2123" s="292"/>
      <c r="B2123" s="293" t="str">
        <f>IF(LEN(A2123)=0,"",INDEX('Smelter Reference List'!$A:$A,MATCH($A2123,'Smelter Reference List'!$E:$E,0)))</f>
        <v/>
      </c>
      <c r="C2123" s="299" t="str">
        <f>IF(LEN(A2123)=0,"",INDEX('Smelter Reference List'!$C:$C,MATCH($A2123,'Smelter Reference List'!$E:$E,0)))</f>
        <v/>
      </c>
      <c r="D2123" s="293" t="str">
        <f ca="1">IF(ISERROR($S2123),"",OFFSET('Smelter Reference List'!$C$4,$S2123-4,0)&amp;"")</f>
        <v/>
      </c>
      <c r="E2123" s="293" t="str">
        <f ca="1">IF(ISERROR($S2123),"",OFFSET('Smelter Reference List'!$D$4,$S2123-4,0)&amp;"")</f>
        <v/>
      </c>
      <c r="F2123" s="293" t="str">
        <f ca="1">IF(ISERROR($S2123),"",OFFSET('Smelter Reference List'!$E$4,$S2123-4,0))</f>
        <v/>
      </c>
      <c r="G2123" s="293" t="str">
        <f ca="1">IF(C2123=$U$4,"Enter smelter details", IF(ISERROR($S2123),"",OFFSET('Smelter Reference List'!$F$4,$S2123-4,0)))</f>
        <v/>
      </c>
      <c r="H2123" s="294" t="str">
        <f ca="1">IF(ISERROR($S2123),"",OFFSET('Smelter Reference List'!$G$4,$S2123-4,0))</f>
        <v/>
      </c>
      <c r="I2123" s="295" t="str">
        <f ca="1">IF(ISERROR($S2123),"",OFFSET('Smelter Reference List'!$H$4,$S2123-4,0))</f>
        <v/>
      </c>
      <c r="J2123" s="295" t="str">
        <f ca="1">IF(ISERROR($S2123),"",OFFSET('Smelter Reference List'!$I$4,$S2123-4,0))</f>
        <v/>
      </c>
      <c r="K2123" s="296"/>
      <c r="L2123" s="296"/>
      <c r="M2123" s="296"/>
      <c r="N2123" s="296"/>
      <c r="O2123" s="296"/>
      <c r="P2123" s="296"/>
      <c r="Q2123" s="297"/>
      <c r="R2123" s="227"/>
      <c r="S2123" s="228" t="e">
        <f>IF(C2123="",NA(),MATCH($B2123&amp;$C2123,'Smelter Reference List'!$J:$J,0))</f>
        <v>#N/A</v>
      </c>
      <c r="T2123" s="229"/>
      <c r="U2123" s="229">
        <f t="shared" ca="1" si="68"/>
        <v>0</v>
      </c>
      <c r="V2123" s="229"/>
      <c r="W2123" s="229"/>
      <c r="Y2123" s="223" t="str">
        <f t="shared" si="69"/>
        <v/>
      </c>
    </row>
    <row r="2124" spans="1:25" s="223" customFormat="1" ht="20.25">
      <c r="A2124" s="292"/>
      <c r="B2124" s="293" t="str">
        <f>IF(LEN(A2124)=0,"",INDEX('Smelter Reference List'!$A:$A,MATCH($A2124,'Smelter Reference List'!$E:$E,0)))</f>
        <v/>
      </c>
      <c r="C2124" s="299" t="str">
        <f>IF(LEN(A2124)=0,"",INDEX('Smelter Reference List'!$C:$C,MATCH($A2124,'Smelter Reference List'!$E:$E,0)))</f>
        <v/>
      </c>
      <c r="D2124" s="293" t="str">
        <f ca="1">IF(ISERROR($S2124),"",OFFSET('Smelter Reference List'!$C$4,$S2124-4,0)&amp;"")</f>
        <v/>
      </c>
      <c r="E2124" s="293" t="str">
        <f ca="1">IF(ISERROR($S2124),"",OFFSET('Smelter Reference List'!$D$4,$S2124-4,0)&amp;"")</f>
        <v/>
      </c>
      <c r="F2124" s="293" t="str">
        <f ca="1">IF(ISERROR($S2124),"",OFFSET('Smelter Reference List'!$E$4,$S2124-4,0))</f>
        <v/>
      </c>
      <c r="G2124" s="293" t="str">
        <f ca="1">IF(C2124=$U$4,"Enter smelter details", IF(ISERROR($S2124),"",OFFSET('Smelter Reference List'!$F$4,$S2124-4,0)))</f>
        <v/>
      </c>
      <c r="H2124" s="294" t="str">
        <f ca="1">IF(ISERROR($S2124),"",OFFSET('Smelter Reference List'!$G$4,$S2124-4,0))</f>
        <v/>
      </c>
      <c r="I2124" s="295" t="str">
        <f ca="1">IF(ISERROR($S2124),"",OFFSET('Smelter Reference List'!$H$4,$S2124-4,0))</f>
        <v/>
      </c>
      <c r="J2124" s="295" t="str">
        <f ca="1">IF(ISERROR($S2124),"",OFFSET('Smelter Reference List'!$I$4,$S2124-4,0))</f>
        <v/>
      </c>
      <c r="K2124" s="296"/>
      <c r="L2124" s="296"/>
      <c r="M2124" s="296"/>
      <c r="N2124" s="296"/>
      <c r="O2124" s="296"/>
      <c r="P2124" s="296"/>
      <c r="Q2124" s="297"/>
      <c r="R2124" s="227"/>
      <c r="S2124" s="228" t="e">
        <f>IF(C2124="",NA(),MATCH($B2124&amp;$C2124,'Smelter Reference List'!$J:$J,0))</f>
        <v>#N/A</v>
      </c>
      <c r="T2124" s="229"/>
      <c r="U2124" s="229">
        <f t="shared" ca="1" si="68"/>
        <v>0</v>
      </c>
      <c r="V2124" s="229"/>
      <c r="W2124" s="229"/>
      <c r="Y2124" s="223" t="str">
        <f t="shared" si="69"/>
        <v/>
      </c>
    </row>
    <row r="2125" spans="1:25" s="223" customFormat="1" ht="20.25">
      <c r="A2125" s="292"/>
      <c r="B2125" s="293" t="str">
        <f>IF(LEN(A2125)=0,"",INDEX('Smelter Reference List'!$A:$A,MATCH($A2125,'Smelter Reference List'!$E:$E,0)))</f>
        <v/>
      </c>
      <c r="C2125" s="299" t="str">
        <f>IF(LEN(A2125)=0,"",INDEX('Smelter Reference List'!$C:$C,MATCH($A2125,'Smelter Reference List'!$E:$E,0)))</f>
        <v/>
      </c>
      <c r="D2125" s="293" t="str">
        <f ca="1">IF(ISERROR($S2125),"",OFFSET('Smelter Reference List'!$C$4,$S2125-4,0)&amp;"")</f>
        <v/>
      </c>
      <c r="E2125" s="293" t="str">
        <f ca="1">IF(ISERROR($S2125),"",OFFSET('Smelter Reference List'!$D$4,$S2125-4,0)&amp;"")</f>
        <v/>
      </c>
      <c r="F2125" s="293" t="str">
        <f ca="1">IF(ISERROR($S2125),"",OFFSET('Smelter Reference List'!$E$4,$S2125-4,0))</f>
        <v/>
      </c>
      <c r="G2125" s="293" t="str">
        <f ca="1">IF(C2125=$U$4,"Enter smelter details", IF(ISERROR($S2125),"",OFFSET('Smelter Reference List'!$F$4,$S2125-4,0)))</f>
        <v/>
      </c>
      <c r="H2125" s="294" t="str">
        <f ca="1">IF(ISERROR($S2125),"",OFFSET('Smelter Reference List'!$G$4,$S2125-4,0))</f>
        <v/>
      </c>
      <c r="I2125" s="295" t="str">
        <f ca="1">IF(ISERROR($S2125),"",OFFSET('Smelter Reference List'!$H$4,$S2125-4,0))</f>
        <v/>
      </c>
      <c r="J2125" s="295" t="str">
        <f ca="1">IF(ISERROR($S2125),"",OFFSET('Smelter Reference List'!$I$4,$S2125-4,0))</f>
        <v/>
      </c>
      <c r="K2125" s="296"/>
      <c r="L2125" s="296"/>
      <c r="M2125" s="296"/>
      <c r="N2125" s="296"/>
      <c r="O2125" s="296"/>
      <c r="P2125" s="296"/>
      <c r="Q2125" s="297"/>
      <c r="R2125" s="227"/>
      <c r="S2125" s="228" t="e">
        <f>IF(C2125="",NA(),MATCH($B2125&amp;$C2125,'Smelter Reference List'!$J:$J,0))</f>
        <v>#N/A</v>
      </c>
      <c r="T2125" s="229"/>
      <c r="U2125" s="229">
        <f t="shared" ca="1" si="68"/>
        <v>0</v>
      </c>
      <c r="V2125" s="229"/>
      <c r="W2125" s="229"/>
      <c r="Y2125" s="223" t="str">
        <f t="shared" si="69"/>
        <v/>
      </c>
    </row>
    <row r="2126" spans="1:25" s="223" customFormat="1" ht="20.25">
      <c r="A2126" s="292"/>
      <c r="B2126" s="293" t="str">
        <f>IF(LEN(A2126)=0,"",INDEX('Smelter Reference List'!$A:$A,MATCH($A2126,'Smelter Reference List'!$E:$E,0)))</f>
        <v/>
      </c>
      <c r="C2126" s="299" t="str">
        <f>IF(LEN(A2126)=0,"",INDEX('Smelter Reference List'!$C:$C,MATCH($A2126,'Smelter Reference List'!$E:$E,0)))</f>
        <v/>
      </c>
      <c r="D2126" s="293" t="str">
        <f ca="1">IF(ISERROR($S2126),"",OFFSET('Smelter Reference List'!$C$4,$S2126-4,0)&amp;"")</f>
        <v/>
      </c>
      <c r="E2126" s="293" t="str">
        <f ca="1">IF(ISERROR($S2126),"",OFFSET('Smelter Reference List'!$D$4,$S2126-4,0)&amp;"")</f>
        <v/>
      </c>
      <c r="F2126" s="293" t="str">
        <f ca="1">IF(ISERROR($S2126),"",OFFSET('Smelter Reference List'!$E$4,$S2126-4,0))</f>
        <v/>
      </c>
      <c r="G2126" s="293" t="str">
        <f ca="1">IF(C2126=$U$4,"Enter smelter details", IF(ISERROR($S2126),"",OFFSET('Smelter Reference List'!$F$4,$S2126-4,0)))</f>
        <v/>
      </c>
      <c r="H2126" s="294" t="str">
        <f ca="1">IF(ISERROR($S2126),"",OFFSET('Smelter Reference List'!$G$4,$S2126-4,0))</f>
        <v/>
      </c>
      <c r="I2126" s="295" t="str">
        <f ca="1">IF(ISERROR($S2126),"",OFFSET('Smelter Reference List'!$H$4,$S2126-4,0))</f>
        <v/>
      </c>
      <c r="J2126" s="295" t="str">
        <f ca="1">IF(ISERROR($S2126),"",OFFSET('Smelter Reference List'!$I$4,$S2126-4,0))</f>
        <v/>
      </c>
      <c r="K2126" s="296"/>
      <c r="L2126" s="296"/>
      <c r="M2126" s="296"/>
      <c r="N2126" s="296"/>
      <c r="O2126" s="296"/>
      <c r="P2126" s="296"/>
      <c r="Q2126" s="297"/>
      <c r="R2126" s="227"/>
      <c r="S2126" s="228" t="e">
        <f>IF(C2126="",NA(),MATCH($B2126&amp;$C2126,'Smelter Reference List'!$J:$J,0))</f>
        <v>#N/A</v>
      </c>
      <c r="T2126" s="229"/>
      <c r="U2126" s="229">
        <f t="shared" ca="1" si="68"/>
        <v>0</v>
      </c>
      <c r="V2126" s="229"/>
      <c r="W2126" s="229"/>
      <c r="Y2126" s="223" t="str">
        <f t="shared" si="69"/>
        <v/>
      </c>
    </row>
    <row r="2127" spans="1:25" s="223" customFormat="1" ht="20.25">
      <c r="A2127" s="292"/>
      <c r="B2127" s="293" t="str">
        <f>IF(LEN(A2127)=0,"",INDEX('Smelter Reference List'!$A:$A,MATCH($A2127,'Smelter Reference List'!$E:$E,0)))</f>
        <v/>
      </c>
      <c r="C2127" s="299" t="str">
        <f>IF(LEN(A2127)=0,"",INDEX('Smelter Reference List'!$C:$C,MATCH($A2127,'Smelter Reference List'!$E:$E,0)))</f>
        <v/>
      </c>
      <c r="D2127" s="293" t="str">
        <f ca="1">IF(ISERROR($S2127),"",OFFSET('Smelter Reference List'!$C$4,$S2127-4,0)&amp;"")</f>
        <v/>
      </c>
      <c r="E2127" s="293" t="str">
        <f ca="1">IF(ISERROR($S2127),"",OFFSET('Smelter Reference List'!$D$4,$S2127-4,0)&amp;"")</f>
        <v/>
      </c>
      <c r="F2127" s="293" t="str">
        <f ca="1">IF(ISERROR($S2127),"",OFFSET('Smelter Reference List'!$E$4,$S2127-4,0))</f>
        <v/>
      </c>
      <c r="G2127" s="293" t="str">
        <f ca="1">IF(C2127=$U$4,"Enter smelter details", IF(ISERROR($S2127),"",OFFSET('Smelter Reference List'!$F$4,$S2127-4,0)))</f>
        <v/>
      </c>
      <c r="H2127" s="294" t="str">
        <f ca="1">IF(ISERROR($S2127),"",OFFSET('Smelter Reference List'!$G$4,$S2127-4,0))</f>
        <v/>
      </c>
      <c r="I2127" s="295" t="str">
        <f ca="1">IF(ISERROR($S2127),"",OFFSET('Smelter Reference List'!$H$4,$S2127-4,0))</f>
        <v/>
      </c>
      <c r="J2127" s="295" t="str">
        <f ca="1">IF(ISERROR($S2127),"",OFFSET('Smelter Reference List'!$I$4,$S2127-4,0))</f>
        <v/>
      </c>
      <c r="K2127" s="296"/>
      <c r="L2127" s="296"/>
      <c r="M2127" s="296"/>
      <c r="N2127" s="296"/>
      <c r="O2127" s="296"/>
      <c r="P2127" s="296"/>
      <c r="Q2127" s="297"/>
      <c r="R2127" s="227"/>
      <c r="S2127" s="228" t="e">
        <f>IF(C2127="",NA(),MATCH($B2127&amp;$C2127,'Smelter Reference List'!$J:$J,0))</f>
        <v>#N/A</v>
      </c>
      <c r="T2127" s="229"/>
      <c r="U2127" s="229">
        <f t="shared" ca="1" si="68"/>
        <v>0</v>
      </c>
      <c r="V2127" s="229"/>
      <c r="W2127" s="229"/>
      <c r="Y2127" s="223" t="str">
        <f t="shared" si="69"/>
        <v/>
      </c>
    </row>
    <row r="2128" spans="1:25" s="223" customFormat="1" ht="20.25">
      <c r="A2128" s="292"/>
      <c r="B2128" s="293" t="str">
        <f>IF(LEN(A2128)=0,"",INDEX('Smelter Reference List'!$A:$A,MATCH($A2128,'Smelter Reference List'!$E:$E,0)))</f>
        <v/>
      </c>
      <c r="C2128" s="299" t="str">
        <f>IF(LEN(A2128)=0,"",INDEX('Smelter Reference List'!$C:$C,MATCH($A2128,'Smelter Reference List'!$E:$E,0)))</f>
        <v/>
      </c>
      <c r="D2128" s="293" t="str">
        <f ca="1">IF(ISERROR($S2128),"",OFFSET('Smelter Reference List'!$C$4,$S2128-4,0)&amp;"")</f>
        <v/>
      </c>
      <c r="E2128" s="293" t="str">
        <f ca="1">IF(ISERROR($S2128),"",OFFSET('Smelter Reference List'!$D$4,$S2128-4,0)&amp;"")</f>
        <v/>
      </c>
      <c r="F2128" s="293" t="str">
        <f ca="1">IF(ISERROR($S2128),"",OFFSET('Smelter Reference List'!$E$4,$S2128-4,0))</f>
        <v/>
      </c>
      <c r="G2128" s="293" t="str">
        <f ca="1">IF(C2128=$U$4,"Enter smelter details", IF(ISERROR($S2128),"",OFFSET('Smelter Reference List'!$F$4,$S2128-4,0)))</f>
        <v/>
      </c>
      <c r="H2128" s="294" t="str">
        <f ca="1">IF(ISERROR($S2128),"",OFFSET('Smelter Reference List'!$G$4,$S2128-4,0))</f>
        <v/>
      </c>
      <c r="I2128" s="295" t="str">
        <f ca="1">IF(ISERROR($S2128),"",OFFSET('Smelter Reference List'!$H$4,$S2128-4,0))</f>
        <v/>
      </c>
      <c r="J2128" s="295" t="str">
        <f ca="1">IF(ISERROR($S2128),"",OFFSET('Smelter Reference List'!$I$4,$S2128-4,0))</f>
        <v/>
      </c>
      <c r="K2128" s="296"/>
      <c r="L2128" s="296"/>
      <c r="M2128" s="296"/>
      <c r="N2128" s="296"/>
      <c r="O2128" s="296"/>
      <c r="P2128" s="296"/>
      <c r="Q2128" s="297"/>
      <c r="R2128" s="227"/>
      <c r="S2128" s="228" t="e">
        <f>IF(C2128="",NA(),MATCH($B2128&amp;$C2128,'Smelter Reference List'!$J:$J,0))</f>
        <v>#N/A</v>
      </c>
      <c r="T2128" s="229"/>
      <c r="U2128" s="229">
        <f t="shared" ca="1" si="68"/>
        <v>0</v>
      </c>
      <c r="V2128" s="229"/>
      <c r="W2128" s="229"/>
      <c r="Y2128" s="223" t="str">
        <f t="shared" si="69"/>
        <v/>
      </c>
    </row>
    <row r="2129" spans="1:25" s="223" customFormat="1" ht="20.25">
      <c r="A2129" s="292"/>
      <c r="B2129" s="293" t="str">
        <f>IF(LEN(A2129)=0,"",INDEX('Smelter Reference List'!$A:$A,MATCH($A2129,'Smelter Reference List'!$E:$E,0)))</f>
        <v/>
      </c>
      <c r="C2129" s="299" t="str">
        <f>IF(LEN(A2129)=0,"",INDEX('Smelter Reference List'!$C:$C,MATCH($A2129,'Smelter Reference List'!$E:$E,0)))</f>
        <v/>
      </c>
      <c r="D2129" s="293" t="str">
        <f ca="1">IF(ISERROR($S2129),"",OFFSET('Smelter Reference List'!$C$4,$S2129-4,0)&amp;"")</f>
        <v/>
      </c>
      <c r="E2129" s="293" t="str">
        <f ca="1">IF(ISERROR($S2129),"",OFFSET('Smelter Reference List'!$D$4,$S2129-4,0)&amp;"")</f>
        <v/>
      </c>
      <c r="F2129" s="293" t="str">
        <f ca="1">IF(ISERROR($S2129),"",OFFSET('Smelter Reference List'!$E$4,$S2129-4,0))</f>
        <v/>
      </c>
      <c r="G2129" s="293" t="str">
        <f ca="1">IF(C2129=$U$4,"Enter smelter details", IF(ISERROR($S2129),"",OFFSET('Smelter Reference List'!$F$4,$S2129-4,0)))</f>
        <v/>
      </c>
      <c r="H2129" s="294" t="str">
        <f ca="1">IF(ISERROR($S2129),"",OFFSET('Smelter Reference List'!$G$4,$S2129-4,0))</f>
        <v/>
      </c>
      <c r="I2129" s="295" t="str">
        <f ca="1">IF(ISERROR($S2129),"",OFFSET('Smelter Reference List'!$H$4,$S2129-4,0))</f>
        <v/>
      </c>
      <c r="J2129" s="295" t="str">
        <f ca="1">IF(ISERROR($S2129),"",OFFSET('Smelter Reference List'!$I$4,$S2129-4,0))</f>
        <v/>
      </c>
      <c r="K2129" s="296"/>
      <c r="L2129" s="296"/>
      <c r="M2129" s="296"/>
      <c r="N2129" s="296"/>
      <c r="O2129" s="296"/>
      <c r="P2129" s="296"/>
      <c r="Q2129" s="297"/>
      <c r="R2129" s="227"/>
      <c r="S2129" s="228" t="e">
        <f>IF(C2129="",NA(),MATCH($B2129&amp;$C2129,'Smelter Reference List'!$J:$J,0))</f>
        <v>#N/A</v>
      </c>
      <c r="T2129" s="229"/>
      <c r="U2129" s="229">
        <f t="shared" ca="1" si="68"/>
        <v>0</v>
      </c>
      <c r="V2129" s="229"/>
      <c r="W2129" s="229"/>
      <c r="Y2129" s="223" t="str">
        <f t="shared" si="69"/>
        <v/>
      </c>
    </row>
    <row r="2130" spans="1:25" s="223" customFormat="1" ht="20.25">
      <c r="A2130" s="292"/>
      <c r="B2130" s="293" t="str">
        <f>IF(LEN(A2130)=0,"",INDEX('Smelter Reference List'!$A:$A,MATCH($A2130,'Smelter Reference List'!$E:$E,0)))</f>
        <v/>
      </c>
      <c r="C2130" s="299" t="str">
        <f>IF(LEN(A2130)=0,"",INDEX('Smelter Reference List'!$C:$C,MATCH($A2130,'Smelter Reference List'!$E:$E,0)))</f>
        <v/>
      </c>
      <c r="D2130" s="293" t="str">
        <f ca="1">IF(ISERROR($S2130),"",OFFSET('Smelter Reference List'!$C$4,$S2130-4,0)&amp;"")</f>
        <v/>
      </c>
      <c r="E2130" s="293" t="str">
        <f ca="1">IF(ISERROR($S2130),"",OFFSET('Smelter Reference List'!$D$4,$S2130-4,0)&amp;"")</f>
        <v/>
      </c>
      <c r="F2130" s="293" t="str">
        <f ca="1">IF(ISERROR($S2130),"",OFFSET('Smelter Reference List'!$E$4,$S2130-4,0))</f>
        <v/>
      </c>
      <c r="G2130" s="293" t="str">
        <f ca="1">IF(C2130=$U$4,"Enter smelter details", IF(ISERROR($S2130),"",OFFSET('Smelter Reference List'!$F$4,$S2130-4,0)))</f>
        <v/>
      </c>
      <c r="H2130" s="294" t="str">
        <f ca="1">IF(ISERROR($S2130),"",OFFSET('Smelter Reference List'!$G$4,$S2130-4,0))</f>
        <v/>
      </c>
      <c r="I2130" s="295" t="str">
        <f ca="1">IF(ISERROR($S2130),"",OFFSET('Smelter Reference List'!$H$4,$S2130-4,0))</f>
        <v/>
      </c>
      <c r="J2130" s="295" t="str">
        <f ca="1">IF(ISERROR($S2130),"",OFFSET('Smelter Reference List'!$I$4,$S2130-4,0))</f>
        <v/>
      </c>
      <c r="K2130" s="296"/>
      <c r="L2130" s="296"/>
      <c r="M2130" s="296"/>
      <c r="N2130" s="296"/>
      <c r="O2130" s="296"/>
      <c r="P2130" s="296"/>
      <c r="Q2130" s="297"/>
      <c r="R2130" s="227"/>
      <c r="S2130" s="228" t="e">
        <f>IF(C2130="",NA(),MATCH($B2130&amp;$C2130,'Smelter Reference List'!$J:$J,0))</f>
        <v>#N/A</v>
      </c>
      <c r="T2130" s="229"/>
      <c r="U2130" s="229">
        <f t="shared" ca="1" si="68"/>
        <v>0</v>
      </c>
      <c r="V2130" s="229"/>
      <c r="W2130" s="229"/>
      <c r="Y2130" s="223" t="str">
        <f t="shared" si="69"/>
        <v/>
      </c>
    </row>
    <row r="2131" spans="1:25" s="223" customFormat="1" ht="20.25">
      <c r="A2131" s="292"/>
      <c r="B2131" s="293" t="str">
        <f>IF(LEN(A2131)=0,"",INDEX('Smelter Reference List'!$A:$A,MATCH($A2131,'Smelter Reference List'!$E:$E,0)))</f>
        <v/>
      </c>
      <c r="C2131" s="299" t="str">
        <f>IF(LEN(A2131)=0,"",INDEX('Smelter Reference List'!$C:$C,MATCH($A2131,'Smelter Reference List'!$E:$E,0)))</f>
        <v/>
      </c>
      <c r="D2131" s="293" t="str">
        <f ca="1">IF(ISERROR($S2131),"",OFFSET('Smelter Reference List'!$C$4,$S2131-4,0)&amp;"")</f>
        <v/>
      </c>
      <c r="E2131" s="293" t="str">
        <f ca="1">IF(ISERROR($S2131),"",OFFSET('Smelter Reference List'!$D$4,$S2131-4,0)&amp;"")</f>
        <v/>
      </c>
      <c r="F2131" s="293" t="str">
        <f ca="1">IF(ISERROR($S2131),"",OFFSET('Smelter Reference List'!$E$4,$S2131-4,0))</f>
        <v/>
      </c>
      <c r="G2131" s="293" t="str">
        <f ca="1">IF(C2131=$U$4,"Enter smelter details", IF(ISERROR($S2131),"",OFFSET('Smelter Reference List'!$F$4,$S2131-4,0)))</f>
        <v/>
      </c>
      <c r="H2131" s="294" t="str">
        <f ca="1">IF(ISERROR($S2131),"",OFFSET('Smelter Reference List'!$G$4,$S2131-4,0))</f>
        <v/>
      </c>
      <c r="I2131" s="295" t="str">
        <f ca="1">IF(ISERROR($S2131),"",OFFSET('Smelter Reference List'!$H$4,$S2131-4,0))</f>
        <v/>
      </c>
      <c r="J2131" s="295" t="str">
        <f ca="1">IF(ISERROR($S2131),"",OFFSET('Smelter Reference List'!$I$4,$S2131-4,0))</f>
        <v/>
      </c>
      <c r="K2131" s="296"/>
      <c r="L2131" s="296"/>
      <c r="M2131" s="296"/>
      <c r="N2131" s="296"/>
      <c r="O2131" s="296"/>
      <c r="P2131" s="296"/>
      <c r="Q2131" s="297"/>
      <c r="R2131" s="227"/>
      <c r="S2131" s="228" t="e">
        <f>IF(C2131="",NA(),MATCH($B2131&amp;$C2131,'Smelter Reference List'!$J:$J,0))</f>
        <v>#N/A</v>
      </c>
      <c r="T2131" s="229"/>
      <c r="U2131" s="229">
        <f t="shared" ca="1" si="68"/>
        <v>0</v>
      </c>
      <c r="V2131" s="229"/>
      <c r="W2131" s="229"/>
      <c r="Y2131" s="223" t="str">
        <f t="shared" si="69"/>
        <v/>
      </c>
    </row>
    <row r="2132" spans="1:25" s="223" customFormat="1" ht="20.25">
      <c r="A2132" s="292"/>
      <c r="B2132" s="293" t="str">
        <f>IF(LEN(A2132)=0,"",INDEX('Smelter Reference List'!$A:$A,MATCH($A2132,'Smelter Reference List'!$E:$E,0)))</f>
        <v/>
      </c>
      <c r="C2132" s="299" t="str">
        <f>IF(LEN(A2132)=0,"",INDEX('Smelter Reference List'!$C:$C,MATCH($A2132,'Smelter Reference List'!$E:$E,0)))</f>
        <v/>
      </c>
      <c r="D2132" s="293" t="str">
        <f ca="1">IF(ISERROR($S2132),"",OFFSET('Smelter Reference List'!$C$4,$S2132-4,0)&amp;"")</f>
        <v/>
      </c>
      <c r="E2132" s="293" t="str">
        <f ca="1">IF(ISERROR($S2132),"",OFFSET('Smelter Reference List'!$D$4,$S2132-4,0)&amp;"")</f>
        <v/>
      </c>
      <c r="F2132" s="293" t="str">
        <f ca="1">IF(ISERROR($S2132),"",OFFSET('Smelter Reference List'!$E$4,$S2132-4,0))</f>
        <v/>
      </c>
      <c r="G2132" s="293" t="str">
        <f ca="1">IF(C2132=$U$4,"Enter smelter details", IF(ISERROR($S2132),"",OFFSET('Smelter Reference List'!$F$4,$S2132-4,0)))</f>
        <v/>
      </c>
      <c r="H2132" s="294" t="str">
        <f ca="1">IF(ISERROR($S2132),"",OFFSET('Smelter Reference List'!$G$4,$S2132-4,0))</f>
        <v/>
      </c>
      <c r="I2132" s="295" t="str">
        <f ca="1">IF(ISERROR($S2132),"",OFFSET('Smelter Reference List'!$H$4,$S2132-4,0))</f>
        <v/>
      </c>
      <c r="J2132" s="295" t="str">
        <f ca="1">IF(ISERROR($S2132),"",OFFSET('Smelter Reference List'!$I$4,$S2132-4,0))</f>
        <v/>
      </c>
      <c r="K2132" s="296"/>
      <c r="L2132" s="296"/>
      <c r="M2132" s="296"/>
      <c r="N2132" s="296"/>
      <c r="O2132" s="296"/>
      <c r="P2132" s="296"/>
      <c r="Q2132" s="297"/>
      <c r="R2132" s="227"/>
      <c r="S2132" s="228" t="e">
        <f>IF(C2132="",NA(),MATCH($B2132&amp;$C2132,'Smelter Reference List'!$J:$J,0))</f>
        <v>#N/A</v>
      </c>
      <c r="T2132" s="229"/>
      <c r="U2132" s="229">
        <f t="shared" ca="1" si="68"/>
        <v>0</v>
      </c>
      <c r="V2132" s="229"/>
      <c r="W2132" s="229"/>
      <c r="Y2132" s="223" t="str">
        <f t="shared" si="69"/>
        <v/>
      </c>
    </row>
    <row r="2133" spans="1:25" s="223" customFormat="1" ht="20.25">
      <c r="A2133" s="292"/>
      <c r="B2133" s="293" t="str">
        <f>IF(LEN(A2133)=0,"",INDEX('Smelter Reference List'!$A:$A,MATCH($A2133,'Smelter Reference List'!$E:$E,0)))</f>
        <v/>
      </c>
      <c r="C2133" s="299" t="str">
        <f>IF(LEN(A2133)=0,"",INDEX('Smelter Reference List'!$C:$C,MATCH($A2133,'Smelter Reference List'!$E:$E,0)))</f>
        <v/>
      </c>
      <c r="D2133" s="293" t="str">
        <f ca="1">IF(ISERROR($S2133),"",OFFSET('Smelter Reference List'!$C$4,$S2133-4,0)&amp;"")</f>
        <v/>
      </c>
      <c r="E2133" s="293" t="str">
        <f ca="1">IF(ISERROR($S2133),"",OFFSET('Smelter Reference List'!$D$4,$S2133-4,0)&amp;"")</f>
        <v/>
      </c>
      <c r="F2133" s="293" t="str">
        <f ca="1">IF(ISERROR($S2133),"",OFFSET('Smelter Reference List'!$E$4,$S2133-4,0))</f>
        <v/>
      </c>
      <c r="G2133" s="293" t="str">
        <f ca="1">IF(C2133=$U$4,"Enter smelter details", IF(ISERROR($S2133),"",OFFSET('Smelter Reference List'!$F$4,$S2133-4,0)))</f>
        <v/>
      </c>
      <c r="H2133" s="294" t="str">
        <f ca="1">IF(ISERROR($S2133),"",OFFSET('Smelter Reference List'!$G$4,$S2133-4,0))</f>
        <v/>
      </c>
      <c r="I2133" s="295" t="str">
        <f ca="1">IF(ISERROR($S2133),"",OFFSET('Smelter Reference List'!$H$4,$S2133-4,0))</f>
        <v/>
      </c>
      <c r="J2133" s="295" t="str">
        <f ca="1">IF(ISERROR($S2133),"",OFFSET('Smelter Reference List'!$I$4,$S2133-4,0))</f>
        <v/>
      </c>
      <c r="K2133" s="296"/>
      <c r="L2133" s="296"/>
      <c r="M2133" s="296"/>
      <c r="N2133" s="296"/>
      <c r="O2133" s="296"/>
      <c r="P2133" s="296"/>
      <c r="Q2133" s="297"/>
      <c r="R2133" s="227"/>
      <c r="S2133" s="228" t="e">
        <f>IF(C2133="",NA(),MATCH($B2133&amp;$C2133,'Smelter Reference List'!$J:$J,0))</f>
        <v>#N/A</v>
      </c>
      <c r="T2133" s="229"/>
      <c r="U2133" s="229">
        <f t="shared" ca="1" si="68"/>
        <v>0</v>
      </c>
      <c r="V2133" s="229"/>
      <c r="W2133" s="229"/>
      <c r="Y2133" s="223" t="str">
        <f t="shared" si="69"/>
        <v/>
      </c>
    </row>
    <row r="2134" spans="1:25" s="223" customFormat="1" ht="20.25">
      <c r="A2134" s="292"/>
      <c r="B2134" s="293" t="str">
        <f>IF(LEN(A2134)=0,"",INDEX('Smelter Reference List'!$A:$A,MATCH($A2134,'Smelter Reference List'!$E:$E,0)))</f>
        <v/>
      </c>
      <c r="C2134" s="299" t="str">
        <f>IF(LEN(A2134)=0,"",INDEX('Smelter Reference List'!$C:$C,MATCH($A2134,'Smelter Reference List'!$E:$E,0)))</f>
        <v/>
      </c>
      <c r="D2134" s="293" t="str">
        <f ca="1">IF(ISERROR($S2134),"",OFFSET('Smelter Reference List'!$C$4,$S2134-4,0)&amp;"")</f>
        <v/>
      </c>
      <c r="E2134" s="293" t="str">
        <f ca="1">IF(ISERROR($S2134),"",OFFSET('Smelter Reference List'!$D$4,$S2134-4,0)&amp;"")</f>
        <v/>
      </c>
      <c r="F2134" s="293" t="str">
        <f ca="1">IF(ISERROR($S2134),"",OFFSET('Smelter Reference List'!$E$4,$S2134-4,0))</f>
        <v/>
      </c>
      <c r="G2134" s="293" t="str">
        <f ca="1">IF(C2134=$U$4,"Enter smelter details", IF(ISERROR($S2134),"",OFFSET('Smelter Reference List'!$F$4,$S2134-4,0)))</f>
        <v/>
      </c>
      <c r="H2134" s="294" t="str">
        <f ca="1">IF(ISERROR($S2134),"",OFFSET('Smelter Reference List'!$G$4,$S2134-4,0))</f>
        <v/>
      </c>
      <c r="I2134" s="295" t="str">
        <f ca="1">IF(ISERROR($S2134),"",OFFSET('Smelter Reference List'!$H$4,$S2134-4,0))</f>
        <v/>
      </c>
      <c r="J2134" s="295" t="str">
        <f ca="1">IF(ISERROR($S2134),"",OFFSET('Smelter Reference List'!$I$4,$S2134-4,0))</f>
        <v/>
      </c>
      <c r="K2134" s="296"/>
      <c r="L2134" s="296"/>
      <c r="M2134" s="296"/>
      <c r="N2134" s="296"/>
      <c r="O2134" s="296"/>
      <c r="P2134" s="296"/>
      <c r="Q2134" s="297"/>
      <c r="R2134" s="227"/>
      <c r="S2134" s="228" t="e">
        <f>IF(C2134="",NA(),MATCH($B2134&amp;$C2134,'Smelter Reference List'!$J:$J,0))</f>
        <v>#N/A</v>
      </c>
      <c r="T2134" s="229"/>
      <c r="U2134" s="229">
        <f t="shared" ca="1" si="68"/>
        <v>0</v>
      </c>
      <c r="V2134" s="229"/>
      <c r="W2134" s="229"/>
      <c r="Y2134" s="223" t="str">
        <f t="shared" si="69"/>
        <v/>
      </c>
    </row>
    <row r="2135" spans="1:25" s="223" customFormat="1" ht="20.25">
      <c r="A2135" s="292"/>
      <c r="B2135" s="293" t="str">
        <f>IF(LEN(A2135)=0,"",INDEX('Smelter Reference List'!$A:$A,MATCH($A2135,'Smelter Reference List'!$E:$E,0)))</f>
        <v/>
      </c>
      <c r="C2135" s="299" t="str">
        <f>IF(LEN(A2135)=0,"",INDEX('Smelter Reference List'!$C:$C,MATCH($A2135,'Smelter Reference List'!$E:$E,0)))</f>
        <v/>
      </c>
      <c r="D2135" s="293" t="str">
        <f ca="1">IF(ISERROR($S2135),"",OFFSET('Smelter Reference List'!$C$4,$S2135-4,0)&amp;"")</f>
        <v/>
      </c>
      <c r="E2135" s="293" t="str">
        <f ca="1">IF(ISERROR($S2135),"",OFFSET('Smelter Reference List'!$D$4,$S2135-4,0)&amp;"")</f>
        <v/>
      </c>
      <c r="F2135" s="293" t="str">
        <f ca="1">IF(ISERROR($S2135),"",OFFSET('Smelter Reference List'!$E$4,$S2135-4,0))</f>
        <v/>
      </c>
      <c r="G2135" s="293" t="str">
        <f ca="1">IF(C2135=$U$4,"Enter smelter details", IF(ISERROR($S2135),"",OFFSET('Smelter Reference List'!$F$4,$S2135-4,0)))</f>
        <v/>
      </c>
      <c r="H2135" s="294" t="str">
        <f ca="1">IF(ISERROR($S2135),"",OFFSET('Smelter Reference List'!$G$4,$S2135-4,0))</f>
        <v/>
      </c>
      <c r="I2135" s="295" t="str">
        <f ca="1">IF(ISERROR($S2135),"",OFFSET('Smelter Reference List'!$H$4,$S2135-4,0))</f>
        <v/>
      </c>
      <c r="J2135" s="295" t="str">
        <f ca="1">IF(ISERROR($S2135),"",OFFSET('Smelter Reference List'!$I$4,$S2135-4,0))</f>
        <v/>
      </c>
      <c r="K2135" s="296"/>
      <c r="L2135" s="296"/>
      <c r="M2135" s="296"/>
      <c r="N2135" s="296"/>
      <c r="O2135" s="296"/>
      <c r="P2135" s="296"/>
      <c r="Q2135" s="297"/>
      <c r="R2135" s="227"/>
      <c r="S2135" s="228" t="e">
        <f>IF(C2135="",NA(),MATCH($B2135&amp;$C2135,'Smelter Reference List'!$J:$J,0))</f>
        <v>#N/A</v>
      </c>
      <c r="T2135" s="229"/>
      <c r="U2135" s="229">
        <f t="shared" ca="1" si="68"/>
        <v>0</v>
      </c>
      <c r="V2135" s="229"/>
      <c r="W2135" s="229"/>
      <c r="Y2135" s="223" t="str">
        <f t="shared" si="69"/>
        <v/>
      </c>
    </row>
    <row r="2136" spans="1:25" s="223" customFormat="1" ht="20.25">
      <c r="A2136" s="292"/>
      <c r="B2136" s="293" t="str">
        <f>IF(LEN(A2136)=0,"",INDEX('Smelter Reference List'!$A:$A,MATCH($A2136,'Smelter Reference List'!$E:$E,0)))</f>
        <v/>
      </c>
      <c r="C2136" s="299" t="str">
        <f>IF(LEN(A2136)=0,"",INDEX('Smelter Reference List'!$C:$C,MATCH($A2136,'Smelter Reference List'!$E:$E,0)))</f>
        <v/>
      </c>
      <c r="D2136" s="293" t="str">
        <f ca="1">IF(ISERROR($S2136),"",OFFSET('Smelter Reference List'!$C$4,$S2136-4,0)&amp;"")</f>
        <v/>
      </c>
      <c r="E2136" s="293" t="str">
        <f ca="1">IF(ISERROR($S2136),"",OFFSET('Smelter Reference List'!$D$4,$S2136-4,0)&amp;"")</f>
        <v/>
      </c>
      <c r="F2136" s="293" t="str">
        <f ca="1">IF(ISERROR($S2136),"",OFFSET('Smelter Reference List'!$E$4,$S2136-4,0))</f>
        <v/>
      </c>
      <c r="G2136" s="293" t="str">
        <f ca="1">IF(C2136=$U$4,"Enter smelter details", IF(ISERROR($S2136),"",OFFSET('Smelter Reference List'!$F$4,$S2136-4,0)))</f>
        <v/>
      </c>
      <c r="H2136" s="294" t="str">
        <f ca="1">IF(ISERROR($S2136),"",OFFSET('Smelter Reference List'!$G$4,$S2136-4,0))</f>
        <v/>
      </c>
      <c r="I2136" s="295" t="str">
        <f ca="1">IF(ISERROR($S2136),"",OFFSET('Smelter Reference List'!$H$4,$S2136-4,0))</f>
        <v/>
      </c>
      <c r="J2136" s="295" t="str">
        <f ca="1">IF(ISERROR($S2136),"",OFFSET('Smelter Reference List'!$I$4,$S2136-4,0))</f>
        <v/>
      </c>
      <c r="K2136" s="296"/>
      <c r="L2136" s="296"/>
      <c r="M2136" s="296"/>
      <c r="N2136" s="296"/>
      <c r="O2136" s="296"/>
      <c r="P2136" s="296"/>
      <c r="Q2136" s="297"/>
      <c r="R2136" s="227"/>
      <c r="S2136" s="228" t="e">
        <f>IF(C2136="",NA(),MATCH($B2136&amp;$C2136,'Smelter Reference List'!$J:$J,0))</f>
        <v>#N/A</v>
      </c>
      <c r="T2136" s="229"/>
      <c r="U2136" s="229">
        <f t="shared" ca="1" si="68"/>
        <v>0</v>
      </c>
      <c r="V2136" s="229"/>
      <c r="W2136" s="229"/>
      <c r="Y2136" s="223" t="str">
        <f t="shared" si="69"/>
        <v/>
      </c>
    </row>
    <row r="2137" spans="1:25" s="223" customFormat="1" ht="20.25">
      <c r="A2137" s="292"/>
      <c r="B2137" s="293" t="str">
        <f>IF(LEN(A2137)=0,"",INDEX('Smelter Reference List'!$A:$A,MATCH($A2137,'Smelter Reference List'!$E:$E,0)))</f>
        <v/>
      </c>
      <c r="C2137" s="299" t="str">
        <f>IF(LEN(A2137)=0,"",INDEX('Smelter Reference List'!$C:$C,MATCH($A2137,'Smelter Reference List'!$E:$E,0)))</f>
        <v/>
      </c>
      <c r="D2137" s="293" t="str">
        <f ca="1">IF(ISERROR($S2137),"",OFFSET('Smelter Reference List'!$C$4,$S2137-4,0)&amp;"")</f>
        <v/>
      </c>
      <c r="E2137" s="293" t="str">
        <f ca="1">IF(ISERROR($S2137),"",OFFSET('Smelter Reference List'!$D$4,$S2137-4,0)&amp;"")</f>
        <v/>
      </c>
      <c r="F2137" s="293" t="str">
        <f ca="1">IF(ISERROR($S2137),"",OFFSET('Smelter Reference List'!$E$4,$S2137-4,0))</f>
        <v/>
      </c>
      <c r="G2137" s="293" t="str">
        <f ca="1">IF(C2137=$U$4,"Enter smelter details", IF(ISERROR($S2137),"",OFFSET('Smelter Reference List'!$F$4,$S2137-4,0)))</f>
        <v/>
      </c>
      <c r="H2137" s="294" t="str">
        <f ca="1">IF(ISERROR($S2137),"",OFFSET('Smelter Reference List'!$G$4,$S2137-4,0))</f>
        <v/>
      </c>
      <c r="I2137" s="295" t="str">
        <f ca="1">IF(ISERROR($S2137),"",OFFSET('Smelter Reference List'!$H$4,$S2137-4,0))</f>
        <v/>
      </c>
      <c r="J2137" s="295" t="str">
        <f ca="1">IF(ISERROR($S2137),"",OFFSET('Smelter Reference List'!$I$4,$S2137-4,0))</f>
        <v/>
      </c>
      <c r="K2137" s="296"/>
      <c r="L2137" s="296"/>
      <c r="M2137" s="296"/>
      <c r="N2137" s="296"/>
      <c r="O2137" s="296"/>
      <c r="P2137" s="296"/>
      <c r="Q2137" s="297"/>
      <c r="R2137" s="227"/>
      <c r="S2137" s="228" t="e">
        <f>IF(C2137="",NA(),MATCH($B2137&amp;$C2137,'Smelter Reference List'!$J:$J,0))</f>
        <v>#N/A</v>
      </c>
      <c r="T2137" s="229"/>
      <c r="U2137" s="229">
        <f t="shared" ca="1" si="68"/>
        <v>0</v>
      </c>
      <c r="V2137" s="229"/>
      <c r="W2137" s="229"/>
      <c r="Y2137" s="223" t="str">
        <f t="shared" si="69"/>
        <v/>
      </c>
    </row>
    <row r="2138" spans="1:25" s="223" customFormat="1" ht="20.25">
      <c r="A2138" s="292"/>
      <c r="B2138" s="293" t="str">
        <f>IF(LEN(A2138)=0,"",INDEX('Smelter Reference List'!$A:$A,MATCH($A2138,'Smelter Reference List'!$E:$E,0)))</f>
        <v/>
      </c>
      <c r="C2138" s="299" t="str">
        <f>IF(LEN(A2138)=0,"",INDEX('Smelter Reference List'!$C:$C,MATCH($A2138,'Smelter Reference List'!$E:$E,0)))</f>
        <v/>
      </c>
      <c r="D2138" s="293" t="str">
        <f ca="1">IF(ISERROR($S2138),"",OFFSET('Smelter Reference List'!$C$4,$S2138-4,0)&amp;"")</f>
        <v/>
      </c>
      <c r="E2138" s="293" t="str">
        <f ca="1">IF(ISERROR($S2138),"",OFFSET('Smelter Reference List'!$D$4,$S2138-4,0)&amp;"")</f>
        <v/>
      </c>
      <c r="F2138" s="293" t="str">
        <f ca="1">IF(ISERROR($S2138),"",OFFSET('Smelter Reference List'!$E$4,$S2138-4,0))</f>
        <v/>
      </c>
      <c r="G2138" s="293" t="str">
        <f ca="1">IF(C2138=$U$4,"Enter smelter details", IF(ISERROR($S2138),"",OFFSET('Smelter Reference List'!$F$4,$S2138-4,0)))</f>
        <v/>
      </c>
      <c r="H2138" s="294" t="str">
        <f ca="1">IF(ISERROR($S2138),"",OFFSET('Smelter Reference List'!$G$4,$S2138-4,0))</f>
        <v/>
      </c>
      <c r="I2138" s="295" t="str">
        <f ca="1">IF(ISERROR($S2138),"",OFFSET('Smelter Reference List'!$H$4,$S2138-4,0))</f>
        <v/>
      </c>
      <c r="J2138" s="295" t="str">
        <f ca="1">IF(ISERROR($S2138),"",OFFSET('Smelter Reference List'!$I$4,$S2138-4,0))</f>
        <v/>
      </c>
      <c r="K2138" s="296"/>
      <c r="L2138" s="296"/>
      <c r="M2138" s="296"/>
      <c r="N2138" s="296"/>
      <c r="O2138" s="296"/>
      <c r="P2138" s="296"/>
      <c r="Q2138" s="297"/>
      <c r="R2138" s="227"/>
      <c r="S2138" s="228" t="e">
        <f>IF(C2138="",NA(),MATCH($B2138&amp;$C2138,'Smelter Reference List'!$J:$J,0))</f>
        <v>#N/A</v>
      </c>
      <c r="T2138" s="229"/>
      <c r="U2138" s="229">
        <f t="shared" ca="1" si="68"/>
        <v>0</v>
      </c>
      <c r="V2138" s="229"/>
      <c r="W2138" s="229"/>
      <c r="Y2138" s="223" t="str">
        <f t="shared" si="69"/>
        <v/>
      </c>
    </row>
    <row r="2139" spans="1:25" s="223" customFormat="1" ht="20.25">
      <c r="A2139" s="292"/>
      <c r="B2139" s="293" t="str">
        <f>IF(LEN(A2139)=0,"",INDEX('Smelter Reference List'!$A:$A,MATCH($A2139,'Smelter Reference List'!$E:$E,0)))</f>
        <v/>
      </c>
      <c r="C2139" s="299" t="str">
        <f>IF(LEN(A2139)=0,"",INDEX('Smelter Reference List'!$C:$C,MATCH($A2139,'Smelter Reference List'!$E:$E,0)))</f>
        <v/>
      </c>
      <c r="D2139" s="293" t="str">
        <f ca="1">IF(ISERROR($S2139),"",OFFSET('Smelter Reference List'!$C$4,$S2139-4,0)&amp;"")</f>
        <v/>
      </c>
      <c r="E2139" s="293" t="str">
        <f ca="1">IF(ISERROR($S2139),"",OFFSET('Smelter Reference List'!$D$4,$S2139-4,0)&amp;"")</f>
        <v/>
      </c>
      <c r="F2139" s="293" t="str">
        <f ca="1">IF(ISERROR($S2139),"",OFFSET('Smelter Reference List'!$E$4,$S2139-4,0))</f>
        <v/>
      </c>
      <c r="G2139" s="293" t="str">
        <f ca="1">IF(C2139=$U$4,"Enter smelter details", IF(ISERROR($S2139),"",OFFSET('Smelter Reference List'!$F$4,$S2139-4,0)))</f>
        <v/>
      </c>
      <c r="H2139" s="294" t="str">
        <f ca="1">IF(ISERROR($S2139),"",OFFSET('Smelter Reference List'!$G$4,$S2139-4,0))</f>
        <v/>
      </c>
      <c r="I2139" s="295" t="str">
        <f ca="1">IF(ISERROR($S2139),"",OFFSET('Smelter Reference List'!$H$4,$S2139-4,0))</f>
        <v/>
      </c>
      <c r="J2139" s="295" t="str">
        <f ca="1">IF(ISERROR($S2139),"",OFFSET('Smelter Reference List'!$I$4,$S2139-4,0))</f>
        <v/>
      </c>
      <c r="K2139" s="296"/>
      <c r="L2139" s="296"/>
      <c r="M2139" s="296"/>
      <c r="N2139" s="296"/>
      <c r="O2139" s="296"/>
      <c r="P2139" s="296"/>
      <c r="Q2139" s="297"/>
      <c r="R2139" s="227"/>
      <c r="S2139" s="228" t="e">
        <f>IF(C2139="",NA(),MATCH($B2139&amp;$C2139,'Smelter Reference List'!$J:$J,0))</f>
        <v>#N/A</v>
      </c>
      <c r="T2139" s="229"/>
      <c r="U2139" s="229">
        <f t="shared" ca="1" si="68"/>
        <v>0</v>
      </c>
      <c r="V2139" s="229"/>
      <c r="W2139" s="229"/>
      <c r="Y2139" s="223" t="str">
        <f t="shared" si="69"/>
        <v/>
      </c>
    </row>
    <row r="2140" spans="1:25" s="223" customFormat="1" ht="20.25">
      <c r="A2140" s="292"/>
      <c r="B2140" s="293" t="str">
        <f>IF(LEN(A2140)=0,"",INDEX('Smelter Reference List'!$A:$A,MATCH($A2140,'Smelter Reference List'!$E:$E,0)))</f>
        <v/>
      </c>
      <c r="C2140" s="299" t="str">
        <f>IF(LEN(A2140)=0,"",INDEX('Smelter Reference List'!$C:$C,MATCH($A2140,'Smelter Reference List'!$E:$E,0)))</f>
        <v/>
      </c>
      <c r="D2140" s="293" t="str">
        <f ca="1">IF(ISERROR($S2140),"",OFFSET('Smelter Reference List'!$C$4,$S2140-4,0)&amp;"")</f>
        <v/>
      </c>
      <c r="E2140" s="293" t="str">
        <f ca="1">IF(ISERROR($S2140),"",OFFSET('Smelter Reference List'!$D$4,$S2140-4,0)&amp;"")</f>
        <v/>
      </c>
      <c r="F2140" s="293" t="str">
        <f ca="1">IF(ISERROR($S2140),"",OFFSET('Smelter Reference List'!$E$4,$S2140-4,0))</f>
        <v/>
      </c>
      <c r="G2140" s="293" t="str">
        <f ca="1">IF(C2140=$U$4,"Enter smelter details", IF(ISERROR($S2140),"",OFFSET('Smelter Reference List'!$F$4,$S2140-4,0)))</f>
        <v/>
      </c>
      <c r="H2140" s="294" t="str">
        <f ca="1">IF(ISERROR($S2140),"",OFFSET('Smelter Reference List'!$G$4,$S2140-4,0))</f>
        <v/>
      </c>
      <c r="I2140" s="295" t="str">
        <f ca="1">IF(ISERROR($S2140),"",OFFSET('Smelter Reference List'!$H$4,$S2140-4,0))</f>
        <v/>
      </c>
      <c r="J2140" s="295" t="str">
        <f ca="1">IF(ISERROR($S2140),"",OFFSET('Smelter Reference List'!$I$4,$S2140-4,0))</f>
        <v/>
      </c>
      <c r="K2140" s="296"/>
      <c r="L2140" s="296"/>
      <c r="M2140" s="296"/>
      <c r="N2140" s="296"/>
      <c r="O2140" s="296"/>
      <c r="P2140" s="296"/>
      <c r="Q2140" s="297"/>
      <c r="R2140" s="227"/>
      <c r="S2140" s="228" t="e">
        <f>IF(C2140="",NA(),MATCH($B2140&amp;$C2140,'Smelter Reference List'!$J:$J,0))</f>
        <v>#N/A</v>
      </c>
      <c r="T2140" s="229"/>
      <c r="U2140" s="229">
        <f t="shared" ca="1" si="68"/>
        <v>0</v>
      </c>
      <c r="V2140" s="229"/>
      <c r="W2140" s="229"/>
      <c r="Y2140" s="223" t="str">
        <f t="shared" si="69"/>
        <v/>
      </c>
    </row>
    <row r="2141" spans="1:25" s="223" customFormat="1" ht="20.25">
      <c r="A2141" s="292"/>
      <c r="B2141" s="293" t="str">
        <f>IF(LEN(A2141)=0,"",INDEX('Smelter Reference List'!$A:$A,MATCH($A2141,'Smelter Reference List'!$E:$E,0)))</f>
        <v/>
      </c>
      <c r="C2141" s="299" t="str">
        <f>IF(LEN(A2141)=0,"",INDEX('Smelter Reference List'!$C:$C,MATCH($A2141,'Smelter Reference List'!$E:$E,0)))</f>
        <v/>
      </c>
      <c r="D2141" s="293" t="str">
        <f ca="1">IF(ISERROR($S2141),"",OFFSET('Smelter Reference List'!$C$4,$S2141-4,0)&amp;"")</f>
        <v/>
      </c>
      <c r="E2141" s="293" t="str">
        <f ca="1">IF(ISERROR($S2141),"",OFFSET('Smelter Reference List'!$D$4,$S2141-4,0)&amp;"")</f>
        <v/>
      </c>
      <c r="F2141" s="293" t="str">
        <f ca="1">IF(ISERROR($S2141),"",OFFSET('Smelter Reference List'!$E$4,$S2141-4,0))</f>
        <v/>
      </c>
      <c r="G2141" s="293" t="str">
        <f ca="1">IF(C2141=$U$4,"Enter smelter details", IF(ISERROR($S2141),"",OFFSET('Smelter Reference List'!$F$4,$S2141-4,0)))</f>
        <v/>
      </c>
      <c r="H2141" s="294" t="str">
        <f ca="1">IF(ISERROR($S2141),"",OFFSET('Smelter Reference List'!$G$4,$S2141-4,0))</f>
        <v/>
      </c>
      <c r="I2141" s="295" t="str">
        <f ca="1">IF(ISERROR($S2141),"",OFFSET('Smelter Reference List'!$H$4,$S2141-4,0))</f>
        <v/>
      </c>
      <c r="J2141" s="295" t="str">
        <f ca="1">IF(ISERROR($S2141),"",OFFSET('Smelter Reference List'!$I$4,$S2141-4,0))</f>
        <v/>
      </c>
      <c r="K2141" s="296"/>
      <c r="L2141" s="296"/>
      <c r="M2141" s="296"/>
      <c r="N2141" s="296"/>
      <c r="O2141" s="296"/>
      <c r="P2141" s="296"/>
      <c r="Q2141" s="297"/>
      <c r="R2141" s="227"/>
      <c r="S2141" s="228" t="e">
        <f>IF(C2141="",NA(),MATCH($B2141&amp;$C2141,'Smelter Reference List'!$J:$J,0))</f>
        <v>#N/A</v>
      </c>
      <c r="T2141" s="229"/>
      <c r="U2141" s="229">
        <f t="shared" ca="1" si="68"/>
        <v>0</v>
      </c>
      <c r="V2141" s="229"/>
      <c r="W2141" s="229"/>
      <c r="Y2141" s="223" t="str">
        <f t="shared" si="69"/>
        <v/>
      </c>
    </row>
    <row r="2142" spans="1:25" s="223" customFormat="1" ht="20.25">
      <c r="A2142" s="292"/>
      <c r="B2142" s="293" t="str">
        <f>IF(LEN(A2142)=0,"",INDEX('Smelter Reference List'!$A:$A,MATCH($A2142,'Smelter Reference List'!$E:$E,0)))</f>
        <v/>
      </c>
      <c r="C2142" s="299" t="str">
        <f>IF(LEN(A2142)=0,"",INDEX('Smelter Reference List'!$C:$C,MATCH($A2142,'Smelter Reference List'!$E:$E,0)))</f>
        <v/>
      </c>
      <c r="D2142" s="293" t="str">
        <f ca="1">IF(ISERROR($S2142),"",OFFSET('Smelter Reference List'!$C$4,$S2142-4,0)&amp;"")</f>
        <v/>
      </c>
      <c r="E2142" s="293" t="str">
        <f ca="1">IF(ISERROR($S2142),"",OFFSET('Smelter Reference List'!$D$4,$S2142-4,0)&amp;"")</f>
        <v/>
      </c>
      <c r="F2142" s="293" t="str">
        <f ca="1">IF(ISERROR($S2142),"",OFFSET('Smelter Reference List'!$E$4,$S2142-4,0))</f>
        <v/>
      </c>
      <c r="G2142" s="293" t="str">
        <f ca="1">IF(C2142=$U$4,"Enter smelter details", IF(ISERROR($S2142),"",OFFSET('Smelter Reference List'!$F$4,$S2142-4,0)))</f>
        <v/>
      </c>
      <c r="H2142" s="294" t="str">
        <f ca="1">IF(ISERROR($S2142),"",OFFSET('Smelter Reference List'!$G$4,$S2142-4,0))</f>
        <v/>
      </c>
      <c r="I2142" s="295" t="str">
        <f ca="1">IF(ISERROR($S2142),"",OFFSET('Smelter Reference List'!$H$4,$S2142-4,0))</f>
        <v/>
      </c>
      <c r="J2142" s="295" t="str">
        <f ca="1">IF(ISERROR($S2142),"",OFFSET('Smelter Reference List'!$I$4,$S2142-4,0))</f>
        <v/>
      </c>
      <c r="K2142" s="296"/>
      <c r="L2142" s="296"/>
      <c r="M2142" s="296"/>
      <c r="N2142" s="296"/>
      <c r="O2142" s="296"/>
      <c r="P2142" s="296"/>
      <c r="Q2142" s="297"/>
      <c r="R2142" s="227"/>
      <c r="S2142" s="228" t="e">
        <f>IF(C2142="",NA(),MATCH($B2142&amp;$C2142,'Smelter Reference List'!$J:$J,0))</f>
        <v>#N/A</v>
      </c>
      <c r="T2142" s="229"/>
      <c r="U2142" s="229">
        <f t="shared" ca="1" si="68"/>
        <v>0</v>
      </c>
      <c r="V2142" s="229"/>
      <c r="W2142" s="229"/>
      <c r="Y2142" s="223" t="str">
        <f t="shared" si="69"/>
        <v/>
      </c>
    </row>
    <row r="2143" spans="1:25" s="223" customFormat="1" ht="20.25">
      <c r="A2143" s="292"/>
      <c r="B2143" s="293" t="str">
        <f>IF(LEN(A2143)=0,"",INDEX('Smelter Reference List'!$A:$A,MATCH($A2143,'Smelter Reference List'!$E:$E,0)))</f>
        <v/>
      </c>
      <c r="C2143" s="299" t="str">
        <f>IF(LEN(A2143)=0,"",INDEX('Smelter Reference List'!$C:$C,MATCH($A2143,'Smelter Reference List'!$E:$E,0)))</f>
        <v/>
      </c>
      <c r="D2143" s="293" t="str">
        <f ca="1">IF(ISERROR($S2143),"",OFFSET('Smelter Reference List'!$C$4,$S2143-4,0)&amp;"")</f>
        <v/>
      </c>
      <c r="E2143" s="293" t="str">
        <f ca="1">IF(ISERROR($S2143),"",OFFSET('Smelter Reference List'!$D$4,$S2143-4,0)&amp;"")</f>
        <v/>
      </c>
      <c r="F2143" s="293" t="str">
        <f ca="1">IF(ISERROR($S2143),"",OFFSET('Smelter Reference List'!$E$4,$S2143-4,0))</f>
        <v/>
      </c>
      <c r="G2143" s="293" t="str">
        <f ca="1">IF(C2143=$U$4,"Enter smelter details", IF(ISERROR($S2143),"",OFFSET('Smelter Reference List'!$F$4,$S2143-4,0)))</f>
        <v/>
      </c>
      <c r="H2143" s="294" t="str">
        <f ca="1">IF(ISERROR($S2143),"",OFFSET('Smelter Reference List'!$G$4,$S2143-4,0))</f>
        <v/>
      </c>
      <c r="I2143" s="295" t="str">
        <f ca="1">IF(ISERROR($S2143),"",OFFSET('Smelter Reference List'!$H$4,$S2143-4,0))</f>
        <v/>
      </c>
      <c r="J2143" s="295" t="str">
        <f ca="1">IF(ISERROR($S2143),"",OFFSET('Smelter Reference List'!$I$4,$S2143-4,0))</f>
        <v/>
      </c>
      <c r="K2143" s="296"/>
      <c r="L2143" s="296"/>
      <c r="M2143" s="296"/>
      <c r="N2143" s="296"/>
      <c r="O2143" s="296"/>
      <c r="P2143" s="296"/>
      <c r="Q2143" s="297"/>
      <c r="R2143" s="227"/>
      <c r="S2143" s="228" t="e">
        <f>IF(C2143="",NA(),MATCH($B2143&amp;$C2143,'Smelter Reference List'!$J:$J,0))</f>
        <v>#N/A</v>
      </c>
      <c r="T2143" s="229"/>
      <c r="U2143" s="229">
        <f t="shared" ca="1" si="68"/>
        <v>0</v>
      </c>
      <c r="V2143" s="229"/>
      <c r="W2143" s="229"/>
      <c r="Y2143" s="223" t="str">
        <f t="shared" si="69"/>
        <v/>
      </c>
    </row>
    <row r="2144" spans="1:25" s="223" customFormat="1" ht="20.25">
      <c r="A2144" s="292"/>
      <c r="B2144" s="293" t="str">
        <f>IF(LEN(A2144)=0,"",INDEX('Smelter Reference List'!$A:$A,MATCH($A2144,'Smelter Reference List'!$E:$E,0)))</f>
        <v/>
      </c>
      <c r="C2144" s="299" t="str">
        <f>IF(LEN(A2144)=0,"",INDEX('Smelter Reference List'!$C:$C,MATCH($A2144,'Smelter Reference List'!$E:$E,0)))</f>
        <v/>
      </c>
      <c r="D2144" s="293" t="str">
        <f ca="1">IF(ISERROR($S2144),"",OFFSET('Smelter Reference List'!$C$4,$S2144-4,0)&amp;"")</f>
        <v/>
      </c>
      <c r="E2144" s="293" t="str">
        <f ca="1">IF(ISERROR($S2144),"",OFFSET('Smelter Reference List'!$D$4,$S2144-4,0)&amp;"")</f>
        <v/>
      </c>
      <c r="F2144" s="293" t="str">
        <f ca="1">IF(ISERROR($S2144),"",OFFSET('Smelter Reference List'!$E$4,$S2144-4,0))</f>
        <v/>
      </c>
      <c r="G2144" s="293" t="str">
        <f ca="1">IF(C2144=$U$4,"Enter smelter details", IF(ISERROR($S2144),"",OFFSET('Smelter Reference List'!$F$4,$S2144-4,0)))</f>
        <v/>
      </c>
      <c r="H2144" s="294" t="str">
        <f ca="1">IF(ISERROR($S2144),"",OFFSET('Smelter Reference List'!$G$4,$S2144-4,0))</f>
        <v/>
      </c>
      <c r="I2144" s="295" t="str">
        <f ca="1">IF(ISERROR($S2144),"",OFFSET('Smelter Reference List'!$H$4,$S2144-4,0))</f>
        <v/>
      </c>
      <c r="J2144" s="295" t="str">
        <f ca="1">IF(ISERROR($S2144),"",OFFSET('Smelter Reference List'!$I$4,$S2144-4,0))</f>
        <v/>
      </c>
      <c r="K2144" s="296"/>
      <c r="L2144" s="296"/>
      <c r="M2144" s="296"/>
      <c r="N2144" s="296"/>
      <c r="O2144" s="296"/>
      <c r="P2144" s="296"/>
      <c r="Q2144" s="297"/>
      <c r="R2144" s="227"/>
      <c r="S2144" s="228" t="e">
        <f>IF(C2144="",NA(),MATCH($B2144&amp;$C2144,'Smelter Reference List'!$J:$J,0))</f>
        <v>#N/A</v>
      </c>
      <c r="T2144" s="229"/>
      <c r="U2144" s="229">
        <f t="shared" ca="1" si="68"/>
        <v>0</v>
      </c>
      <c r="V2144" s="229"/>
      <c r="W2144" s="229"/>
      <c r="Y2144" s="223" t="str">
        <f t="shared" si="69"/>
        <v/>
      </c>
    </row>
    <row r="2145" spans="1:25" s="223" customFormat="1" ht="20.25">
      <c r="A2145" s="292"/>
      <c r="B2145" s="293" t="str">
        <f>IF(LEN(A2145)=0,"",INDEX('Smelter Reference List'!$A:$A,MATCH($A2145,'Smelter Reference List'!$E:$E,0)))</f>
        <v/>
      </c>
      <c r="C2145" s="299" t="str">
        <f>IF(LEN(A2145)=0,"",INDEX('Smelter Reference List'!$C:$C,MATCH($A2145,'Smelter Reference List'!$E:$E,0)))</f>
        <v/>
      </c>
      <c r="D2145" s="293" t="str">
        <f ca="1">IF(ISERROR($S2145),"",OFFSET('Smelter Reference List'!$C$4,$S2145-4,0)&amp;"")</f>
        <v/>
      </c>
      <c r="E2145" s="293" t="str">
        <f ca="1">IF(ISERROR($S2145),"",OFFSET('Smelter Reference List'!$D$4,$S2145-4,0)&amp;"")</f>
        <v/>
      </c>
      <c r="F2145" s="293" t="str">
        <f ca="1">IF(ISERROR($S2145),"",OFFSET('Smelter Reference List'!$E$4,$S2145-4,0))</f>
        <v/>
      </c>
      <c r="G2145" s="293" t="str">
        <f ca="1">IF(C2145=$U$4,"Enter smelter details", IF(ISERROR($S2145),"",OFFSET('Smelter Reference List'!$F$4,$S2145-4,0)))</f>
        <v/>
      </c>
      <c r="H2145" s="294" t="str">
        <f ca="1">IF(ISERROR($S2145),"",OFFSET('Smelter Reference List'!$G$4,$S2145-4,0))</f>
        <v/>
      </c>
      <c r="I2145" s="295" t="str">
        <f ca="1">IF(ISERROR($S2145),"",OFFSET('Smelter Reference List'!$H$4,$S2145-4,0))</f>
        <v/>
      </c>
      <c r="J2145" s="295" t="str">
        <f ca="1">IF(ISERROR($S2145),"",OFFSET('Smelter Reference List'!$I$4,$S2145-4,0))</f>
        <v/>
      </c>
      <c r="K2145" s="296"/>
      <c r="L2145" s="296"/>
      <c r="M2145" s="296"/>
      <c r="N2145" s="296"/>
      <c r="O2145" s="296"/>
      <c r="P2145" s="296"/>
      <c r="Q2145" s="297"/>
      <c r="R2145" s="227"/>
      <c r="S2145" s="228" t="e">
        <f>IF(C2145="",NA(),MATCH($B2145&amp;$C2145,'Smelter Reference List'!$J:$J,0))</f>
        <v>#N/A</v>
      </c>
      <c r="T2145" s="229"/>
      <c r="U2145" s="229">
        <f t="shared" ca="1" si="68"/>
        <v>0</v>
      </c>
      <c r="V2145" s="229"/>
      <c r="W2145" s="229"/>
      <c r="Y2145" s="223" t="str">
        <f t="shared" si="69"/>
        <v/>
      </c>
    </row>
    <row r="2146" spans="1:25" s="223" customFormat="1" ht="20.25">
      <c r="A2146" s="292"/>
      <c r="B2146" s="293" t="str">
        <f>IF(LEN(A2146)=0,"",INDEX('Smelter Reference List'!$A:$A,MATCH($A2146,'Smelter Reference List'!$E:$E,0)))</f>
        <v/>
      </c>
      <c r="C2146" s="299" t="str">
        <f>IF(LEN(A2146)=0,"",INDEX('Smelter Reference List'!$C:$C,MATCH($A2146,'Smelter Reference List'!$E:$E,0)))</f>
        <v/>
      </c>
      <c r="D2146" s="293" t="str">
        <f ca="1">IF(ISERROR($S2146),"",OFFSET('Smelter Reference List'!$C$4,$S2146-4,0)&amp;"")</f>
        <v/>
      </c>
      <c r="E2146" s="293" t="str">
        <f ca="1">IF(ISERROR($S2146),"",OFFSET('Smelter Reference List'!$D$4,$S2146-4,0)&amp;"")</f>
        <v/>
      </c>
      <c r="F2146" s="293" t="str">
        <f ca="1">IF(ISERROR($S2146),"",OFFSET('Smelter Reference List'!$E$4,$S2146-4,0))</f>
        <v/>
      </c>
      <c r="G2146" s="293" t="str">
        <f ca="1">IF(C2146=$U$4,"Enter smelter details", IF(ISERROR($S2146),"",OFFSET('Smelter Reference List'!$F$4,$S2146-4,0)))</f>
        <v/>
      </c>
      <c r="H2146" s="294" t="str">
        <f ca="1">IF(ISERROR($S2146),"",OFFSET('Smelter Reference List'!$G$4,$S2146-4,0))</f>
        <v/>
      </c>
      <c r="I2146" s="295" t="str">
        <f ca="1">IF(ISERROR($S2146),"",OFFSET('Smelter Reference List'!$H$4,$S2146-4,0))</f>
        <v/>
      </c>
      <c r="J2146" s="295" t="str">
        <f ca="1">IF(ISERROR($S2146),"",OFFSET('Smelter Reference List'!$I$4,$S2146-4,0))</f>
        <v/>
      </c>
      <c r="K2146" s="296"/>
      <c r="L2146" s="296"/>
      <c r="M2146" s="296"/>
      <c r="N2146" s="296"/>
      <c r="O2146" s="296"/>
      <c r="P2146" s="296"/>
      <c r="Q2146" s="297"/>
      <c r="R2146" s="227"/>
      <c r="S2146" s="228" t="e">
        <f>IF(C2146="",NA(),MATCH($B2146&amp;$C2146,'Smelter Reference List'!$J:$J,0))</f>
        <v>#N/A</v>
      </c>
      <c r="T2146" s="229"/>
      <c r="U2146" s="229">
        <f t="shared" ca="1" si="68"/>
        <v>0</v>
      </c>
      <c r="V2146" s="229"/>
      <c r="W2146" s="229"/>
      <c r="Y2146" s="223" t="str">
        <f t="shared" si="69"/>
        <v/>
      </c>
    </row>
    <row r="2147" spans="1:25" s="223" customFormat="1" ht="20.25">
      <c r="A2147" s="292"/>
      <c r="B2147" s="293" t="str">
        <f>IF(LEN(A2147)=0,"",INDEX('Smelter Reference List'!$A:$A,MATCH($A2147,'Smelter Reference List'!$E:$E,0)))</f>
        <v/>
      </c>
      <c r="C2147" s="299" t="str">
        <f>IF(LEN(A2147)=0,"",INDEX('Smelter Reference List'!$C:$C,MATCH($A2147,'Smelter Reference List'!$E:$E,0)))</f>
        <v/>
      </c>
      <c r="D2147" s="293" t="str">
        <f ca="1">IF(ISERROR($S2147),"",OFFSET('Smelter Reference List'!$C$4,$S2147-4,0)&amp;"")</f>
        <v/>
      </c>
      <c r="E2147" s="293" t="str">
        <f ca="1">IF(ISERROR($S2147),"",OFFSET('Smelter Reference List'!$D$4,$S2147-4,0)&amp;"")</f>
        <v/>
      </c>
      <c r="F2147" s="293" t="str">
        <f ca="1">IF(ISERROR($S2147),"",OFFSET('Smelter Reference List'!$E$4,$S2147-4,0))</f>
        <v/>
      </c>
      <c r="G2147" s="293" t="str">
        <f ca="1">IF(C2147=$U$4,"Enter smelter details", IF(ISERROR($S2147),"",OFFSET('Smelter Reference List'!$F$4,$S2147-4,0)))</f>
        <v/>
      </c>
      <c r="H2147" s="294" t="str">
        <f ca="1">IF(ISERROR($S2147),"",OFFSET('Smelter Reference List'!$G$4,$S2147-4,0))</f>
        <v/>
      </c>
      <c r="I2147" s="295" t="str">
        <f ca="1">IF(ISERROR($S2147),"",OFFSET('Smelter Reference List'!$H$4,$S2147-4,0))</f>
        <v/>
      </c>
      <c r="J2147" s="295" t="str">
        <f ca="1">IF(ISERROR($S2147),"",OFFSET('Smelter Reference List'!$I$4,$S2147-4,0))</f>
        <v/>
      </c>
      <c r="K2147" s="296"/>
      <c r="L2147" s="296"/>
      <c r="M2147" s="296"/>
      <c r="N2147" s="296"/>
      <c r="O2147" s="296"/>
      <c r="P2147" s="296"/>
      <c r="Q2147" s="297"/>
      <c r="R2147" s="227"/>
      <c r="S2147" s="228" t="e">
        <f>IF(C2147="",NA(),MATCH($B2147&amp;$C2147,'Smelter Reference List'!$J:$J,0))</f>
        <v>#N/A</v>
      </c>
      <c r="T2147" s="229"/>
      <c r="U2147" s="229">
        <f t="shared" ca="1" si="68"/>
        <v>0</v>
      </c>
      <c r="V2147" s="229"/>
      <c r="W2147" s="229"/>
      <c r="Y2147" s="223" t="str">
        <f t="shared" si="69"/>
        <v/>
      </c>
    </row>
    <row r="2148" spans="1:25" s="223" customFormat="1" ht="20.25">
      <c r="A2148" s="292"/>
      <c r="B2148" s="293" t="str">
        <f>IF(LEN(A2148)=0,"",INDEX('Smelter Reference List'!$A:$A,MATCH($A2148,'Smelter Reference List'!$E:$E,0)))</f>
        <v/>
      </c>
      <c r="C2148" s="299" t="str">
        <f>IF(LEN(A2148)=0,"",INDEX('Smelter Reference List'!$C:$C,MATCH($A2148,'Smelter Reference List'!$E:$E,0)))</f>
        <v/>
      </c>
      <c r="D2148" s="293" t="str">
        <f ca="1">IF(ISERROR($S2148),"",OFFSET('Smelter Reference List'!$C$4,$S2148-4,0)&amp;"")</f>
        <v/>
      </c>
      <c r="E2148" s="293" t="str">
        <f ca="1">IF(ISERROR($S2148),"",OFFSET('Smelter Reference List'!$D$4,$S2148-4,0)&amp;"")</f>
        <v/>
      </c>
      <c r="F2148" s="293" t="str">
        <f ca="1">IF(ISERROR($S2148),"",OFFSET('Smelter Reference List'!$E$4,$S2148-4,0))</f>
        <v/>
      </c>
      <c r="G2148" s="293" t="str">
        <f ca="1">IF(C2148=$U$4,"Enter smelter details", IF(ISERROR($S2148),"",OFFSET('Smelter Reference List'!$F$4,$S2148-4,0)))</f>
        <v/>
      </c>
      <c r="H2148" s="294" t="str">
        <f ca="1">IF(ISERROR($S2148),"",OFFSET('Smelter Reference List'!$G$4,$S2148-4,0))</f>
        <v/>
      </c>
      <c r="I2148" s="295" t="str">
        <f ca="1">IF(ISERROR($S2148),"",OFFSET('Smelter Reference List'!$H$4,$S2148-4,0))</f>
        <v/>
      </c>
      <c r="J2148" s="295" t="str">
        <f ca="1">IF(ISERROR($S2148),"",OFFSET('Smelter Reference List'!$I$4,$S2148-4,0))</f>
        <v/>
      </c>
      <c r="K2148" s="296"/>
      <c r="L2148" s="296"/>
      <c r="M2148" s="296"/>
      <c r="N2148" s="296"/>
      <c r="O2148" s="296"/>
      <c r="P2148" s="296"/>
      <c r="Q2148" s="297"/>
      <c r="R2148" s="227"/>
      <c r="S2148" s="228" t="e">
        <f>IF(C2148="",NA(),MATCH($B2148&amp;$C2148,'Smelter Reference List'!$J:$J,0))</f>
        <v>#N/A</v>
      </c>
      <c r="T2148" s="229"/>
      <c r="U2148" s="229">
        <f t="shared" ca="1" si="68"/>
        <v>0</v>
      </c>
      <c r="V2148" s="229"/>
      <c r="W2148" s="229"/>
      <c r="Y2148" s="223" t="str">
        <f t="shared" si="69"/>
        <v/>
      </c>
    </row>
    <row r="2149" spans="1:25" s="223" customFormat="1" ht="20.25">
      <c r="A2149" s="292"/>
      <c r="B2149" s="293" t="str">
        <f>IF(LEN(A2149)=0,"",INDEX('Smelter Reference List'!$A:$A,MATCH($A2149,'Smelter Reference List'!$E:$E,0)))</f>
        <v/>
      </c>
      <c r="C2149" s="299" t="str">
        <f>IF(LEN(A2149)=0,"",INDEX('Smelter Reference List'!$C:$C,MATCH($A2149,'Smelter Reference List'!$E:$E,0)))</f>
        <v/>
      </c>
      <c r="D2149" s="293" t="str">
        <f ca="1">IF(ISERROR($S2149),"",OFFSET('Smelter Reference List'!$C$4,$S2149-4,0)&amp;"")</f>
        <v/>
      </c>
      <c r="E2149" s="293" t="str">
        <f ca="1">IF(ISERROR($S2149),"",OFFSET('Smelter Reference List'!$D$4,$S2149-4,0)&amp;"")</f>
        <v/>
      </c>
      <c r="F2149" s="293" t="str">
        <f ca="1">IF(ISERROR($S2149),"",OFFSET('Smelter Reference List'!$E$4,$S2149-4,0))</f>
        <v/>
      </c>
      <c r="G2149" s="293" t="str">
        <f ca="1">IF(C2149=$U$4,"Enter smelter details", IF(ISERROR($S2149),"",OFFSET('Smelter Reference List'!$F$4,$S2149-4,0)))</f>
        <v/>
      </c>
      <c r="H2149" s="294" t="str">
        <f ca="1">IF(ISERROR($S2149),"",OFFSET('Smelter Reference List'!$G$4,$S2149-4,0))</f>
        <v/>
      </c>
      <c r="I2149" s="295" t="str">
        <f ca="1">IF(ISERROR($S2149),"",OFFSET('Smelter Reference List'!$H$4,$S2149-4,0))</f>
        <v/>
      </c>
      <c r="J2149" s="295" t="str">
        <f ca="1">IF(ISERROR($S2149),"",OFFSET('Smelter Reference List'!$I$4,$S2149-4,0))</f>
        <v/>
      </c>
      <c r="K2149" s="296"/>
      <c r="L2149" s="296"/>
      <c r="M2149" s="296"/>
      <c r="N2149" s="296"/>
      <c r="O2149" s="296"/>
      <c r="P2149" s="296"/>
      <c r="Q2149" s="297"/>
      <c r="R2149" s="227"/>
      <c r="S2149" s="228" t="e">
        <f>IF(C2149="",NA(),MATCH($B2149&amp;$C2149,'Smelter Reference List'!$J:$J,0))</f>
        <v>#N/A</v>
      </c>
      <c r="T2149" s="229"/>
      <c r="U2149" s="229">
        <f t="shared" ca="1" si="68"/>
        <v>0</v>
      </c>
      <c r="V2149" s="229"/>
      <c r="W2149" s="229"/>
      <c r="Y2149" s="223" t="str">
        <f t="shared" si="69"/>
        <v/>
      </c>
    </row>
    <row r="2150" spans="1:25" s="223" customFormat="1" ht="20.25">
      <c r="A2150" s="292"/>
      <c r="B2150" s="293" t="str">
        <f>IF(LEN(A2150)=0,"",INDEX('Smelter Reference List'!$A:$A,MATCH($A2150,'Smelter Reference List'!$E:$E,0)))</f>
        <v/>
      </c>
      <c r="C2150" s="299" t="str">
        <f>IF(LEN(A2150)=0,"",INDEX('Smelter Reference List'!$C:$C,MATCH($A2150,'Smelter Reference List'!$E:$E,0)))</f>
        <v/>
      </c>
      <c r="D2150" s="293" t="str">
        <f ca="1">IF(ISERROR($S2150),"",OFFSET('Smelter Reference List'!$C$4,$S2150-4,0)&amp;"")</f>
        <v/>
      </c>
      <c r="E2150" s="293" t="str">
        <f ca="1">IF(ISERROR($S2150),"",OFFSET('Smelter Reference List'!$D$4,$S2150-4,0)&amp;"")</f>
        <v/>
      </c>
      <c r="F2150" s="293" t="str">
        <f ca="1">IF(ISERROR($S2150),"",OFFSET('Smelter Reference List'!$E$4,$S2150-4,0))</f>
        <v/>
      </c>
      <c r="G2150" s="293" t="str">
        <f ca="1">IF(C2150=$U$4,"Enter smelter details", IF(ISERROR($S2150),"",OFFSET('Smelter Reference List'!$F$4,$S2150-4,0)))</f>
        <v/>
      </c>
      <c r="H2150" s="294" t="str">
        <f ca="1">IF(ISERROR($S2150),"",OFFSET('Smelter Reference List'!$G$4,$S2150-4,0))</f>
        <v/>
      </c>
      <c r="I2150" s="295" t="str">
        <f ca="1">IF(ISERROR($S2150),"",OFFSET('Smelter Reference List'!$H$4,$S2150-4,0))</f>
        <v/>
      </c>
      <c r="J2150" s="295" t="str">
        <f ca="1">IF(ISERROR($S2150),"",OFFSET('Smelter Reference List'!$I$4,$S2150-4,0))</f>
        <v/>
      </c>
      <c r="K2150" s="296"/>
      <c r="L2150" s="296"/>
      <c r="M2150" s="296"/>
      <c r="N2150" s="296"/>
      <c r="O2150" s="296"/>
      <c r="P2150" s="296"/>
      <c r="Q2150" s="297"/>
      <c r="R2150" s="227"/>
      <c r="S2150" s="228" t="e">
        <f>IF(C2150="",NA(),MATCH($B2150&amp;$C2150,'Smelter Reference List'!$J:$J,0))</f>
        <v>#N/A</v>
      </c>
      <c r="T2150" s="229"/>
      <c r="U2150" s="229">
        <f t="shared" ca="1" si="68"/>
        <v>0</v>
      </c>
      <c r="V2150" s="229"/>
      <c r="W2150" s="229"/>
      <c r="Y2150" s="223" t="str">
        <f t="shared" si="69"/>
        <v/>
      </c>
    </row>
    <row r="2151" spans="1:25" s="223" customFormat="1" ht="20.25">
      <c r="A2151" s="292"/>
      <c r="B2151" s="293" t="str">
        <f>IF(LEN(A2151)=0,"",INDEX('Smelter Reference List'!$A:$A,MATCH($A2151,'Smelter Reference List'!$E:$E,0)))</f>
        <v/>
      </c>
      <c r="C2151" s="299" t="str">
        <f>IF(LEN(A2151)=0,"",INDEX('Smelter Reference List'!$C:$C,MATCH($A2151,'Smelter Reference List'!$E:$E,0)))</f>
        <v/>
      </c>
      <c r="D2151" s="293" t="str">
        <f ca="1">IF(ISERROR($S2151),"",OFFSET('Smelter Reference List'!$C$4,$S2151-4,0)&amp;"")</f>
        <v/>
      </c>
      <c r="E2151" s="293" t="str">
        <f ca="1">IF(ISERROR($S2151),"",OFFSET('Smelter Reference List'!$D$4,$S2151-4,0)&amp;"")</f>
        <v/>
      </c>
      <c r="F2151" s="293" t="str">
        <f ca="1">IF(ISERROR($S2151),"",OFFSET('Smelter Reference List'!$E$4,$S2151-4,0))</f>
        <v/>
      </c>
      <c r="G2151" s="293" t="str">
        <f ca="1">IF(C2151=$U$4,"Enter smelter details", IF(ISERROR($S2151),"",OFFSET('Smelter Reference List'!$F$4,$S2151-4,0)))</f>
        <v/>
      </c>
      <c r="H2151" s="294" t="str">
        <f ca="1">IF(ISERROR($S2151),"",OFFSET('Smelter Reference List'!$G$4,$S2151-4,0))</f>
        <v/>
      </c>
      <c r="I2151" s="295" t="str">
        <f ca="1">IF(ISERROR($S2151),"",OFFSET('Smelter Reference List'!$H$4,$S2151-4,0))</f>
        <v/>
      </c>
      <c r="J2151" s="295" t="str">
        <f ca="1">IF(ISERROR($S2151),"",OFFSET('Smelter Reference List'!$I$4,$S2151-4,0))</f>
        <v/>
      </c>
      <c r="K2151" s="296"/>
      <c r="L2151" s="296"/>
      <c r="M2151" s="296"/>
      <c r="N2151" s="296"/>
      <c r="O2151" s="296"/>
      <c r="P2151" s="296"/>
      <c r="Q2151" s="297"/>
      <c r="R2151" s="227"/>
      <c r="S2151" s="228" t="e">
        <f>IF(C2151="",NA(),MATCH($B2151&amp;$C2151,'Smelter Reference List'!$J:$J,0))</f>
        <v>#N/A</v>
      </c>
      <c r="T2151" s="229"/>
      <c r="U2151" s="229">
        <f t="shared" ca="1" si="68"/>
        <v>0</v>
      </c>
      <c r="V2151" s="229"/>
      <c r="W2151" s="229"/>
      <c r="Y2151" s="223" t="str">
        <f t="shared" si="69"/>
        <v/>
      </c>
    </row>
    <row r="2152" spans="1:25" s="223" customFormat="1" ht="20.25">
      <c r="A2152" s="292"/>
      <c r="B2152" s="293" t="str">
        <f>IF(LEN(A2152)=0,"",INDEX('Smelter Reference List'!$A:$A,MATCH($A2152,'Smelter Reference List'!$E:$E,0)))</f>
        <v/>
      </c>
      <c r="C2152" s="299" t="str">
        <f>IF(LEN(A2152)=0,"",INDEX('Smelter Reference List'!$C:$C,MATCH($A2152,'Smelter Reference List'!$E:$E,0)))</f>
        <v/>
      </c>
      <c r="D2152" s="293" t="str">
        <f ca="1">IF(ISERROR($S2152),"",OFFSET('Smelter Reference List'!$C$4,$S2152-4,0)&amp;"")</f>
        <v/>
      </c>
      <c r="E2152" s="293" t="str">
        <f ca="1">IF(ISERROR($S2152),"",OFFSET('Smelter Reference List'!$D$4,$S2152-4,0)&amp;"")</f>
        <v/>
      </c>
      <c r="F2152" s="293" t="str">
        <f ca="1">IF(ISERROR($S2152),"",OFFSET('Smelter Reference List'!$E$4,$S2152-4,0))</f>
        <v/>
      </c>
      <c r="G2152" s="293" t="str">
        <f ca="1">IF(C2152=$U$4,"Enter smelter details", IF(ISERROR($S2152),"",OFFSET('Smelter Reference List'!$F$4,$S2152-4,0)))</f>
        <v/>
      </c>
      <c r="H2152" s="294" t="str">
        <f ca="1">IF(ISERROR($S2152),"",OFFSET('Smelter Reference List'!$G$4,$S2152-4,0))</f>
        <v/>
      </c>
      <c r="I2152" s="295" t="str">
        <f ca="1">IF(ISERROR($S2152),"",OFFSET('Smelter Reference List'!$H$4,$S2152-4,0))</f>
        <v/>
      </c>
      <c r="J2152" s="295" t="str">
        <f ca="1">IF(ISERROR($S2152),"",OFFSET('Smelter Reference List'!$I$4,$S2152-4,0))</f>
        <v/>
      </c>
      <c r="K2152" s="296"/>
      <c r="L2152" s="296"/>
      <c r="M2152" s="296"/>
      <c r="N2152" s="296"/>
      <c r="O2152" s="296"/>
      <c r="P2152" s="296"/>
      <c r="Q2152" s="297"/>
      <c r="R2152" s="227"/>
      <c r="S2152" s="228" t="e">
        <f>IF(C2152="",NA(),MATCH($B2152&amp;$C2152,'Smelter Reference List'!$J:$J,0))</f>
        <v>#N/A</v>
      </c>
      <c r="T2152" s="229"/>
      <c r="U2152" s="229">
        <f t="shared" ca="1" si="68"/>
        <v>0</v>
      </c>
      <c r="V2152" s="229"/>
      <c r="W2152" s="229"/>
      <c r="Y2152" s="223" t="str">
        <f t="shared" si="69"/>
        <v/>
      </c>
    </row>
    <row r="2153" spans="1:25" s="223" customFormat="1" ht="20.25">
      <c r="A2153" s="292"/>
      <c r="B2153" s="293" t="str">
        <f>IF(LEN(A2153)=0,"",INDEX('Smelter Reference List'!$A:$A,MATCH($A2153,'Smelter Reference List'!$E:$E,0)))</f>
        <v/>
      </c>
      <c r="C2153" s="299" t="str">
        <f>IF(LEN(A2153)=0,"",INDEX('Smelter Reference List'!$C:$C,MATCH($A2153,'Smelter Reference List'!$E:$E,0)))</f>
        <v/>
      </c>
      <c r="D2153" s="293" t="str">
        <f ca="1">IF(ISERROR($S2153),"",OFFSET('Smelter Reference List'!$C$4,$S2153-4,0)&amp;"")</f>
        <v/>
      </c>
      <c r="E2153" s="293" t="str">
        <f ca="1">IF(ISERROR($S2153),"",OFFSET('Smelter Reference List'!$D$4,$S2153-4,0)&amp;"")</f>
        <v/>
      </c>
      <c r="F2153" s="293" t="str">
        <f ca="1">IF(ISERROR($S2153),"",OFFSET('Smelter Reference List'!$E$4,$S2153-4,0))</f>
        <v/>
      </c>
      <c r="G2153" s="293" t="str">
        <f ca="1">IF(C2153=$U$4,"Enter smelter details", IF(ISERROR($S2153),"",OFFSET('Smelter Reference List'!$F$4,$S2153-4,0)))</f>
        <v/>
      </c>
      <c r="H2153" s="294" t="str">
        <f ca="1">IF(ISERROR($S2153),"",OFFSET('Smelter Reference List'!$G$4,$S2153-4,0))</f>
        <v/>
      </c>
      <c r="I2153" s="295" t="str">
        <f ca="1">IF(ISERROR($S2153),"",OFFSET('Smelter Reference List'!$H$4,$S2153-4,0))</f>
        <v/>
      </c>
      <c r="J2153" s="295" t="str">
        <f ca="1">IF(ISERROR($S2153),"",OFFSET('Smelter Reference List'!$I$4,$S2153-4,0))</f>
        <v/>
      </c>
      <c r="K2153" s="296"/>
      <c r="L2153" s="296"/>
      <c r="M2153" s="296"/>
      <c r="N2153" s="296"/>
      <c r="O2153" s="296"/>
      <c r="P2153" s="296"/>
      <c r="Q2153" s="297"/>
      <c r="R2153" s="227"/>
      <c r="S2153" s="228" t="e">
        <f>IF(C2153="",NA(),MATCH($B2153&amp;$C2153,'Smelter Reference List'!$J:$J,0))</f>
        <v>#N/A</v>
      </c>
      <c r="T2153" s="229"/>
      <c r="U2153" s="229">
        <f t="shared" ca="1" si="68"/>
        <v>0</v>
      </c>
      <c r="V2153" s="229"/>
      <c r="W2153" s="229"/>
      <c r="Y2153" s="223" t="str">
        <f t="shared" si="69"/>
        <v/>
      </c>
    </row>
    <row r="2154" spans="1:25" s="223" customFormat="1" ht="20.25">
      <c r="A2154" s="292"/>
      <c r="B2154" s="293" t="str">
        <f>IF(LEN(A2154)=0,"",INDEX('Smelter Reference List'!$A:$A,MATCH($A2154,'Smelter Reference List'!$E:$E,0)))</f>
        <v/>
      </c>
      <c r="C2154" s="299" t="str">
        <f>IF(LEN(A2154)=0,"",INDEX('Smelter Reference List'!$C:$C,MATCH($A2154,'Smelter Reference List'!$E:$E,0)))</f>
        <v/>
      </c>
      <c r="D2154" s="293" t="str">
        <f ca="1">IF(ISERROR($S2154),"",OFFSET('Smelter Reference List'!$C$4,$S2154-4,0)&amp;"")</f>
        <v/>
      </c>
      <c r="E2154" s="293" t="str">
        <f ca="1">IF(ISERROR($S2154),"",OFFSET('Smelter Reference List'!$D$4,$S2154-4,0)&amp;"")</f>
        <v/>
      </c>
      <c r="F2154" s="293" t="str">
        <f ca="1">IF(ISERROR($S2154),"",OFFSET('Smelter Reference List'!$E$4,$S2154-4,0))</f>
        <v/>
      </c>
      <c r="G2154" s="293" t="str">
        <f ca="1">IF(C2154=$U$4,"Enter smelter details", IF(ISERROR($S2154),"",OFFSET('Smelter Reference List'!$F$4,$S2154-4,0)))</f>
        <v/>
      </c>
      <c r="H2154" s="294" t="str">
        <f ca="1">IF(ISERROR($S2154),"",OFFSET('Smelter Reference List'!$G$4,$S2154-4,0))</f>
        <v/>
      </c>
      <c r="I2154" s="295" t="str">
        <f ca="1">IF(ISERROR($S2154),"",OFFSET('Smelter Reference List'!$H$4,$S2154-4,0))</f>
        <v/>
      </c>
      <c r="J2154" s="295" t="str">
        <f ca="1">IF(ISERROR($S2154),"",OFFSET('Smelter Reference List'!$I$4,$S2154-4,0))</f>
        <v/>
      </c>
      <c r="K2154" s="296"/>
      <c r="L2154" s="296"/>
      <c r="M2154" s="296"/>
      <c r="N2154" s="296"/>
      <c r="O2154" s="296"/>
      <c r="P2154" s="296"/>
      <c r="Q2154" s="297"/>
      <c r="R2154" s="227"/>
      <c r="S2154" s="228" t="e">
        <f>IF(C2154="",NA(),MATCH($B2154&amp;$C2154,'Smelter Reference List'!$J:$J,0))</f>
        <v>#N/A</v>
      </c>
      <c r="T2154" s="229"/>
      <c r="U2154" s="229">
        <f t="shared" ca="1" si="68"/>
        <v>0</v>
      </c>
      <c r="V2154" s="229"/>
      <c r="W2154" s="229"/>
      <c r="Y2154" s="223" t="str">
        <f t="shared" si="69"/>
        <v/>
      </c>
    </row>
    <row r="2155" spans="1:25" s="223" customFormat="1" ht="20.25">
      <c r="A2155" s="292"/>
      <c r="B2155" s="293" t="str">
        <f>IF(LEN(A2155)=0,"",INDEX('Smelter Reference List'!$A:$A,MATCH($A2155,'Smelter Reference List'!$E:$E,0)))</f>
        <v/>
      </c>
      <c r="C2155" s="299" t="str">
        <f>IF(LEN(A2155)=0,"",INDEX('Smelter Reference List'!$C:$C,MATCH($A2155,'Smelter Reference List'!$E:$E,0)))</f>
        <v/>
      </c>
      <c r="D2155" s="293" t="str">
        <f ca="1">IF(ISERROR($S2155),"",OFFSET('Smelter Reference List'!$C$4,$S2155-4,0)&amp;"")</f>
        <v/>
      </c>
      <c r="E2155" s="293" t="str">
        <f ca="1">IF(ISERROR($S2155),"",OFFSET('Smelter Reference List'!$D$4,$S2155-4,0)&amp;"")</f>
        <v/>
      </c>
      <c r="F2155" s="293" t="str">
        <f ca="1">IF(ISERROR($S2155),"",OFFSET('Smelter Reference List'!$E$4,$S2155-4,0))</f>
        <v/>
      </c>
      <c r="G2155" s="293" t="str">
        <f ca="1">IF(C2155=$U$4,"Enter smelter details", IF(ISERROR($S2155),"",OFFSET('Smelter Reference List'!$F$4,$S2155-4,0)))</f>
        <v/>
      </c>
      <c r="H2155" s="294" t="str">
        <f ca="1">IF(ISERROR($S2155),"",OFFSET('Smelter Reference List'!$G$4,$S2155-4,0))</f>
        <v/>
      </c>
      <c r="I2155" s="295" t="str">
        <f ca="1">IF(ISERROR($S2155),"",OFFSET('Smelter Reference List'!$H$4,$S2155-4,0))</f>
        <v/>
      </c>
      <c r="J2155" s="295" t="str">
        <f ca="1">IF(ISERROR($S2155),"",OFFSET('Smelter Reference List'!$I$4,$S2155-4,0))</f>
        <v/>
      </c>
      <c r="K2155" s="296"/>
      <c r="L2155" s="296"/>
      <c r="M2155" s="296"/>
      <c r="N2155" s="296"/>
      <c r="O2155" s="296"/>
      <c r="P2155" s="296"/>
      <c r="Q2155" s="297"/>
      <c r="R2155" s="227"/>
      <c r="S2155" s="228" t="e">
        <f>IF(C2155="",NA(),MATCH($B2155&amp;$C2155,'Smelter Reference List'!$J:$J,0))</f>
        <v>#N/A</v>
      </c>
      <c r="T2155" s="229"/>
      <c r="U2155" s="229">
        <f t="shared" ca="1" si="68"/>
        <v>0</v>
      </c>
      <c r="V2155" s="229"/>
      <c r="W2155" s="229"/>
      <c r="Y2155" s="223" t="str">
        <f t="shared" si="69"/>
        <v/>
      </c>
    </row>
    <row r="2156" spans="1:25" s="223" customFormat="1" ht="20.25">
      <c r="A2156" s="292"/>
      <c r="B2156" s="293" t="str">
        <f>IF(LEN(A2156)=0,"",INDEX('Smelter Reference List'!$A:$A,MATCH($A2156,'Smelter Reference List'!$E:$E,0)))</f>
        <v/>
      </c>
      <c r="C2156" s="299" t="str">
        <f>IF(LEN(A2156)=0,"",INDEX('Smelter Reference List'!$C:$C,MATCH($A2156,'Smelter Reference List'!$E:$E,0)))</f>
        <v/>
      </c>
      <c r="D2156" s="293" t="str">
        <f ca="1">IF(ISERROR($S2156),"",OFFSET('Smelter Reference List'!$C$4,$S2156-4,0)&amp;"")</f>
        <v/>
      </c>
      <c r="E2156" s="293" t="str">
        <f ca="1">IF(ISERROR($S2156),"",OFFSET('Smelter Reference List'!$D$4,$S2156-4,0)&amp;"")</f>
        <v/>
      </c>
      <c r="F2156" s="293" t="str">
        <f ca="1">IF(ISERROR($S2156),"",OFFSET('Smelter Reference List'!$E$4,$S2156-4,0))</f>
        <v/>
      </c>
      <c r="G2156" s="293" t="str">
        <f ca="1">IF(C2156=$U$4,"Enter smelter details", IF(ISERROR($S2156),"",OFFSET('Smelter Reference List'!$F$4,$S2156-4,0)))</f>
        <v/>
      </c>
      <c r="H2156" s="294" t="str">
        <f ca="1">IF(ISERROR($S2156),"",OFFSET('Smelter Reference List'!$G$4,$S2156-4,0))</f>
        <v/>
      </c>
      <c r="I2156" s="295" t="str">
        <f ca="1">IF(ISERROR($S2156),"",OFFSET('Smelter Reference List'!$H$4,$S2156-4,0))</f>
        <v/>
      </c>
      <c r="J2156" s="295" t="str">
        <f ca="1">IF(ISERROR($S2156),"",OFFSET('Smelter Reference List'!$I$4,$S2156-4,0))</f>
        <v/>
      </c>
      <c r="K2156" s="296"/>
      <c r="L2156" s="296"/>
      <c r="M2156" s="296"/>
      <c r="N2156" s="296"/>
      <c r="O2156" s="296"/>
      <c r="P2156" s="296"/>
      <c r="Q2156" s="297"/>
      <c r="R2156" s="227"/>
      <c r="S2156" s="228" t="e">
        <f>IF(C2156="",NA(),MATCH($B2156&amp;$C2156,'Smelter Reference List'!$J:$J,0))</f>
        <v>#N/A</v>
      </c>
      <c r="T2156" s="229"/>
      <c r="U2156" s="229">
        <f t="shared" ca="1" si="68"/>
        <v>0</v>
      </c>
      <c r="V2156" s="229"/>
      <c r="W2156" s="229"/>
      <c r="Y2156" s="223" t="str">
        <f t="shared" si="69"/>
        <v/>
      </c>
    </row>
    <row r="2157" spans="1:25" s="223" customFormat="1" ht="20.25">
      <c r="A2157" s="292"/>
      <c r="B2157" s="293" t="str">
        <f>IF(LEN(A2157)=0,"",INDEX('Smelter Reference List'!$A:$A,MATCH($A2157,'Smelter Reference List'!$E:$E,0)))</f>
        <v/>
      </c>
      <c r="C2157" s="299" t="str">
        <f>IF(LEN(A2157)=0,"",INDEX('Smelter Reference List'!$C:$C,MATCH($A2157,'Smelter Reference List'!$E:$E,0)))</f>
        <v/>
      </c>
      <c r="D2157" s="293" t="str">
        <f ca="1">IF(ISERROR($S2157),"",OFFSET('Smelter Reference List'!$C$4,$S2157-4,0)&amp;"")</f>
        <v/>
      </c>
      <c r="E2157" s="293" t="str">
        <f ca="1">IF(ISERROR($S2157),"",OFFSET('Smelter Reference List'!$D$4,$S2157-4,0)&amp;"")</f>
        <v/>
      </c>
      <c r="F2157" s="293" t="str">
        <f ca="1">IF(ISERROR($S2157),"",OFFSET('Smelter Reference List'!$E$4,$S2157-4,0))</f>
        <v/>
      </c>
      <c r="G2157" s="293" t="str">
        <f ca="1">IF(C2157=$U$4,"Enter smelter details", IF(ISERROR($S2157),"",OFFSET('Smelter Reference List'!$F$4,$S2157-4,0)))</f>
        <v/>
      </c>
      <c r="H2157" s="294" t="str">
        <f ca="1">IF(ISERROR($S2157),"",OFFSET('Smelter Reference List'!$G$4,$S2157-4,0))</f>
        <v/>
      </c>
      <c r="I2157" s="295" t="str">
        <f ca="1">IF(ISERROR($S2157),"",OFFSET('Smelter Reference List'!$H$4,$S2157-4,0))</f>
        <v/>
      </c>
      <c r="J2157" s="295" t="str">
        <f ca="1">IF(ISERROR($S2157),"",OFFSET('Smelter Reference List'!$I$4,$S2157-4,0))</f>
        <v/>
      </c>
      <c r="K2157" s="296"/>
      <c r="L2157" s="296"/>
      <c r="M2157" s="296"/>
      <c r="N2157" s="296"/>
      <c r="O2157" s="296"/>
      <c r="P2157" s="296"/>
      <c r="Q2157" s="297"/>
      <c r="R2157" s="227"/>
      <c r="S2157" s="228" t="e">
        <f>IF(C2157="",NA(),MATCH($B2157&amp;$C2157,'Smelter Reference List'!$J:$J,0))</f>
        <v>#N/A</v>
      </c>
      <c r="T2157" s="229"/>
      <c r="U2157" s="229">
        <f t="shared" ca="1" si="68"/>
        <v>0</v>
      </c>
      <c r="V2157" s="229"/>
      <c r="W2157" s="229"/>
      <c r="Y2157" s="223" t="str">
        <f t="shared" si="69"/>
        <v/>
      </c>
    </row>
    <row r="2158" spans="1:25" s="223" customFormat="1" ht="20.25">
      <c r="A2158" s="292"/>
      <c r="B2158" s="293" t="str">
        <f>IF(LEN(A2158)=0,"",INDEX('Smelter Reference List'!$A:$A,MATCH($A2158,'Smelter Reference List'!$E:$E,0)))</f>
        <v/>
      </c>
      <c r="C2158" s="299" t="str">
        <f>IF(LEN(A2158)=0,"",INDEX('Smelter Reference List'!$C:$C,MATCH($A2158,'Smelter Reference List'!$E:$E,0)))</f>
        <v/>
      </c>
      <c r="D2158" s="293" t="str">
        <f ca="1">IF(ISERROR($S2158),"",OFFSET('Smelter Reference List'!$C$4,$S2158-4,0)&amp;"")</f>
        <v/>
      </c>
      <c r="E2158" s="293" t="str">
        <f ca="1">IF(ISERROR($S2158),"",OFFSET('Smelter Reference List'!$D$4,$S2158-4,0)&amp;"")</f>
        <v/>
      </c>
      <c r="F2158" s="293" t="str">
        <f ca="1">IF(ISERROR($S2158),"",OFFSET('Smelter Reference List'!$E$4,$S2158-4,0))</f>
        <v/>
      </c>
      <c r="G2158" s="293" t="str">
        <f ca="1">IF(C2158=$U$4,"Enter smelter details", IF(ISERROR($S2158),"",OFFSET('Smelter Reference List'!$F$4,$S2158-4,0)))</f>
        <v/>
      </c>
      <c r="H2158" s="294" t="str">
        <f ca="1">IF(ISERROR($S2158),"",OFFSET('Smelter Reference List'!$G$4,$S2158-4,0))</f>
        <v/>
      </c>
      <c r="I2158" s="295" t="str">
        <f ca="1">IF(ISERROR($S2158),"",OFFSET('Smelter Reference List'!$H$4,$S2158-4,0))</f>
        <v/>
      </c>
      <c r="J2158" s="295" t="str">
        <f ca="1">IF(ISERROR($S2158),"",OFFSET('Smelter Reference List'!$I$4,$S2158-4,0))</f>
        <v/>
      </c>
      <c r="K2158" s="296"/>
      <c r="L2158" s="296"/>
      <c r="M2158" s="296"/>
      <c r="N2158" s="296"/>
      <c r="O2158" s="296"/>
      <c r="P2158" s="296"/>
      <c r="Q2158" s="297"/>
      <c r="R2158" s="227"/>
      <c r="S2158" s="228" t="e">
        <f>IF(C2158="",NA(),MATCH($B2158&amp;$C2158,'Smelter Reference List'!$J:$J,0))</f>
        <v>#N/A</v>
      </c>
      <c r="T2158" s="229"/>
      <c r="U2158" s="229">
        <f t="shared" ca="1" si="68"/>
        <v>0</v>
      </c>
      <c r="V2158" s="229"/>
      <c r="W2158" s="229"/>
      <c r="Y2158" s="223" t="str">
        <f t="shared" si="69"/>
        <v/>
      </c>
    </row>
    <row r="2159" spans="1:25" s="223" customFormat="1" ht="20.25">
      <c r="A2159" s="292"/>
      <c r="B2159" s="293" t="str">
        <f>IF(LEN(A2159)=0,"",INDEX('Smelter Reference List'!$A:$A,MATCH($A2159,'Smelter Reference List'!$E:$E,0)))</f>
        <v/>
      </c>
      <c r="C2159" s="299" t="str">
        <f>IF(LEN(A2159)=0,"",INDEX('Smelter Reference List'!$C:$C,MATCH($A2159,'Smelter Reference List'!$E:$E,0)))</f>
        <v/>
      </c>
      <c r="D2159" s="293" t="str">
        <f ca="1">IF(ISERROR($S2159),"",OFFSET('Smelter Reference List'!$C$4,$S2159-4,0)&amp;"")</f>
        <v/>
      </c>
      <c r="E2159" s="293" t="str">
        <f ca="1">IF(ISERROR($S2159),"",OFFSET('Smelter Reference List'!$D$4,$S2159-4,0)&amp;"")</f>
        <v/>
      </c>
      <c r="F2159" s="293" t="str">
        <f ca="1">IF(ISERROR($S2159),"",OFFSET('Smelter Reference List'!$E$4,$S2159-4,0))</f>
        <v/>
      </c>
      <c r="G2159" s="293" t="str">
        <f ca="1">IF(C2159=$U$4,"Enter smelter details", IF(ISERROR($S2159),"",OFFSET('Smelter Reference List'!$F$4,$S2159-4,0)))</f>
        <v/>
      </c>
      <c r="H2159" s="294" t="str">
        <f ca="1">IF(ISERROR($S2159),"",OFFSET('Smelter Reference List'!$G$4,$S2159-4,0))</f>
        <v/>
      </c>
      <c r="I2159" s="295" t="str">
        <f ca="1">IF(ISERROR($S2159),"",OFFSET('Smelter Reference List'!$H$4,$S2159-4,0))</f>
        <v/>
      </c>
      <c r="J2159" s="295" t="str">
        <f ca="1">IF(ISERROR($S2159),"",OFFSET('Smelter Reference List'!$I$4,$S2159-4,0))</f>
        <v/>
      </c>
      <c r="K2159" s="296"/>
      <c r="L2159" s="296"/>
      <c r="M2159" s="296"/>
      <c r="N2159" s="296"/>
      <c r="O2159" s="296"/>
      <c r="P2159" s="296"/>
      <c r="Q2159" s="297"/>
      <c r="R2159" s="227"/>
      <c r="S2159" s="228" t="e">
        <f>IF(C2159="",NA(),MATCH($B2159&amp;$C2159,'Smelter Reference List'!$J:$J,0))</f>
        <v>#N/A</v>
      </c>
      <c r="T2159" s="229"/>
      <c r="U2159" s="229">
        <f t="shared" ca="1" si="68"/>
        <v>0</v>
      </c>
      <c r="V2159" s="229"/>
      <c r="W2159" s="229"/>
      <c r="Y2159" s="223" t="str">
        <f t="shared" si="69"/>
        <v/>
      </c>
    </row>
    <row r="2160" spans="1:25" s="223" customFormat="1" ht="20.25">
      <c r="A2160" s="292"/>
      <c r="B2160" s="293" t="str">
        <f>IF(LEN(A2160)=0,"",INDEX('Smelter Reference List'!$A:$A,MATCH($A2160,'Smelter Reference List'!$E:$E,0)))</f>
        <v/>
      </c>
      <c r="C2160" s="299" t="str">
        <f>IF(LEN(A2160)=0,"",INDEX('Smelter Reference List'!$C:$C,MATCH($A2160,'Smelter Reference List'!$E:$E,0)))</f>
        <v/>
      </c>
      <c r="D2160" s="293" t="str">
        <f ca="1">IF(ISERROR($S2160),"",OFFSET('Smelter Reference List'!$C$4,$S2160-4,0)&amp;"")</f>
        <v/>
      </c>
      <c r="E2160" s="293" t="str">
        <f ca="1">IF(ISERROR($S2160),"",OFFSET('Smelter Reference List'!$D$4,$S2160-4,0)&amp;"")</f>
        <v/>
      </c>
      <c r="F2160" s="293" t="str">
        <f ca="1">IF(ISERROR($S2160),"",OFFSET('Smelter Reference List'!$E$4,$S2160-4,0))</f>
        <v/>
      </c>
      <c r="G2160" s="293" t="str">
        <f ca="1">IF(C2160=$U$4,"Enter smelter details", IF(ISERROR($S2160),"",OFFSET('Smelter Reference List'!$F$4,$S2160-4,0)))</f>
        <v/>
      </c>
      <c r="H2160" s="294" t="str">
        <f ca="1">IF(ISERROR($S2160),"",OFFSET('Smelter Reference List'!$G$4,$S2160-4,0))</f>
        <v/>
      </c>
      <c r="I2160" s="295" t="str">
        <f ca="1">IF(ISERROR($S2160),"",OFFSET('Smelter Reference List'!$H$4,$S2160-4,0))</f>
        <v/>
      </c>
      <c r="J2160" s="295" t="str">
        <f ca="1">IF(ISERROR($S2160),"",OFFSET('Smelter Reference List'!$I$4,$S2160-4,0))</f>
        <v/>
      </c>
      <c r="K2160" s="296"/>
      <c r="L2160" s="296"/>
      <c r="M2160" s="296"/>
      <c r="N2160" s="296"/>
      <c r="O2160" s="296"/>
      <c r="P2160" s="296"/>
      <c r="Q2160" s="297"/>
      <c r="R2160" s="227"/>
      <c r="S2160" s="228" t="e">
        <f>IF(C2160="",NA(),MATCH($B2160&amp;$C2160,'Smelter Reference List'!$J:$J,0))</f>
        <v>#N/A</v>
      </c>
      <c r="T2160" s="229"/>
      <c r="U2160" s="229">
        <f t="shared" ca="1" si="68"/>
        <v>0</v>
      </c>
      <c r="V2160" s="229"/>
      <c r="W2160" s="229"/>
      <c r="Y2160" s="223" t="str">
        <f t="shared" si="69"/>
        <v/>
      </c>
    </row>
    <row r="2161" spans="1:25" s="223" customFormat="1" ht="20.25">
      <c r="A2161" s="292"/>
      <c r="B2161" s="293" t="str">
        <f>IF(LEN(A2161)=0,"",INDEX('Smelter Reference List'!$A:$A,MATCH($A2161,'Smelter Reference List'!$E:$E,0)))</f>
        <v/>
      </c>
      <c r="C2161" s="299" t="str">
        <f>IF(LEN(A2161)=0,"",INDEX('Smelter Reference List'!$C:$C,MATCH($A2161,'Smelter Reference List'!$E:$E,0)))</f>
        <v/>
      </c>
      <c r="D2161" s="293" t="str">
        <f ca="1">IF(ISERROR($S2161),"",OFFSET('Smelter Reference List'!$C$4,$S2161-4,0)&amp;"")</f>
        <v/>
      </c>
      <c r="E2161" s="293" t="str">
        <f ca="1">IF(ISERROR($S2161),"",OFFSET('Smelter Reference List'!$D$4,$S2161-4,0)&amp;"")</f>
        <v/>
      </c>
      <c r="F2161" s="293" t="str">
        <f ca="1">IF(ISERROR($S2161),"",OFFSET('Smelter Reference List'!$E$4,$S2161-4,0))</f>
        <v/>
      </c>
      <c r="G2161" s="293" t="str">
        <f ca="1">IF(C2161=$U$4,"Enter smelter details", IF(ISERROR($S2161),"",OFFSET('Smelter Reference List'!$F$4,$S2161-4,0)))</f>
        <v/>
      </c>
      <c r="H2161" s="294" t="str">
        <f ca="1">IF(ISERROR($S2161),"",OFFSET('Smelter Reference List'!$G$4,$S2161-4,0))</f>
        <v/>
      </c>
      <c r="I2161" s="295" t="str">
        <f ca="1">IF(ISERROR($S2161),"",OFFSET('Smelter Reference List'!$H$4,$S2161-4,0))</f>
        <v/>
      </c>
      <c r="J2161" s="295" t="str">
        <f ca="1">IF(ISERROR($S2161),"",OFFSET('Smelter Reference List'!$I$4,$S2161-4,0))</f>
        <v/>
      </c>
      <c r="K2161" s="296"/>
      <c r="L2161" s="296"/>
      <c r="M2161" s="296"/>
      <c r="N2161" s="296"/>
      <c r="O2161" s="296"/>
      <c r="P2161" s="296"/>
      <c r="Q2161" s="297"/>
      <c r="R2161" s="227"/>
      <c r="S2161" s="228" t="e">
        <f>IF(C2161="",NA(),MATCH($B2161&amp;$C2161,'Smelter Reference List'!$J:$J,0))</f>
        <v>#N/A</v>
      </c>
      <c r="T2161" s="229"/>
      <c r="U2161" s="229">
        <f t="shared" ca="1" si="68"/>
        <v>0</v>
      </c>
      <c r="V2161" s="229"/>
      <c r="W2161" s="229"/>
      <c r="Y2161" s="223" t="str">
        <f t="shared" si="69"/>
        <v/>
      </c>
    </row>
    <row r="2162" spans="1:25" s="223" customFormat="1" ht="20.25">
      <c r="A2162" s="292"/>
      <c r="B2162" s="293" t="str">
        <f>IF(LEN(A2162)=0,"",INDEX('Smelter Reference List'!$A:$A,MATCH($A2162,'Smelter Reference List'!$E:$E,0)))</f>
        <v/>
      </c>
      <c r="C2162" s="299" t="str">
        <f>IF(LEN(A2162)=0,"",INDEX('Smelter Reference List'!$C:$C,MATCH($A2162,'Smelter Reference List'!$E:$E,0)))</f>
        <v/>
      </c>
      <c r="D2162" s="293" t="str">
        <f ca="1">IF(ISERROR($S2162),"",OFFSET('Smelter Reference List'!$C$4,$S2162-4,0)&amp;"")</f>
        <v/>
      </c>
      <c r="E2162" s="293" t="str">
        <f ca="1">IF(ISERROR($S2162),"",OFFSET('Smelter Reference List'!$D$4,$S2162-4,0)&amp;"")</f>
        <v/>
      </c>
      <c r="F2162" s="293" t="str">
        <f ca="1">IF(ISERROR($S2162),"",OFFSET('Smelter Reference List'!$E$4,$S2162-4,0))</f>
        <v/>
      </c>
      <c r="G2162" s="293" t="str">
        <f ca="1">IF(C2162=$U$4,"Enter smelter details", IF(ISERROR($S2162),"",OFFSET('Smelter Reference List'!$F$4,$S2162-4,0)))</f>
        <v/>
      </c>
      <c r="H2162" s="294" t="str">
        <f ca="1">IF(ISERROR($S2162),"",OFFSET('Smelter Reference List'!$G$4,$S2162-4,0))</f>
        <v/>
      </c>
      <c r="I2162" s="295" t="str">
        <f ca="1">IF(ISERROR($S2162),"",OFFSET('Smelter Reference List'!$H$4,$S2162-4,0))</f>
        <v/>
      </c>
      <c r="J2162" s="295" t="str">
        <f ca="1">IF(ISERROR($S2162),"",OFFSET('Smelter Reference List'!$I$4,$S2162-4,0))</f>
        <v/>
      </c>
      <c r="K2162" s="296"/>
      <c r="L2162" s="296"/>
      <c r="M2162" s="296"/>
      <c r="N2162" s="296"/>
      <c r="O2162" s="296"/>
      <c r="P2162" s="296"/>
      <c r="Q2162" s="297"/>
      <c r="R2162" s="227"/>
      <c r="S2162" s="228" t="e">
        <f>IF(C2162="",NA(),MATCH($B2162&amp;$C2162,'Smelter Reference List'!$J:$J,0))</f>
        <v>#N/A</v>
      </c>
      <c r="T2162" s="229"/>
      <c r="U2162" s="229">
        <f t="shared" ca="1" si="68"/>
        <v>0</v>
      </c>
      <c r="V2162" s="229"/>
      <c r="W2162" s="229"/>
      <c r="Y2162" s="223" t="str">
        <f t="shared" si="69"/>
        <v/>
      </c>
    </row>
    <row r="2163" spans="1:25" s="223" customFormat="1" ht="20.25">
      <c r="A2163" s="292"/>
      <c r="B2163" s="293" t="str">
        <f>IF(LEN(A2163)=0,"",INDEX('Smelter Reference List'!$A:$A,MATCH($A2163,'Smelter Reference List'!$E:$E,0)))</f>
        <v/>
      </c>
      <c r="C2163" s="299" t="str">
        <f>IF(LEN(A2163)=0,"",INDEX('Smelter Reference List'!$C:$C,MATCH($A2163,'Smelter Reference List'!$E:$E,0)))</f>
        <v/>
      </c>
      <c r="D2163" s="293" t="str">
        <f ca="1">IF(ISERROR($S2163),"",OFFSET('Smelter Reference List'!$C$4,$S2163-4,0)&amp;"")</f>
        <v/>
      </c>
      <c r="E2163" s="293" t="str">
        <f ca="1">IF(ISERROR($S2163),"",OFFSET('Smelter Reference List'!$D$4,$S2163-4,0)&amp;"")</f>
        <v/>
      </c>
      <c r="F2163" s="293" t="str">
        <f ca="1">IF(ISERROR($S2163),"",OFFSET('Smelter Reference List'!$E$4,$S2163-4,0))</f>
        <v/>
      </c>
      <c r="G2163" s="293" t="str">
        <f ca="1">IF(C2163=$U$4,"Enter smelter details", IF(ISERROR($S2163),"",OFFSET('Smelter Reference List'!$F$4,$S2163-4,0)))</f>
        <v/>
      </c>
      <c r="H2163" s="294" t="str">
        <f ca="1">IF(ISERROR($S2163),"",OFFSET('Smelter Reference List'!$G$4,$S2163-4,0))</f>
        <v/>
      </c>
      <c r="I2163" s="295" t="str">
        <f ca="1">IF(ISERROR($S2163),"",OFFSET('Smelter Reference List'!$H$4,$S2163-4,0))</f>
        <v/>
      </c>
      <c r="J2163" s="295" t="str">
        <f ca="1">IF(ISERROR($S2163),"",OFFSET('Smelter Reference List'!$I$4,$S2163-4,0))</f>
        <v/>
      </c>
      <c r="K2163" s="296"/>
      <c r="L2163" s="296"/>
      <c r="M2163" s="296"/>
      <c r="N2163" s="296"/>
      <c r="O2163" s="296"/>
      <c r="P2163" s="296"/>
      <c r="Q2163" s="297"/>
      <c r="R2163" s="227"/>
      <c r="S2163" s="228" t="e">
        <f>IF(C2163="",NA(),MATCH($B2163&amp;$C2163,'Smelter Reference List'!$J:$J,0))</f>
        <v>#N/A</v>
      </c>
      <c r="T2163" s="229"/>
      <c r="U2163" s="229">
        <f t="shared" ca="1" si="68"/>
        <v>0</v>
      </c>
      <c r="V2163" s="229"/>
      <c r="W2163" s="229"/>
      <c r="Y2163" s="223" t="str">
        <f t="shared" si="69"/>
        <v/>
      </c>
    </row>
    <row r="2164" spans="1:25" s="223" customFormat="1" ht="20.25">
      <c r="A2164" s="292"/>
      <c r="B2164" s="293" t="str">
        <f>IF(LEN(A2164)=0,"",INDEX('Smelter Reference List'!$A:$A,MATCH($A2164,'Smelter Reference List'!$E:$E,0)))</f>
        <v/>
      </c>
      <c r="C2164" s="299" t="str">
        <f>IF(LEN(A2164)=0,"",INDEX('Smelter Reference List'!$C:$C,MATCH($A2164,'Smelter Reference List'!$E:$E,0)))</f>
        <v/>
      </c>
      <c r="D2164" s="293" t="str">
        <f ca="1">IF(ISERROR($S2164),"",OFFSET('Smelter Reference List'!$C$4,$S2164-4,0)&amp;"")</f>
        <v/>
      </c>
      <c r="E2164" s="293" t="str">
        <f ca="1">IF(ISERROR($S2164),"",OFFSET('Smelter Reference List'!$D$4,$S2164-4,0)&amp;"")</f>
        <v/>
      </c>
      <c r="F2164" s="293" t="str">
        <f ca="1">IF(ISERROR($S2164),"",OFFSET('Smelter Reference List'!$E$4,$S2164-4,0))</f>
        <v/>
      </c>
      <c r="G2164" s="293" t="str">
        <f ca="1">IF(C2164=$U$4,"Enter smelter details", IF(ISERROR($S2164),"",OFFSET('Smelter Reference List'!$F$4,$S2164-4,0)))</f>
        <v/>
      </c>
      <c r="H2164" s="294" t="str">
        <f ca="1">IF(ISERROR($S2164),"",OFFSET('Smelter Reference List'!$G$4,$S2164-4,0))</f>
        <v/>
      </c>
      <c r="I2164" s="295" t="str">
        <f ca="1">IF(ISERROR($S2164),"",OFFSET('Smelter Reference List'!$H$4,$S2164-4,0))</f>
        <v/>
      </c>
      <c r="J2164" s="295" t="str">
        <f ca="1">IF(ISERROR($S2164),"",OFFSET('Smelter Reference List'!$I$4,$S2164-4,0))</f>
        <v/>
      </c>
      <c r="K2164" s="296"/>
      <c r="L2164" s="296"/>
      <c r="M2164" s="296"/>
      <c r="N2164" s="296"/>
      <c r="O2164" s="296"/>
      <c r="P2164" s="296"/>
      <c r="Q2164" s="297"/>
      <c r="R2164" s="227"/>
      <c r="S2164" s="228" t="e">
        <f>IF(C2164="",NA(),MATCH($B2164&amp;$C2164,'Smelter Reference List'!$J:$J,0))</f>
        <v>#N/A</v>
      </c>
      <c r="T2164" s="229"/>
      <c r="U2164" s="229">
        <f t="shared" ca="1" si="68"/>
        <v>0</v>
      </c>
      <c r="V2164" s="229"/>
      <c r="W2164" s="229"/>
      <c r="Y2164" s="223" t="str">
        <f t="shared" si="69"/>
        <v/>
      </c>
    </row>
    <row r="2165" spans="1:25" s="223" customFormat="1" ht="20.25">
      <c r="A2165" s="292"/>
      <c r="B2165" s="293" t="str">
        <f>IF(LEN(A2165)=0,"",INDEX('Smelter Reference List'!$A:$A,MATCH($A2165,'Smelter Reference List'!$E:$E,0)))</f>
        <v/>
      </c>
      <c r="C2165" s="299" t="str">
        <f>IF(LEN(A2165)=0,"",INDEX('Smelter Reference List'!$C:$C,MATCH($A2165,'Smelter Reference List'!$E:$E,0)))</f>
        <v/>
      </c>
      <c r="D2165" s="293" t="str">
        <f ca="1">IF(ISERROR($S2165),"",OFFSET('Smelter Reference List'!$C$4,$S2165-4,0)&amp;"")</f>
        <v/>
      </c>
      <c r="E2165" s="293" t="str">
        <f ca="1">IF(ISERROR($S2165),"",OFFSET('Smelter Reference List'!$D$4,$S2165-4,0)&amp;"")</f>
        <v/>
      </c>
      <c r="F2165" s="293" t="str">
        <f ca="1">IF(ISERROR($S2165),"",OFFSET('Smelter Reference List'!$E$4,$S2165-4,0))</f>
        <v/>
      </c>
      <c r="G2165" s="293" t="str">
        <f ca="1">IF(C2165=$U$4,"Enter smelter details", IF(ISERROR($S2165),"",OFFSET('Smelter Reference List'!$F$4,$S2165-4,0)))</f>
        <v/>
      </c>
      <c r="H2165" s="294" t="str">
        <f ca="1">IF(ISERROR($S2165),"",OFFSET('Smelter Reference List'!$G$4,$S2165-4,0))</f>
        <v/>
      </c>
      <c r="I2165" s="295" t="str">
        <f ca="1">IF(ISERROR($S2165),"",OFFSET('Smelter Reference List'!$H$4,$S2165-4,0))</f>
        <v/>
      </c>
      <c r="J2165" s="295" t="str">
        <f ca="1">IF(ISERROR($S2165),"",OFFSET('Smelter Reference List'!$I$4,$S2165-4,0))</f>
        <v/>
      </c>
      <c r="K2165" s="296"/>
      <c r="L2165" s="296"/>
      <c r="M2165" s="296"/>
      <c r="N2165" s="296"/>
      <c r="O2165" s="296"/>
      <c r="P2165" s="296"/>
      <c r="Q2165" s="297"/>
      <c r="R2165" s="227"/>
      <c r="S2165" s="228" t="e">
        <f>IF(C2165="",NA(),MATCH($B2165&amp;$C2165,'Smelter Reference List'!$J:$J,0))</f>
        <v>#N/A</v>
      </c>
      <c r="T2165" s="229"/>
      <c r="U2165" s="229">
        <f t="shared" ca="1" si="68"/>
        <v>0</v>
      </c>
      <c r="V2165" s="229"/>
      <c r="W2165" s="229"/>
      <c r="Y2165" s="223" t="str">
        <f t="shared" si="69"/>
        <v/>
      </c>
    </row>
    <row r="2166" spans="1:25" s="223" customFormat="1" ht="20.25">
      <c r="A2166" s="292"/>
      <c r="B2166" s="293" t="str">
        <f>IF(LEN(A2166)=0,"",INDEX('Smelter Reference List'!$A:$A,MATCH($A2166,'Smelter Reference List'!$E:$E,0)))</f>
        <v/>
      </c>
      <c r="C2166" s="299" t="str">
        <f>IF(LEN(A2166)=0,"",INDEX('Smelter Reference List'!$C:$C,MATCH($A2166,'Smelter Reference List'!$E:$E,0)))</f>
        <v/>
      </c>
      <c r="D2166" s="293" t="str">
        <f ca="1">IF(ISERROR($S2166),"",OFFSET('Smelter Reference List'!$C$4,$S2166-4,0)&amp;"")</f>
        <v/>
      </c>
      <c r="E2166" s="293" t="str">
        <f ca="1">IF(ISERROR($S2166),"",OFFSET('Smelter Reference List'!$D$4,$S2166-4,0)&amp;"")</f>
        <v/>
      </c>
      <c r="F2166" s="293" t="str">
        <f ca="1">IF(ISERROR($S2166),"",OFFSET('Smelter Reference List'!$E$4,$S2166-4,0))</f>
        <v/>
      </c>
      <c r="G2166" s="293" t="str">
        <f ca="1">IF(C2166=$U$4,"Enter smelter details", IF(ISERROR($S2166),"",OFFSET('Smelter Reference List'!$F$4,$S2166-4,0)))</f>
        <v/>
      </c>
      <c r="H2166" s="294" t="str">
        <f ca="1">IF(ISERROR($S2166),"",OFFSET('Smelter Reference List'!$G$4,$S2166-4,0))</f>
        <v/>
      </c>
      <c r="I2166" s="295" t="str">
        <f ca="1">IF(ISERROR($S2166),"",OFFSET('Smelter Reference List'!$H$4,$S2166-4,0))</f>
        <v/>
      </c>
      <c r="J2166" s="295" t="str">
        <f ca="1">IF(ISERROR($S2166),"",OFFSET('Smelter Reference List'!$I$4,$S2166-4,0))</f>
        <v/>
      </c>
      <c r="K2166" s="296"/>
      <c r="L2166" s="296"/>
      <c r="M2166" s="296"/>
      <c r="N2166" s="296"/>
      <c r="O2166" s="296"/>
      <c r="P2166" s="296"/>
      <c r="Q2166" s="297"/>
      <c r="R2166" s="227"/>
      <c r="S2166" s="228" t="e">
        <f>IF(C2166="",NA(),MATCH($B2166&amp;$C2166,'Smelter Reference List'!$J:$J,0))</f>
        <v>#N/A</v>
      </c>
      <c r="T2166" s="229"/>
      <c r="U2166" s="229">
        <f t="shared" ca="1" si="68"/>
        <v>0</v>
      </c>
      <c r="V2166" s="229"/>
      <c r="W2166" s="229"/>
      <c r="Y2166" s="223" t="str">
        <f t="shared" si="69"/>
        <v/>
      </c>
    </row>
    <row r="2167" spans="1:25" s="223" customFormat="1" ht="20.25">
      <c r="A2167" s="292"/>
      <c r="B2167" s="293" t="str">
        <f>IF(LEN(A2167)=0,"",INDEX('Smelter Reference List'!$A:$A,MATCH($A2167,'Smelter Reference List'!$E:$E,0)))</f>
        <v/>
      </c>
      <c r="C2167" s="299" t="str">
        <f>IF(LEN(A2167)=0,"",INDEX('Smelter Reference List'!$C:$C,MATCH($A2167,'Smelter Reference List'!$E:$E,0)))</f>
        <v/>
      </c>
      <c r="D2167" s="293" t="str">
        <f ca="1">IF(ISERROR($S2167),"",OFFSET('Smelter Reference List'!$C$4,$S2167-4,0)&amp;"")</f>
        <v/>
      </c>
      <c r="E2167" s="293" t="str">
        <f ca="1">IF(ISERROR($S2167),"",OFFSET('Smelter Reference List'!$D$4,$S2167-4,0)&amp;"")</f>
        <v/>
      </c>
      <c r="F2167" s="293" t="str">
        <f ca="1">IF(ISERROR($S2167),"",OFFSET('Smelter Reference List'!$E$4,$S2167-4,0))</f>
        <v/>
      </c>
      <c r="G2167" s="293" t="str">
        <f ca="1">IF(C2167=$U$4,"Enter smelter details", IF(ISERROR($S2167),"",OFFSET('Smelter Reference List'!$F$4,$S2167-4,0)))</f>
        <v/>
      </c>
      <c r="H2167" s="294" t="str">
        <f ca="1">IF(ISERROR($S2167),"",OFFSET('Smelter Reference List'!$G$4,$S2167-4,0))</f>
        <v/>
      </c>
      <c r="I2167" s="295" t="str">
        <f ca="1">IF(ISERROR($S2167),"",OFFSET('Smelter Reference List'!$H$4,$S2167-4,0))</f>
        <v/>
      </c>
      <c r="J2167" s="295" t="str">
        <f ca="1">IF(ISERROR($S2167),"",OFFSET('Smelter Reference List'!$I$4,$S2167-4,0))</f>
        <v/>
      </c>
      <c r="K2167" s="296"/>
      <c r="L2167" s="296"/>
      <c r="M2167" s="296"/>
      <c r="N2167" s="296"/>
      <c r="O2167" s="296"/>
      <c r="P2167" s="296"/>
      <c r="Q2167" s="297"/>
      <c r="R2167" s="227"/>
      <c r="S2167" s="228" t="e">
        <f>IF(C2167="",NA(),MATCH($B2167&amp;$C2167,'Smelter Reference List'!$J:$J,0))</f>
        <v>#N/A</v>
      </c>
      <c r="T2167" s="229"/>
      <c r="U2167" s="229">
        <f t="shared" ca="1" si="68"/>
        <v>0</v>
      </c>
      <c r="V2167" s="229"/>
      <c r="W2167" s="229"/>
      <c r="Y2167" s="223" t="str">
        <f t="shared" si="69"/>
        <v/>
      </c>
    </row>
    <row r="2168" spans="1:25" s="223" customFormat="1" ht="20.25">
      <c r="A2168" s="292"/>
      <c r="B2168" s="293" t="str">
        <f>IF(LEN(A2168)=0,"",INDEX('Smelter Reference List'!$A:$A,MATCH($A2168,'Smelter Reference List'!$E:$E,0)))</f>
        <v/>
      </c>
      <c r="C2168" s="299" t="str">
        <f>IF(LEN(A2168)=0,"",INDEX('Smelter Reference List'!$C:$C,MATCH($A2168,'Smelter Reference List'!$E:$E,0)))</f>
        <v/>
      </c>
      <c r="D2168" s="293" t="str">
        <f ca="1">IF(ISERROR($S2168),"",OFFSET('Smelter Reference List'!$C$4,$S2168-4,0)&amp;"")</f>
        <v/>
      </c>
      <c r="E2168" s="293" t="str">
        <f ca="1">IF(ISERROR($S2168),"",OFFSET('Smelter Reference List'!$D$4,$S2168-4,0)&amp;"")</f>
        <v/>
      </c>
      <c r="F2168" s="293" t="str">
        <f ca="1">IF(ISERROR($S2168),"",OFFSET('Smelter Reference List'!$E$4,$S2168-4,0))</f>
        <v/>
      </c>
      <c r="G2168" s="293" t="str">
        <f ca="1">IF(C2168=$U$4,"Enter smelter details", IF(ISERROR($S2168),"",OFFSET('Smelter Reference List'!$F$4,$S2168-4,0)))</f>
        <v/>
      </c>
      <c r="H2168" s="294" t="str">
        <f ca="1">IF(ISERROR($S2168),"",OFFSET('Smelter Reference List'!$G$4,$S2168-4,0))</f>
        <v/>
      </c>
      <c r="I2168" s="295" t="str">
        <f ca="1">IF(ISERROR($S2168),"",OFFSET('Smelter Reference List'!$H$4,$S2168-4,0))</f>
        <v/>
      </c>
      <c r="J2168" s="295" t="str">
        <f ca="1">IF(ISERROR($S2168),"",OFFSET('Smelter Reference List'!$I$4,$S2168-4,0))</f>
        <v/>
      </c>
      <c r="K2168" s="296"/>
      <c r="L2168" s="296"/>
      <c r="M2168" s="296"/>
      <c r="N2168" s="296"/>
      <c r="O2168" s="296"/>
      <c r="P2168" s="296"/>
      <c r="Q2168" s="297"/>
      <c r="R2168" s="227"/>
      <c r="S2168" s="228" t="e">
        <f>IF(C2168="",NA(),MATCH($B2168&amp;$C2168,'Smelter Reference List'!$J:$J,0))</f>
        <v>#N/A</v>
      </c>
      <c r="T2168" s="229"/>
      <c r="U2168" s="229">
        <f t="shared" ca="1" si="68"/>
        <v>0</v>
      </c>
      <c r="V2168" s="229"/>
      <c r="W2168" s="229"/>
      <c r="Y2168" s="223" t="str">
        <f t="shared" si="69"/>
        <v/>
      </c>
    </row>
    <row r="2169" spans="1:25" s="223" customFormat="1" ht="20.25">
      <c r="A2169" s="292"/>
      <c r="B2169" s="293" t="str">
        <f>IF(LEN(A2169)=0,"",INDEX('Smelter Reference List'!$A:$A,MATCH($A2169,'Smelter Reference List'!$E:$E,0)))</f>
        <v/>
      </c>
      <c r="C2169" s="299" t="str">
        <f>IF(LEN(A2169)=0,"",INDEX('Smelter Reference List'!$C:$C,MATCH($A2169,'Smelter Reference List'!$E:$E,0)))</f>
        <v/>
      </c>
      <c r="D2169" s="293" t="str">
        <f ca="1">IF(ISERROR($S2169),"",OFFSET('Smelter Reference List'!$C$4,$S2169-4,0)&amp;"")</f>
        <v/>
      </c>
      <c r="E2169" s="293" t="str">
        <f ca="1">IF(ISERROR($S2169),"",OFFSET('Smelter Reference List'!$D$4,$S2169-4,0)&amp;"")</f>
        <v/>
      </c>
      <c r="F2169" s="293" t="str">
        <f ca="1">IF(ISERROR($S2169),"",OFFSET('Smelter Reference List'!$E$4,$S2169-4,0))</f>
        <v/>
      </c>
      <c r="G2169" s="293" t="str">
        <f ca="1">IF(C2169=$U$4,"Enter smelter details", IF(ISERROR($S2169),"",OFFSET('Smelter Reference List'!$F$4,$S2169-4,0)))</f>
        <v/>
      </c>
      <c r="H2169" s="294" t="str">
        <f ca="1">IF(ISERROR($S2169),"",OFFSET('Smelter Reference List'!$G$4,$S2169-4,0))</f>
        <v/>
      </c>
      <c r="I2169" s="295" t="str">
        <f ca="1">IF(ISERROR($S2169),"",OFFSET('Smelter Reference List'!$H$4,$S2169-4,0))</f>
        <v/>
      </c>
      <c r="J2169" s="295" t="str">
        <f ca="1">IF(ISERROR($S2169),"",OFFSET('Smelter Reference List'!$I$4,$S2169-4,0))</f>
        <v/>
      </c>
      <c r="K2169" s="296"/>
      <c r="L2169" s="296"/>
      <c r="M2169" s="296"/>
      <c r="N2169" s="296"/>
      <c r="O2169" s="296"/>
      <c r="P2169" s="296"/>
      <c r="Q2169" s="297"/>
      <c r="R2169" s="227"/>
      <c r="S2169" s="228" t="e">
        <f>IF(C2169="",NA(),MATCH($B2169&amp;$C2169,'Smelter Reference List'!$J:$J,0))</f>
        <v>#N/A</v>
      </c>
      <c r="T2169" s="229"/>
      <c r="U2169" s="229">
        <f t="shared" ref="U2169:U2232" ca="1" si="70">IF(AND(C2169="Smelter not listed",OR(LEN(D2169)=0,LEN(E2169)=0)),1,0)</f>
        <v>0</v>
      </c>
      <c r="V2169" s="229"/>
      <c r="W2169" s="229"/>
      <c r="Y2169" s="223" t="str">
        <f t="shared" ref="Y2169:Y2232" si="71">B2169&amp;C2169</f>
        <v/>
      </c>
    </row>
    <row r="2170" spans="1:25" s="223" customFormat="1" ht="20.25">
      <c r="A2170" s="292"/>
      <c r="B2170" s="293" t="str">
        <f>IF(LEN(A2170)=0,"",INDEX('Smelter Reference List'!$A:$A,MATCH($A2170,'Smelter Reference List'!$E:$E,0)))</f>
        <v/>
      </c>
      <c r="C2170" s="299" t="str">
        <f>IF(LEN(A2170)=0,"",INDEX('Smelter Reference List'!$C:$C,MATCH($A2170,'Smelter Reference List'!$E:$E,0)))</f>
        <v/>
      </c>
      <c r="D2170" s="293" t="str">
        <f ca="1">IF(ISERROR($S2170),"",OFFSET('Smelter Reference List'!$C$4,$S2170-4,0)&amp;"")</f>
        <v/>
      </c>
      <c r="E2170" s="293" t="str">
        <f ca="1">IF(ISERROR($S2170),"",OFFSET('Smelter Reference List'!$D$4,$S2170-4,0)&amp;"")</f>
        <v/>
      </c>
      <c r="F2170" s="293" t="str">
        <f ca="1">IF(ISERROR($S2170),"",OFFSET('Smelter Reference List'!$E$4,$S2170-4,0))</f>
        <v/>
      </c>
      <c r="G2170" s="293" t="str">
        <f ca="1">IF(C2170=$U$4,"Enter smelter details", IF(ISERROR($S2170),"",OFFSET('Smelter Reference List'!$F$4,$S2170-4,0)))</f>
        <v/>
      </c>
      <c r="H2170" s="294" t="str">
        <f ca="1">IF(ISERROR($S2170),"",OFFSET('Smelter Reference List'!$G$4,$S2170-4,0))</f>
        <v/>
      </c>
      <c r="I2170" s="295" t="str">
        <f ca="1">IF(ISERROR($S2170),"",OFFSET('Smelter Reference List'!$H$4,$S2170-4,0))</f>
        <v/>
      </c>
      <c r="J2170" s="295" t="str">
        <f ca="1">IF(ISERROR($S2170),"",OFFSET('Smelter Reference List'!$I$4,$S2170-4,0))</f>
        <v/>
      </c>
      <c r="K2170" s="296"/>
      <c r="L2170" s="296"/>
      <c r="M2170" s="296"/>
      <c r="N2170" s="296"/>
      <c r="O2170" s="296"/>
      <c r="P2170" s="296"/>
      <c r="Q2170" s="297"/>
      <c r="R2170" s="227"/>
      <c r="S2170" s="228" t="e">
        <f>IF(C2170="",NA(),MATCH($B2170&amp;$C2170,'Smelter Reference List'!$J:$J,0))</f>
        <v>#N/A</v>
      </c>
      <c r="T2170" s="229"/>
      <c r="U2170" s="229">
        <f t="shared" ca="1" si="70"/>
        <v>0</v>
      </c>
      <c r="V2170" s="229"/>
      <c r="W2170" s="229"/>
      <c r="Y2170" s="223" t="str">
        <f t="shared" si="71"/>
        <v/>
      </c>
    </row>
    <row r="2171" spans="1:25" s="223" customFormat="1" ht="20.25">
      <c r="A2171" s="292"/>
      <c r="B2171" s="293" t="str">
        <f>IF(LEN(A2171)=0,"",INDEX('Smelter Reference List'!$A:$A,MATCH($A2171,'Smelter Reference List'!$E:$E,0)))</f>
        <v/>
      </c>
      <c r="C2171" s="299" t="str">
        <f>IF(LEN(A2171)=0,"",INDEX('Smelter Reference List'!$C:$C,MATCH($A2171,'Smelter Reference List'!$E:$E,0)))</f>
        <v/>
      </c>
      <c r="D2171" s="293" t="str">
        <f ca="1">IF(ISERROR($S2171),"",OFFSET('Smelter Reference List'!$C$4,$S2171-4,0)&amp;"")</f>
        <v/>
      </c>
      <c r="E2171" s="293" t="str">
        <f ca="1">IF(ISERROR($S2171),"",OFFSET('Smelter Reference List'!$D$4,$S2171-4,0)&amp;"")</f>
        <v/>
      </c>
      <c r="F2171" s="293" t="str">
        <f ca="1">IF(ISERROR($S2171),"",OFFSET('Smelter Reference List'!$E$4,$S2171-4,0))</f>
        <v/>
      </c>
      <c r="G2171" s="293" t="str">
        <f ca="1">IF(C2171=$U$4,"Enter smelter details", IF(ISERROR($S2171),"",OFFSET('Smelter Reference List'!$F$4,$S2171-4,0)))</f>
        <v/>
      </c>
      <c r="H2171" s="294" t="str">
        <f ca="1">IF(ISERROR($S2171),"",OFFSET('Smelter Reference List'!$G$4,$S2171-4,0))</f>
        <v/>
      </c>
      <c r="I2171" s="295" t="str">
        <f ca="1">IF(ISERROR($S2171),"",OFFSET('Smelter Reference List'!$H$4,$S2171-4,0))</f>
        <v/>
      </c>
      <c r="J2171" s="295" t="str">
        <f ca="1">IF(ISERROR($S2171),"",OFFSET('Smelter Reference List'!$I$4,$S2171-4,0))</f>
        <v/>
      </c>
      <c r="K2171" s="296"/>
      <c r="L2171" s="296"/>
      <c r="M2171" s="296"/>
      <c r="N2171" s="296"/>
      <c r="O2171" s="296"/>
      <c r="P2171" s="296"/>
      <c r="Q2171" s="297"/>
      <c r="R2171" s="227"/>
      <c r="S2171" s="228" t="e">
        <f>IF(C2171="",NA(),MATCH($B2171&amp;$C2171,'Smelter Reference List'!$J:$J,0))</f>
        <v>#N/A</v>
      </c>
      <c r="T2171" s="229"/>
      <c r="U2171" s="229">
        <f t="shared" ca="1" si="70"/>
        <v>0</v>
      </c>
      <c r="V2171" s="229"/>
      <c r="W2171" s="229"/>
      <c r="Y2171" s="223" t="str">
        <f t="shared" si="71"/>
        <v/>
      </c>
    </row>
    <row r="2172" spans="1:25" s="223" customFormat="1" ht="20.25">
      <c r="A2172" s="292"/>
      <c r="B2172" s="293" t="str">
        <f>IF(LEN(A2172)=0,"",INDEX('Smelter Reference List'!$A:$A,MATCH($A2172,'Smelter Reference List'!$E:$E,0)))</f>
        <v/>
      </c>
      <c r="C2172" s="299" t="str">
        <f>IF(LEN(A2172)=0,"",INDEX('Smelter Reference List'!$C:$C,MATCH($A2172,'Smelter Reference List'!$E:$E,0)))</f>
        <v/>
      </c>
      <c r="D2172" s="293" t="str">
        <f ca="1">IF(ISERROR($S2172),"",OFFSET('Smelter Reference List'!$C$4,$S2172-4,0)&amp;"")</f>
        <v/>
      </c>
      <c r="E2172" s="293" t="str">
        <f ca="1">IF(ISERROR($S2172),"",OFFSET('Smelter Reference List'!$D$4,$S2172-4,0)&amp;"")</f>
        <v/>
      </c>
      <c r="F2172" s="293" t="str">
        <f ca="1">IF(ISERROR($S2172),"",OFFSET('Smelter Reference List'!$E$4,$S2172-4,0))</f>
        <v/>
      </c>
      <c r="G2172" s="293" t="str">
        <f ca="1">IF(C2172=$U$4,"Enter smelter details", IF(ISERROR($S2172),"",OFFSET('Smelter Reference List'!$F$4,$S2172-4,0)))</f>
        <v/>
      </c>
      <c r="H2172" s="294" t="str">
        <f ca="1">IF(ISERROR($S2172),"",OFFSET('Smelter Reference List'!$G$4,$S2172-4,0))</f>
        <v/>
      </c>
      <c r="I2172" s="295" t="str">
        <f ca="1">IF(ISERROR($S2172),"",OFFSET('Smelter Reference List'!$H$4,$S2172-4,0))</f>
        <v/>
      </c>
      <c r="J2172" s="295" t="str">
        <f ca="1">IF(ISERROR($S2172),"",OFFSET('Smelter Reference List'!$I$4,$S2172-4,0))</f>
        <v/>
      </c>
      <c r="K2172" s="296"/>
      <c r="L2172" s="296"/>
      <c r="M2172" s="296"/>
      <c r="N2172" s="296"/>
      <c r="O2172" s="296"/>
      <c r="P2172" s="296"/>
      <c r="Q2172" s="297"/>
      <c r="R2172" s="227"/>
      <c r="S2172" s="228" t="e">
        <f>IF(C2172="",NA(),MATCH($B2172&amp;$C2172,'Smelter Reference List'!$J:$J,0))</f>
        <v>#N/A</v>
      </c>
      <c r="T2172" s="229"/>
      <c r="U2172" s="229">
        <f t="shared" ca="1" si="70"/>
        <v>0</v>
      </c>
      <c r="V2172" s="229"/>
      <c r="W2172" s="229"/>
      <c r="Y2172" s="223" t="str">
        <f t="shared" si="71"/>
        <v/>
      </c>
    </row>
    <row r="2173" spans="1:25" s="223" customFormat="1" ht="20.25">
      <c r="A2173" s="292"/>
      <c r="B2173" s="293" t="str">
        <f>IF(LEN(A2173)=0,"",INDEX('Smelter Reference List'!$A:$A,MATCH($A2173,'Smelter Reference List'!$E:$E,0)))</f>
        <v/>
      </c>
      <c r="C2173" s="299" t="str">
        <f>IF(LEN(A2173)=0,"",INDEX('Smelter Reference List'!$C:$C,MATCH($A2173,'Smelter Reference List'!$E:$E,0)))</f>
        <v/>
      </c>
      <c r="D2173" s="293" t="str">
        <f ca="1">IF(ISERROR($S2173),"",OFFSET('Smelter Reference List'!$C$4,$S2173-4,0)&amp;"")</f>
        <v/>
      </c>
      <c r="E2173" s="293" t="str">
        <f ca="1">IF(ISERROR($S2173),"",OFFSET('Smelter Reference List'!$D$4,$S2173-4,0)&amp;"")</f>
        <v/>
      </c>
      <c r="F2173" s="293" t="str">
        <f ca="1">IF(ISERROR($S2173),"",OFFSET('Smelter Reference List'!$E$4,$S2173-4,0))</f>
        <v/>
      </c>
      <c r="G2173" s="293" t="str">
        <f ca="1">IF(C2173=$U$4,"Enter smelter details", IF(ISERROR($S2173),"",OFFSET('Smelter Reference List'!$F$4,$S2173-4,0)))</f>
        <v/>
      </c>
      <c r="H2173" s="294" t="str">
        <f ca="1">IF(ISERROR($S2173),"",OFFSET('Smelter Reference List'!$G$4,$S2173-4,0))</f>
        <v/>
      </c>
      <c r="I2173" s="295" t="str">
        <f ca="1">IF(ISERROR($S2173),"",OFFSET('Smelter Reference List'!$H$4,$S2173-4,0))</f>
        <v/>
      </c>
      <c r="J2173" s="295" t="str">
        <f ca="1">IF(ISERROR($S2173),"",OFFSET('Smelter Reference List'!$I$4,$S2173-4,0))</f>
        <v/>
      </c>
      <c r="K2173" s="296"/>
      <c r="L2173" s="296"/>
      <c r="M2173" s="296"/>
      <c r="N2173" s="296"/>
      <c r="O2173" s="296"/>
      <c r="P2173" s="296"/>
      <c r="Q2173" s="297"/>
      <c r="R2173" s="227"/>
      <c r="S2173" s="228" t="e">
        <f>IF(C2173="",NA(),MATCH($B2173&amp;$C2173,'Smelter Reference List'!$J:$J,0))</f>
        <v>#N/A</v>
      </c>
      <c r="T2173" s="229"/>
      <c r="U2173" s="229">
        <f t="shared" ca="1" si="70"/>
        <v>0</v>
      </c>
      <c r="V2173" s="229"/>
      <c r="W2173" s="229"/>
      <c r="Y2173" s="223" t="str">
        <f t="shared" si="71"/>
        <v/>
      </c>
    </row>
    <row r="2174" spans="1:25" s="223" customFormat="1" ht="20.25">
      <c r="A2174" s="292"/>
      <c r="B2174" s="293" t="str">
        <f>IF(LEN(A2174)=0,"",INDEX('Smelter Reference List'!$A:$A,MATCH($A2174,'Smelter Reference List'!$E:$E,0)))</f>
        <v/>
      </c>
      <c r="C2174" s="299" t="str">
        <f>IF(LEN(A2174)=0,"",INDEX('Smelter Reference List'!$C:$C,MATCH($A2174,'Smelter Reference List'!$E:$E,0)))</f>
        <v/>
      </c>
      <c r="D2174" s="293" t="str">
        <f ca="1">IF(ISERROR($S2174),"",OFFSET('Smelter Reference List'!$C$4,$S2174-4,0)&amp;"")</f>
        <v/>
      </c>
      <c r="E2174" s="293" t="str">
        <f ca="1">IF(ISERROR($S2174),"",OFFSET('Smelter Reference List'!$D$4,$S2174-4,0)&amp;"")</f>
        <v/>
      </c>
      <c r="F2174" s="293" t="str">
        <f ca="1">IF(ISERROR($S2174),"",OFFSET('Smelter Reference List'!$E$4,$S2174-4,0))</f>
        <v/>
      </c>
      <c r="G2174" s="293" t="str">
        <f ca="1">IF(C2174=$U$4,"Enter smelter details", IF(ISERROR($S2174),"",OFFSET('Smelter Reference List'!$F$4,$S2174-4,0)))</f>
        <v/>
      </c>
      <c r="H2174" s="294" t="str">
        <f ca="1">IF(ISERROR($S2174),"",OFFSET('Smelter Reference List'!$G$4,$S2174-4,0))</f>
        <v/>
      </c>
      <c r="I2174" s="295" t="str">
        <f ca="1">IF(ISERROR($S2174),"",OFFSET('Smelter Reference List'!$H$4,$S2174-4,0))</f>
        <v/>
      </c>
      <c r="J2174" s="295" t="str">
        <f ca="1">IF(ISERROR($S2174),"",OFFSET('Smelter Reference List'!$I$4,$S2174-4,0))</f>
        <v/>
      </c>
      <c r="K2174" s="296"/>
      <c r="L2174" s="296"/>
      <c r="M2174" s="296"/>
      <c r="N2174" s="296"/>
      <c r="O2174" s="296"/>
      <c r="P2174" s="296"/>
      <c r="Q2174" s="297"/>
      <c r="R2174" s="227"/>
      <c r="S2174" s="228" t="e">
        <f>IF(C2174="",NA(),MATCH($B2174&amp;$C2174,'Smelter Reference List'!$J:$J,0))</f>
        <v>#N/A</v>
      </c>
      <c r="T2174" s="229"/>
      <c r="U2174" s="229">
        <f t="shared" ca="1" si="70"/>
        <v>0</v>
      </c>
      <c r="V2174" s="229"/>
      <c r="W2174" s="229"/>
      <c r="Y2174" s="223" t="str">
        <f t="shared" si="71"/>
        <v/>
      </c>
    </row>
    <row r="2175" spans="1:25" s="223" customFormat="1" ht="20.25">
      <c r="A2175" s="292"/>
      <c r="B2175" s="293" t="str">
        <f>IF(LEN(A2175)=0,"",INDEX('Smelter Reference List'!$A:$A,MATCH($A2175,'Smelter Reference List'!$E:$E,0)))</f>
        <v/>
      </c>
      <c r="C2175" s="299" t="str">
        <f>IF(LEN(A2175)=0,"",INDEX('Smelter Reference List'!$C:$C,MATCH($A2175,'Smelter Reference List'!$E:$E,0)))</f>
        <v/>
      </c>
      <c r="D2175" s="293" t="str">
        <f ca="1">IF(ISERROR($S2175),"",OFFSET('Smelter Reference List'!$C$4,$S2175-4,0)&amp;"")</f>
        <v/>
      </c>
      <c r="E2175" s="293" t="str">
        <f ca="1">IF(ISERROR($S2175),"",OFFSET('Smelter Reference List'!$D$4,$S2175-4,0)&amp;"")</f>
        <v/>
      </c>
      <c r="F2175" s="293" t="str">
        <f ca="1">IF(ISERROR($S2175),"",OFFSET('Smelter Reference List'!$E$4,$S2175-4,0))</f>
        <v/>
      </c>
      <c r="G2175" s="293" t="str">
        <f ca="1">IF(C2175=$U$4,"Enter smelter details", IF(ISERROR($S2175),"",OFFSET('Smelter Reference List'!$F$4,$S2175-4,0)))</f>
        <v/>
      </c>
      <c r="H2175" s="294" t="str">
        <f ca="1">IF(ISERROR($S2175),"",OFFSET('Smelter Reference List'!$G$4,$S2175-4,0))</f>
        <v/>
      </c>
      <c r="I2175" s="295" t="str">
        <f ca="1">IF(ISERROR($S2175),"",OFFSET('Smelter Reference List'!$H$4,$S2175-4,0))</f>
        <v/>
      </c>
      <c r="J2175" s="295" t="str">
        <f ca="1">IF(ISERROR($S2175),"",OFFSET('Smelter Reference List'!$I$4,$S2175-4,0))</f>
        <v/>
      </c>
      <c r="K2175" s="296"/>
      <c r="L2175" s="296"/>
      <c r="M2175" s="296"/>
      <c r="N2175" s="296"/>
      <c r="O2175" s="296"/>
      <c r="P2175" s="296"/>
      <c r="Q2175" s="297"/>
      <c r="R2175" s="227"/>
      <c r="S2175" s="228" t="e">
        <f>IF(C2175="",NA(),MATCH($B2175&amp;$C2175,'Smelter Reference List'!$J:$J,0))</f>
        <v>#N/A</v>
      </c>
      <c r="T2175" s="229"/>
      <c r="U2175" s="229">
        <f t="shared" ca="1" si="70"/>
        <v>0</v>
      </c>
      <c r="V2175" s="229"/>
      <c r="W2175" s="229"/>
      <c r="Y2175" s="223" t="str">
        <f t="shared" si="71"/>
        <v/>
      </c>
    </row>
    <row r="2176" spans="1:25" s="223" customFormat="1" ht="20.25">
      <c r="A2176" s="292"/>
      <c r="B2176" s="293" t="str">
        <f>IF(LEN(A2176)=0,"",INDEX('Smelter Reference List'!$A:$A,MATCH($A2176,'Smelter Reference List'!$E:$E,0)))</f>
        <v/>
      </c>
      <c r="C2176" s="299" t="str">
        <f>IF(LEN(A2176)=0,"",INDEX('Smelter Reference List'!$C:$C,MATCH($A2176,'Smelter Reference List'!$E:$E,0)))</f>
        <v/>
      </c>
      <c r="D2176" s="293" t="str">
        <f ca="1">IF(ISERROR($S2176),"",OFFSET('Smelter Reference List'!$C$4,$S2176-4,0)&amp;"")</f>
        <v/>
      </c>
      <c r="E2176" s="293" t="str">
        <f ca="1">IF(ISERROR($S2176),"",OFFSET('Smelter Reference List'!$D$4,$S2176-4,0)&amp;"")</f>
        <v/>
      </c>
      <c r="F2176" s="293" t="str">
        <f ca="1">IF(ISERROR($S2176),"",OFFSET('Smelter Reference List'!$E$4,$S2176-4,0))</f>
        <v/>
      </c>
      <c r="G2176" s="293" t="str">
        <f ca="1">IF(C2176=$U$4,"Enter smelter details", IF(ISERROR($S2176),"",OFFSET('Smelter Reference List'!$F$4,$S2176-4,0)))</f>
        <v/>
      </c>
      <c r="H2176" s="294" t="str">
        <f ca="1">IF(ISERROR($S2176),"",OFFSET('Smelter Reference List'!$G$4,$S2176-4,0))</f>
        <v/>
      </c>
      <c r="I2176" s="295" t="str">
        <f ca="1">IF(ISERROR($S2176),"",OFFSET('Smelter Reference List'!$H$4,$S2176-4,0))</f>
        <v/>
      </c>
      <c r="J2176" s="295" t="str">
        <f ca="1">IF(ISERROR($S2176),"",OFFSET('Smelter Reference List'!$I$4,$S2176-4,0))</f>
        <v/>
      </c>
      <c r="K2176" s="296"/>
      <c r="L2176" s="296"/>
      <c r="M2176" s="296"/>
      <c r="N2176" s="296"/>
      <c r="O2176" s="296"/>
      <c r="P2176" s="296"/>
      <c r="Q2176" s="297"/>
      <c r="R2176" s="227"/>
      <c r="S2176" s="228" t="e">
        <f>IF(C2176="",NA(),MATCH($B2176&amp;$C2176,'Smelter Reference List'!$J:$J,0))</f>
        <v>#N/A</v>
      </c>
      <c r="T2176" s="229"/>
      <c r="U2176" s="229">
        <f t="shared" ca="1" si="70"/>
        <v>0</v>
      </c>
      <c r="V2176" s="229"/>
      <c r="W2176" s="229"/>
      <c r="Y2176" s="223" t="str">
        <f t="shared" si="71"/>
        <v/>
      </c>
    </row>
    <row r="2177" spans="1:25" s="223" customFormat="1" ht="20.25">
      <c r="A2177" s="292"/>
      <c r="B2177" s="293" t="str">
        <f>IF(LEN(A2177)=0,"",INDEX('Smelter Reference List'!$A:$A,MATCH($A2177,'Smelter Reference List'!$E:$E,0)))</f>
        <v/>
      </c>
      <c r="C2177" s="299" t="str">
        <f>IF(LEN(A2177)=0,"",INDEX('Smelter Reference List'!$C:$C,MATCH($A2177,'Smelter Reference List'!$E:$E,0)))</f>
        <v/>
      </c>
      <c r="D2177" s="293" t="str">
        <f ca="1">IF(ISERROR($S2177),"",OFFSET('Smelter Reference List'!$C$4,$S2177-4,0)&amp;"")</f>
        <v/>
      </c>
      <c r="E2177" s="293" t="str">
        <f ca="1">IF(ISERROR($S2177),"",OFFSET('Smelter Reference List'!$D$4,$S2177-4,0)&amp;"")</f>
        <v/>
      </c>
      <c r="F2177" s="293" t="str">
        <f ca="1">IF(ISERROR($S2177),"",OFFSET('Smelter Reference List'!$E$4,$S2177-4,0))</f>
        <v/>
      </c>
      <c r="G2177" s="293" t="str">
        <f ca="1">IF(C2177=$U$4,"Enter smelter details", IF(ISERROR($S2177),"",OFFSET('Smelter Reference List'!$F$4,$S2177-4,0)))</f>
        <v/>
      </c>
      <c r="H2177" s="294" t="str">
        <f ca="1">IF(ISERROR($S2177),"",OFFSET('Smelter Reference List'!$G$4,$S2177-4,0))</f>
        <v/>
      </c>
      <c r="I2177" s="295" t="str">
        <f ca="1">IF(ISERROR($S2177),"",OFFSET('Smelter Reference List'!$H$4,$S2177-4,0))</f>
        <v/>
      </c>
      <c r="J2177" s="295" t="str">
        <f ca="1">IF(ISERROR($S2177),"",OFFSET('Smelter Reference List'!$I$4,$S2177-4,0))</f>
        <v/>
      </c>
      <c r="K2177" s="296"/>
      <c r="L2177" s="296"/>
      <c r="M2177" s="296"/>
      <c r="N2177" s="296"/>
      <c r="O2177" s="296"/>
      <c r="P2177" s="296"/>
      <c r="Q2177" s="297"/>
      <c r="R2177" s="227"/>
      <c r="S2177" s="228" t="e">
        <f>IF(C2177="",NA(),MATCH($B2177&amp;$C2177,'Smelter Reference List'!$J:$J,0))</f>
        <v>#N/A</v>
      </c>
      <c r="T2177" s="229"/>
      <c r="U2177" s="229">
        <f t="shared" ca="1" si="70"/>
        <v>0</v>
      </c>
      <c r="V2177" s="229"/>
      <c r="W2177" s="229"/>
      <c r="Y2177" s="223" t="str">
        <f t="shared" si="71"/>
        <v/>
      </c>
    </row>
    <row r="2178" spans="1:25" s="223" customFormat="1" ht="20.25">
      <c r="A2178" s="292"/>
      <c r="B2178" s="293" t="str">
        <f>IF(LEN(A2178)=0,"",INDEX('Smelter Reference List'!$A:$A,MATCH($A2178,'Smelter Reference List'!$E:$E,0)))</f>
        <v/>
      </c>
      <c r="C2178" s="299" t="str">
        <f>IF(LEN(A2178)=0,"",INDEX('Smelter Reference List'!$C:$C,MATCH($A2178,'Smelter Reference List'!$E:$E,0)))</f>
        <v/>
      </c>
      <c r="D2178" s="293" t="str">
        <f ca="1">IF(ISERROR($S2178),"",OFFSET('Smelter Reference List'!$C$4,$S2178-4,0)&amp;"")</f>
        <v/>
      </c>
      <c r="E2178" s="293" t="str">
        <f ca="1">IF(ISERROR($S2178),"",OFFSET('Smelter Reference List'!$D$4,$S2178-4,0)&amp;"")</f>
        <v/>
      </c>
      <c r="F2178" s="293" t="str">
        <f ca="1">IF(ISERROR($S2178),"",OFFSET('Smelter Reference List'!$E$4,$S2178-4,0))</f>
        <v/>
      </c>
      <c r="G2178" s="293" t="str">
        <f ca="1">IF(C2178=$U$4,"Enter smelter details", IF(ISERROR($S2178),"",OFFSET('Smelter Reference List'!$F$4,$S2178-4,0)))</f>
        <v/>
      </c>
      <c r="H2178" s="294" t="str">
        <f ca="1">IF(ISERROR($S2178),"",OFFSET('Smelter Reference List'!$G$4,$S2178-4,0))</f>
        <v/>
      </c>
      <c r="I2178" s="295" t="str">
        <f ca="1">IF(ISERROR($S2178),"",OFFSET('Smelter Reference List'!$H$4,$S2178-4,0))</f>
        <v/>
      </c>
      <c r="J2178" s="295" t="str">
        <f ca="1">IF(ISERROR($S2178),"",OFFSET('Smelter Reference List'!$I$4,$S2178-4,0))</f>
        <v/>
      </c>
      <c r="K2178" s="296"/>
      <c r="L2178" s="296"/>
      <c r="M2178" s="296"/>
      <c r="N2178" s="296"/>
      <c r="O2178" s="296"/>
      <c r="P2178" s="296"/>
      <c r="Q2178" s="297"/>
      <c r="R2178" s="227"/>
      <c r="S2178" s="228" t="e">
        <f>IF(C2178="",NA(),MATCH($B2178&amp;$C2178,'Smelter Reference List'!$J:$J,0))</f>
        <v>#N/A</v>
      </c>
      <c r="T2178" s="229"/>
      <c r="U2178" s="229">
        <f t="shared" ca="1" si="70"/>
        <v>0</v>
      </c>
      <c r="V2178" s="229"/>
      <c r="W2178" s="229"/>
      <c r="Y2178" s="223" t="str">
        <f t="shared" si="71"/>
        <v/>
      </c>
    </row>
    <row r="2179" spans="1:25" s="223" customFormat="1" ht="20.25">
      <c r="A2179" s="292"/>
      <c r="B2179" s="293" t="str">
        <f>IF(LEN(A2179)=0,"",INDEX('Smelter Reference List'!$A:$A,MATCH($A2179,'Smelter Reference List'!$E:$E,0)))</f>
        <v/>
      </c>
      <c r="C2179" s="299" t="str">
        <f>IF(LEN(A2179)=0,"",INDEX('Smelter Reference List'!$C:$C,MATCH($A2179,'Smelter Reference List'!$E:$E,0)))</f>
        <v/>
      </c>
      <c r="D2179" s="293" t="str">
        <f ca="1">IF(ISERROR($S2179),"",OFFSET('Smelter Reference List'!$C$4,$S2179-4,0)&amp;"")</f>
        <v/>
      </c>
      <c r="E2179" s="293" t="str">
        <f ca="1">IF(ISERROR($S2179),"",OFFSET('Smelter Reference List'!$D$4,$S2179-4,0)&amp;"")</f>
        <v/>
      </c>
      <c r="F2179" s="293" t="str">
        <f ca="1">IF(ISERROR($S2179),"",OFFSET('Smelter Reference List'!$E$4,$S2179-4,0))</f>
        <v/>
      </c>
      <c r="G2179" s="293" t="str">
        <f ca="1">IF(C2179=$U$4,"Enter smelter details", IF(ISERROR($S2179),"",OFFSET('Smelter Reference List'!$F$4,$S2179-4,0)))</f>
        <v/>
      </c>
      <c r="H2179" s="294" t="str">
        <f ca="1">IF(ISERROR($S2179),"",OFFSET('Smelter Reference List'!$G$4,$S2179-4,0))</f>
        <v/>
      </c>
      <c r="I2179" s="295" t="str">
        <f ca="1">IF(ISERROR($S2179),"",OFFSET('Smelter Reference List'!$H$4,$S2179-4,0))</f>
        <v/>
      </c>
      <c r="J2179" s="295" t="str">
        <f ca="1">IF(ISERROR($S2179),"",OFFSET('Smelter Reference List'!$I$4,$S2179-4,0))</f>
        <v/>
      </c>
      <c r="K2179" s="296"/>
      <c r="L2179" s="296"/>
      <c r="M2179" s="296"/>
      <c r="N2179" s="296"/>
      <c r="O2179" s="296"/>
      <c r="P2179" s="296"/>
      <c r="Q2179" s="297"/>
      <c r="R2179" s="227"/>
      <c r="S2179" s="228" t="e">
        <f>IF(C2179="",NA(),MATCH($B2179&amp;$C2179,'Smelter Reference List'!$J:$J,0))</f>
        <v>#N/A</v>
      </c>
      <c r="T2179" s="229"/>
      <c r="U2179" s="229">
        <f t="shared" ca="1" si="70"/>
        <v>0</v>
      </c>
      <c r="V2179" s="229"/>
      <c r="W2179" s="229"/>
      <c r="Y2179" s="223" t="str">
        <f t="shared" si="71"/>
        <v/>
      </c>
    </row>
    <row r="2180" spans="1:25" s="223" customFormat="1" ht="20.25">
      <c r="A2180" s="292"/>
      <c r="B2180" s="293" t="str">
        <f>IF(LEN(A2180)=0,"",INDEX('Smelter Reference List'!$A:$A,MATCH($A2180,'Smelter Reference List'!$E:$E,0)))</f>
        <v/>
      </c>
      <c r="C2180" s="299" t="str">
        <f>IF(LEN(A2180)=0,"",INDEX('Smelter Reference List'!$C:$C,MATCH($A2180,'Smelter Reference List'!$E:$E,0)))</f>
        <v/>
      </c>
      <c r="D2180" s="293" t="str">
        <f ca="1">IF(ISERROR($S2180),"",OFFSET('Smelter Reference List'!$C$4,$S2180-4,0)&amp;"")</f>
        <v/>
      </c>
      <c r="E2180" s="293" t="str">
        <f ca="1">IF(ISERROR($S2180),"",OFFSET('Smelter Reference List'!$D$4,$S2180-4,0)&amp;"")</f>
        <v/>
      </c>
      <c r="F2180" s="293" t="str">
        <f ca="1">IF(ISERROR($S2180),"",OFFSET('Smelter Reference List'!$E$4,$S2180-4,0))</f>
        <v/>
      </c>
      <c r="G2180" s="293" t="str">
        <f ca="1">IF(C2180=$U$4,"Enter smelter details", IF(ISERROR($S2180),"",OFFSET('Smelter Reference List'!$F$4,$S2180-4,0)))</f>
        <v/>
      </c>
      <c r="H2180" s="294" t="str">
        <f ca="1">IF(ISERROR($S2180),"",OFFSET('Smelter Reference List'!$G$4,$S2180-4,0))</f>
        <v/>
      </c>
      <c r="I2180" s="295" t="str">
        <f ca="1">IF(ISERROR($S2180),"",OFFSET('Smelter Reference List'!$H$4,$S2180-4,0))</f>
        <v/>
      </c>
      <c r="J2180" s="295" t="str">
        <f ca="1">IF(ISERROR($S2180),"",OFFSET('Smelter Reference List'!$I$4,$S2180-4,0))</f>
        <v/>
      </c>
      <c r="K2180" s="296"/>
      <c r="L2180" s="296"/>
      <c r="M2180" s="296"/>
      <c r="N2180" s="296"/>
      <c r="O2180" s="296"/>
      <c r="P2180" s="296"/>
      <c r="Q2180" s="297"/>
      <c r="R2180" s="227"/>
      <c r="S2180" s="228" t="e">
        <f>IF(C2180="",NA(),MATCH($B2180&amp;$C2180,'Smelter Reference List'!$J:$J,0))</f>
        <v>#N/A</v>
      </c>
      <c r="T2180" s="229"/>
      <c r="U2180" s="229">
        <f t="shared" ca="1" si="70"/>
        <v>0</v>
      </c>
      <c r="V2180" s="229"/>
      <c r="W2180" s="229"/>
      <c r="Y2180" s="223" t="str">
        <f t="shared" si="71"/>
        <v/>
      </c>
    </row>
    <row r="2181" spans="1:25" s="223" customFormat="1" ht="20.25">
      <c r="A2181" s="292"/>
      <c r="B2181" s="293" t="str">
        <f>IF(LEN(A2181)=0,"",INDEX('Smelter Reference List'!$A:$A,MATCH($A2181,'Smelter Reference List'!$E:$E,0)))</f>
        <v/>
      </c>
      <c r="C2181" s="299" t="str">
        <f>IF(LEN(A2181)=0,"",INDEX('Smelter Reference List'!$C:$C,MATCH($A2181,'Smelter Reference List'!$E:$E,0)))</f>
        <v/>
      </c>
      <c r="D2181" s="293" t="str">
        <f ca="1">IF(ISERROR($S2181),"",OFFSET('Smelter Reference List'!$C$4,$S2181-4,0)&amp;"")</f>
        <v/>
      </c>
      <c r="E2181" s="293" t="str">
        <f ca="1">IF(ISERROR($S2181),"",OFFSET('Smelter Reference List'!$D$4,$S2181-4,0)&amp;"")</f>
        <v/>
      </c>
      <c r="F2181" s="293" t="str">
        <f ca="1">IF(ISERROR($S2181),"",OFFSET('Smelter Reference List'!$E$4,$S2181-4,0))</f>
        <v/>
      </c>
      <c r="G2181" s="293" t="str">
        <f ca="1">IF(C2181=$U$4,"Enter smelter details", IF(ISERROR($S2181),"",OFFSET('Smelter Reference List'!$F$4,$S2181-4,0)))</f>
        <v/>
      </c>
      <c r="H2181" s="294" t="str">
        <f ca="1">IF(ISERROR($S2181),"",OFFSET('Smelter Reference List'!$G$4,$S2181-4,0))</f>
        <v/>
      </c>
      <c r="I2181" s="295" t="str">
        <f ca="1">IF(ISERROR($S2181),"",OFFSET('Smelter Reference List'!$H$4,$S2181-4,0))</f>
        <v/>
      </c>
      <c r="J2181" s="295" t="str">
        <f ca="1">IF(ISERROR($S2181),"",OFFSET('Smelter Reference List'!$I$4,$S2181-4,0))</f>
        <v/>
      </c>
      <c r="K2181" s="296"/>
      <c r="L2181" s="296"/>
      <c r="M2181" s="296"/>
      <c r="N2181" s="296"/>
      <c r="O2181" s="296"/>
      <c r="P2181" s="296"/>
      <c r="Q2181" s="297"/>
      <c r="R2181" s="227"/>
      <c r="S2181" s="228" t="e">
        <f>IF(C2181="",NA(),MATCH($B2181&amp;$C2181,'Smelter Reference List'!$J:$J,0))</f>
        <v>#N/A</v>
      </c>
      <c r="T2181" s="229"/>
      <c r="U2181" s="229">
        <f t="shared" ca="1" si="70"/>
        <v>0</v>
      </c>
      <c r="V2181" s="229"/>
      <c r="W2181" s="229"/>
      <c r="Y2181" s="223" t="str">
        <f t="shared" si="71"/>
        <v/>
      </c>
    </row>
    <row r="2182" spans="1:25" s="223" customFormat="1" ht="20.25">
      <c r="A2182" s="292"/>
      <c r="B2182" s="293" t="str">
        <f>IF(LEN(A2182)=0,"",INDEX('Smelter Reference List'!$A:$A,MATCH($A2182,'Smelter Reference List'!$E:$E,0)))</f>
        <v/>
      </c>
      <c r="C2182" s="299" t="str">
        <f>IF(LEN(A2182)=0,"",INDEX('Smelter Reference List'!$C:$C,MATCH($A2182,'Smelter Reference List'!$E:$E,0)))</f>
        <v/>
      </c>
      <c r="D2182" s="293" t="str">
        <f ca="1">IF(ISERROR($S2182),"",OFFSET('Smelter Reference List'!$C$4,$S2182-4,0)&amp;"")</f>
        <v/>
      </c>
      <c r="E2182" s="293" t="str">
        <f ca="1">IF(ISERROR($S2182),"",OFFSET('Smelter Reference List'!$D$4,$S2182-4,0)&amp;"")</f>
        <v/>
      </c>
      <c r="F2182" s="293" t="str">
        <f ca="1">IF(ISERROR($S2182),"",OFFSET('Smelter Reference List'!$E$4,$S2182-4,0))</f>
        <v/>
      </c>
      <c r="G2182" s="293" t="str">
        <f ca="1">IF(C2182=$U$4,"Enter smelter details", IF(ISERROR($S2182),"",OFFSET('Smelter Reference List'!$F$4,$S2182-4,0)))</f>
        <v/>
      </c>
      <c r="H2182" s="294" t="str">
        <f ca="1">IF(ISERROR($S2182),"",OFFSET('Smelter Reference List'!$G$4,$S2182-4,0))</f>
        <v/>
      </c>
      <c r="I2182" s="295" t="str">
        <f ca="1">IF(ISERROR($S2182),"",OFFSET('Smelter Reference List'!$H$4,$S2182-4,0))</f>
        <v/>
      </c>
      <c r="J2182" s="295" t="str">
        <f ca="1">IF(ISERROR($S2182),"",OFFSET('Smelter Reference List'!$I$4,$S2182-4,0))</f>
        <v/>
      </c>
      <c r="K2182" s="296"/>
      <c r="L2182" s="296"/>
      <c r="M2182" s="296"/>
      <c r="N2182" s="296"/>
      <c r="O2182" s="296"/>
      <c r="P2182" s="296"/>
      <c r="Q2182" s="297"/>
      <c r="R2182" s="227"/>
      <c r="S2182" s="228" t="e">
        <f>IF(C2182="",NA(),MATCH($B2182&amp;$C2182,'Smelter Reference List'!$J:$J,0))</f>
        <v>#N/A</v>
      </c>
      <c r="T2182" s="229"/>
      <c r="U2182" s="229">
        <f t="shared" ca="1" si="70"/>
        <v>0</v>
      </c>
      <c r="V2182" s="229"/>
      <c r="W2182" s="229"/>
      <c r="Y2182" s="223" t="str">
        <f t="shared" si="71"/>
        <v/>
      </c>
    </row>
    <row r="2183" spans="1:25" s="223" customFormat="1" ht="20.25">
      <c r="A2183" s="292"/>
      <c r="B2183" s="293" t="str">
        <f>IF(LEN(A2183)=0,"",INDEX('Smelter Reference List'!$A:$A,MATCH($A2183,'Smelter Reference List'!$E:$E,0)))</f>
        <v/>
      </c>
      <c r="C2183" s="299" t="str">
        <f>IF(LEN(A2183)=0,"",INDEX('Smelter Reference List'!$C:$C,MATCH($A2183,'Smelter Reference List'!$E:$E,0)))</f>
        <v/>
      </c>
      <c r="D2183" s="293" t="str">
        <f ca="1">IF(ISERROR($S2183),"",OFFSET('Smelter Reference List'!$C$4,$S2183-4,0)&amp;"")</f>
        <v/>
      </c>
      <c r="E2183" s="293" t="str">
        <f ca="1">IF(ISERROR($S2183),"",OFFSET('Smelter Reference List'!$D$4,$S2183-4,0)&amp;"")</f>
        <v/>
      </c>
      <c r="F2183" s="293" t="str">
        <f ca="1">IF(ISERROR($S2183),"",OFFSET('Smelter Reference List'!$E$4,$S2183-4,0))</f>
        <v/>
      </c>
      <c r="G2183" s="293" t="str">
        <f ca="1">IF(C2183=$U$4,"Enter smelter details", IF(ISERROR($S2183),"",OFFSET('Smelter Reference List'!$F$4,$S2183-4,0)))</f>
        <v/>
      </c>
      <c r="H2183" s="294" t="str">
        <f ca="1">IF(ISERROR($S2183),"",OFFSET('Smelter Reference List'!$G$4,$S2183-4,0))</f>
        <v/>
      </c>
      <c r="I2183" s="295" t="str">
        <f ca="1">IF(ISERROR($S2183),"",OFFSET('Smelter Reference List'!$H$4,$S2183-4,0))</f>
        <v/>
      </c>
      <c r="J2183" s="295" t="str">
        <f ca="1">IF(ISERROR($S2183),"",OFFSET('Smelter Reference List'!$I$4,$S2183-4,0))</f>
        <v/>
      </c>
      <c r="K2183" s="296"/>
      <c r="L2183" s="296"/>
      <c r="M2183" s="296"/>
      <c r="N2183" s="296"/>
      <c r="O2183" s="296"/>
      <c r="P2183" s="296"/>
      <c r="Q2183" s="297"/>
      <c r="R2183" s="227"/>
      <c r="S2183" s="228" t="e">
        <f>IF(C2183="",NA(),MATCH($B2183&amp;$C2183,'Smelter Reference List'!$J:$J,0))</f>
        <v>#N/A</v>
      </c>
      <c r="T2183" s="229"/>
      <c r="U2183" s="229">
        <f t="shared" ca="1" si="70"/>
        <v>0</v>
      </c>
      <c r="V2183" s="229"/>
      <c r="W2183" s="229"/>
      <c r="Y2183" s="223" t="str">
        <f t="shared" si="71"/>
        <v/>
      </c>
    </row>
    <row r="2184" spans="1:25" s="223" customFormat="1" ht="20.25">
      <c r="A2184" s="292"/>
      <c r="B2184" s="293" t="str">
        <f>IF(LEN(A2184)=0,"",INDEX('Smelter Reference List'!$A:$A,MATCH($A2184,'Smelter Reference List'!$E:$E,0)))</f>
        <v/>
      </c>
      <c r="C2184" s="299" t="str">
        <f>IF(LEN(A2184)=0,"",INDEX('Smelter Reference List'!$C:$C,MATCH($A2184,'Smelter Reference List'!$E:$E,0)))</f>
        <v/>
      </c>
      <c r="D2184" s="293" t="str">
        <f ca="1">IF(ISERROR($S2184),"",OFFSET('Smelter Reference List'!$C$4,$S2184-4,0)&amp;"")</f>
        <v/>
      </c>
      <c r="E2184" s="293" t="str">
        <f ca="1">IF(ISERROR($S2184),"",OFFSET('Smelter Reference List'!$D$4,$S2184-4,0)&amp;"")</f>
        <v/>
      </c>
      <c r="F2184" s="293" t="str">
        <f ca="1">IF(ISERROR($S2184),"",OFFSET('Smelter Reference List'!$E$4,$S2184-4,0))</f>
        <v/>
      </c>
      <c r="G2184" s="293" t="str">
        <f ca="1">IF(C2184=$U$4,"Enter smelter details", IF(ISERROR($S2184),"",OFFSET('Smelter Reference List'!$F$4,$S2184-4,0)))</f>
        <v/>
      </c>
      <c r="H2184" s="294" t="str">
        <f ca="1">IF(ISERROR($S2184),"",OFFSET('Smelter Reference List'!$G$4,$S2184-4,0))</f>
        <v/>
      </c>
      <c r="I2184" s="295" t="str">
        <f ca="1">IF(ISERROR($S2184),"",OFFSET('Smelter Reference List'!$H$4,$S2184-4,0))</f>
        <v/>
      </c>
      <c r="J2184" s="295" t="str">
        <f ca="1">IF(ISERROR($S2184),"",OFFSET('Smelter Reference List'!$I$4,$S2184-4,0))</f>
        <v/>
      </c>
      <c r="K2184" s="296"/>
      <c r="L2184" s="296"/>
      <c r="M2184" s="296"/>
      <c r="N2184" s="296"/>
      <c r="O2184" s="296"/>
      <c r="P2184" s="296"/>
      <c r="Q2184" s="297"/>
      <c r="R2184" s="227"/>
      <c r="S2184" s="228" t="e">
        <f>IF(C2184="",NA(),MATCH($B2184&amp;$C2184,'Smelter Reference List'!$J:$J,0))</f>
        <v>#N/A</v>
      </c>
      <c r="T2184" s="229"/>
      <c r="U2184" s="229">
        <f t="shared" ca="1" si="70"/>
        <v>0</v>
      </c>
      <c r="V2184" s="229"/>
      <c r="W2184" s="229"/>
      <c r="Y2184" s="223" t="str">
        <f t="shared" si="71"/>
        <v/>
      </c>
    </row>
    <row r="2185" spans="1:25" s="223" customFormat="1" ht="20.25">
      <c r="A2185" s="292"/>
      <c r="B2185" s="293" t="str">
        <f>IF(LEN(A2185)=0,"",INDEX('Smelter Reference List'!$A:$A,MATCH($A2185,'Smelter Reference List'!$E:$E,0)))</f>
        <v/>
      </c>
      <c r="C2185" s="299" t="str">
        <f>IF(LEN(A2185)=0,"",INDEX('Smelter Reference List'!$C:$C,MATCH($A2185,'Smelter Reference List'!$E:$E,0)))</f>
        <v/>
      </c>
      <c r="D2185" s="293" t="str">
        <f ca="1">IF(ISERROR($S2185),"",OFFSET('Smelter Reference List'!$C$4,$S2185-4,0)&amp;"")</f>
        <v/>
      </c>
      <c r="E2185" s="293" t="str">
        <f ca="1">IF(ISERROR($S2185),"",OFFSET('Smelter Reference List'!$D$4,$S2185-4,0)&amp;"")</f>
        <v/>
      </c>
      <c r="F2185" s="293" t="str">
        <f ca="1">IF(ISERROR($S2185),"",OFFSET('Smelter Reference List'!$E$4,$S2185-4,0))</f>
        <v/>
      </c>
      <c r="G2185" s="293" t="str">
        <f ca="1">IF(C2185=$U$4,"Enter smelter details", IF(ISERROR($S2185),"",OFFSET('Smelter Reference List'!$F$4,$S2185-4,0)))</f>
        <v/>
      </c>
      <c r="H2185" s="294" t="str">
        <f ca="1">IF(ISERROR($S2185),"",OFFSET('Smelter Reference List'!$G$4,$S2185-4,0))</f>
        <v/>
      </c>
      <c r="I2185" s="295" t="str">
        <f ca="1">IF(ISERROR($S2185),"",OFFSET('Smelter Reference List'!$H$4,$S2185-4,0))</f>
        <v/>
      </c>
      <c r="J2185" s="295" t="str">
        <f ca="1">IF(ISERROR($S2185),"",OFFSET('Smelter Reference List'!$I$4,$S2185-4,0))</f>
        <v/>
      </c>
      <c r="K2185" s="296"/>
      <c r="L2185" s="296"/>
      <c r="M2185" s="296"/>
      <c r="N2185" s="296"/>
      <c r="O2185" s="296"/>
      <c r="P2185" s="296"/>
      <c r="Q2185" s="297"/>
      <c r="R2185" s="227"/>
      <c r="S2185" s="228" t="e">
        <f>IF(C2185="",NA(),MATCH($B2185&amp;$C2185,'Smelter Reference List'!$J:$J,0))</f>
        <v>#N/A</v>
      </c>
      <c r="T2185" s="229"/>
      <c r="U2185" s="229">
        <f t="shared" ca="1" si="70"/>
        <v>0</v>
      </c>
      <c r="V2185" s="229"/>
      <c r="W2185" s="229"/>
      <c r="Y2185" s="223" t="str">
        <f t="shared" si="71"/>
        <v/>
      </c>
    </row>
    <row r="2186" spans="1:25" s="223" customFormat="1" ht="20.25">
      <c r="A2186" s="292"/>
      <c r="B2186" s="293" t="str">
        <f>IF(LEN(A2186)=0,"",INDEX('Smelter Reference List'!$A:$A,MATCH($A2186,'Smelter Reference List'!$E:$E,0)))</f>
        <v/>
      </c>
      <c r="C2186" s="299" t="str">
        <f>IF(LEN(A2186)=0,"",INDEX('Smelter Reference List'!$C:$C,MATCH($A2186,'Smelter Reference List'!$E:$E,0)))</f>
        <v/>
      </c>
      <c r="D2186" s="293" t="str">
        <f ca="1">IF(ISERROR($S2186),"",OFFSET('Smelter Reference List'!$C$4,$S2186-4,0)&amp;"")</f>
        <v/>
      </c>
      <c r="E2186" s="293" t="str">
        <f ca="1">IF(ISERROR($S2186),"",OFFSET('Smelter Reference List'!$D$4,$S2186-4,0)&amp;"")</f>
        <v/>
      </c>
      <c r="F2186" s="293" t="str">
        <f ca="1">IF(ISERROR($S2186),"",OFFSET('Smelter Reference List'!$E$4,$S2186-4,0))</f>
        <v/>
      </c>
      <c r="G2186" s="293" t="str">
        <f ca="1">IF(C2186=$U$4,"Enter smelter details", IF(ISERROR($S2186),"",OFFSET('Smelter Reference List'!$F$4,$S2186-4,0)))</f>
        <v/>
      </c>
      <c r="H2186" s="294" t="str">
        <f ca="1">IF(ISERROR($S2186),"",OFFSET('Smelter Reference List'!$G$4,$S2186-4,0))</f>
        <v/>
      </c>
      <c r="I2186" s="295" t="str">
        <f ca="1">IF(ISERROR($S2186),"",OFFSET('Smelter Reference List'!$H$4,$S2186-4,0))</f>
        <v/>
      </c>
      <c r="J2186" s="295" t="str">
        <f ca="1">IF(ISERROR($S2186),"",OFFSET('Smelter Reference List'!$I$4,$S2186-4,0))</f>
        <v/>
      </c>
      <c r="K2186" s="296"/>
      <c r="L2186" s="296"/>
      <c r="M2186" s="296"/>
      <c r="N2186" s="296"/>
      <c r="O2186" s="296"/>
      <c r="P2186" s="296"/>
      <c r="Q2186" s="297"/>
      <c r="R2186" s="227"/>
      <c r="S2186" s="228" t="e">
        <f>IF(C2186="",NA(),MATCH($B2186&amp;$C2186,'Smelter Reference List'!$J:$J,0))</f>
        <v>#N/A</v>
      </c>
      <c r="T2186" s="229"/>
      <c r="U2186" s="229">
        <f t="shared" ca="1" si="70"/>
        <v>0</v>
      </c>
      <c r="V2186" s="229"/>
      <c r="W2186" s="229"/>
      <c r="Y2186" s="223" t="str">
        <f t="shared" si="71"/>
        <v/>
      </c>
    </row>
    <row r="2187" spans="1:25" s="223" customFormat="1" ht="20.25">
      <c r="A2187" s="292"/>
      <c r="B2187" s="293" t="str">
        <f>IF(LEN(A2187)=0,"",INDEX('Smelter Reference List'!$A:$A,MATCH($A2187,'Smelter Reference List'!$E:$E,0)))</f>
        <v/>
      </c>
      <c r="C2187" s="299" t="str">
        <f>IF(LEN(A2187)=0,"",INDEX('Smelter Reference List'!$C:$C,MATCH($A2187,'Smelter Reference List'!$E:$E,0)))</f>
        <v/>
      </c>
      <c r="D2187" s="293" t="str">
        <f ca="1">IF(ISERROR($S2187),"",OFFSET('Smelter Reference List'!$C$4,$S2187-4,0)&amp;"")</f>
        <v/>
      </c>
      <c r="E2187" s="293" t="str">
        <f ca="1">IF(ISERROR($S2187),"",OFFSET('Smelter Reference List'!$D$4,$S2187-4,0)&amp;"")</f>
        <v/>
      </c>
      <c r="F2187" s="293" t="str">
        <f ca="1">IF(ISERROR($S2187),"",OFFSET('Smelter Reference List'!$E$4,$S2187-4,0))</f>
        <v/>
      </c>
      <c r="G2187" s="293" t="str">
        <f ca="1">IF(C2187=$U$4,"Enter smelter details", IF(ISERROR($S2187),"",OFFSET('Smelter Reference List'!$F$4,$S2187-4,0)))</f>
        <v/>
      </c>
      <c r="H2187" s="294" t="str">
        <f ca="1">IF(ISERROR($S2187),"",OFFSET('Smelter Reference List'!$G$4,$S2187-4,0))</f>
        <v/>
      </c>
      <c r="I2187" s="295" t="str">
        <f ca="1">IF(ISERROR($S2187),"",OFFSET('Smelter Reference List'!$H$4,$S2187-4,0))</f>
        <v/>
      </c>
      <c r="J2187" s="295" t="str">
        <f ca="1">IF(ISERROR($S2187),"",OFFSET('Smelter Reference List'!$I$4,$S2187-4,0))</f>
        <v/>
      </c>
      <c r="K2187" s="296"/>
      <c r="L2187" s="296"/>
      <c r="M2187" s="296"/>
      <c r="N2187" s="296"/>
      <c r="O2187" s="296"/>
      <c r="P2187" s="296"/>
      <c r="Q2187" s="297"/>
      <c r="R2187" s="227"/>
      <c r="S2187" s="228" t="e">
        <f>IF(C2187="",NA(),MATCH($B2187&amp;$C2187,'Smelter Reference List'!$J:$J,0))</f>
        <v>#N/A</v>
      </c>
      <c r="T2187" s="229"/>
      <c r="U2187" s="229">
        <f t="shared" ca="1" si="70"/>
        <v>0</v>
      </c>
      <c r="V2187" s="229"/>
      <c r="W2187" s="229"/>
      <c r="Y2187" s="223" t="str">
        <f t="shared" si="71"/>
        <v/>
      </c>
    </row>
    <row r="2188" spans="1:25" s="223" customFormat="1" ht="20.25">
      <c r="A2188" s="292"/>
      <c r="B2188" s="293" t="str">
        <f>IF(LEN(A2188)=0,"",INDEX('Smelter Reference List'!$A:$A,MATCH($A2188,'Smelter Reference List'!$E:$E,0)))</f>
        <v/>
      </c>
      <c r="C2188" s="299" t="str">
        <f>IF(LEN(A2188)=0,"",INDEX('Smelter Reference List'!$C:$C,MATCH($A2188,'Smelter Reference List'!$E:$E,0)))</f>
        <v/>
      </c>
      <c r="D2188" s="293" t="str">
        <f ca="1">IF(ISERROR($S2188),"",OFFSET('Smelter Reference List'!$C$4,$S2188-4,0)&amp;"")</f>
        <v/>
      </c>
      <c r="E2188" s="293" t="str">
        <f ca="1">IF(ISERROR($S2188),"",OFFSET('Smelter Reference List'!$D$4,$S2188-4,0)&amp;"")</f>
        <v/>
      </c>
      <c r="F2188" s="293" t="str">
        <f ca="1">IF(ISERROR($S2188),"",OFFSET('Smelter Reference List'!$E$4,$S2188-4,0))</f>
        <v/>
      </c>
      <c r="G2188" s="293" t="str">
        <f ca="1">IF(C2188=$U$4,"Enter smelter details", IF(ISERROR($S2188),"",OFFSET('Smelter Reference List'!$F$4,$S2188-4,0)))</f>
        <v/>
      </c>
      <c r="H2188" s="294" t="str">
        <f ca="1">IF(ISERROR($S2188),"",OFFSET('Smelter Reference List'!$G$4,$S2188-4,0))</f>
        <v/>
      </c>
      <c r="I2188" s="295" t="str">
        <f ca="1">IF(ISERROR($S2188),"",OFFSET('Smelter Reference List'!$H$4,$S2188-4,0))</f>
        <v/>
      </c>
      <c r="J2188" s="295" t="str">
        <f ca="1">IF(ISERROR($S2188),"",OFFSET('Smelter Reference List'!$I$4,$S2188-4,0))</f>
        <v/>
      </c>
      <c r="K2188" s="296"/>
      <c r="L2188" s="296"/>
      <c r="M2188" s="296"/>
      <c r="N2188" s="296"/>
      <c r="O2188" s="296"/>
      <c r="P2188" s="296"/>
      <c r="Q2188" s="297"/>
      <c r="R2188" s="227"/>
      <c r="S2188" s="228" t="e">
        <f>IF(C2188="",NA(),MATCH($B2188&amp;$C2188,'Smelter Reference List'!$J:$J,0))</f>
        <v>#N/A</v>
      </c>
      <c r="T2188" s="229"/>
      <c r="U2188" s="229">
        <f t="shared" ca="1" si="70"/>
        <v>0</v>
      </c>
      <c r="V2188" s="229"/>
      <c r="W2188" s="229"/>
      <c r="Y2188" s="223" t="str">
        <f t="shared" si="71"/>
        <v/>
      </c>
    </row>
    <row r="2189" spans="1:25" s="223" customFormat="1" ht="20.25">
      <c r="A2189" s="292"/>
      <c r="B2189" s="293" t="str">
        <f>IF(LEN(A2189)=0,"",INDEX('Smelter Reference List'!$A:$A,MATCH($A2189,'Smelter Reference List'!$E:$E,0)))</f>
        <v/>
      </c>
      <c r="C2189" s="299" t="str">
        <f>IF(LEN(A2189)=0,"",INDEX('Smelter Reference List'!$C:$C,MATCH($A2189,'Smelter Reference List'!$E:$E,0)))</f>
        <v/>
      </c>
      <c r="D2189" s="293" t="str">
        <f ca="1">IF(ISERROR($S2189),"",OFFSET('Smelter Reference List'!$C$4,$S2189-4,0)&amp;"")</f>
        <v/>
      </c>
      <c r="E2189" s="293" t="str">
        <f ca="1">IF(ISERROR($S2189),"",OFFSET('Smelter Reference List'!$D$4,$S2189-4,0)&amp;"")</f>
        <v/>
      </c>
      <c r="F2189" s="293" t="str">
        <f ca="1">IF(ISERROR($S2189),"",OFFSET('Smelter Reference List'!$E$4,$S2189-4,0))</f>
        <v/>
      </c>
      <c r="G2189" s="293" t="str">
        <f ca="1">IF(C2189=$U$4,"Enter smelter details", IF(ISERROR($S2189),"",OFFSET('Smelter Reference List'!$F$4,$S2189-4,0)))</f>
        <v/>
      </c>
      <c r="H2189" s="294" t="str">
        <f ca="1">IF(ISERROR($S2189),"",OFFSET('Smelter Reference List'!$G$4,$S2189-4,0))</f>
        <v/>
      </c>
      <c r="I2189" s="295" t="str">
        <f ca="1">IF(ISERROR($S2189),"",OFFSET('Smelter Reference List'!$H$4,$S2189-4,0))</f>
        <v/>
      </c>
      <c r="J2189" s="295" t="str">
        <f ca="1">IF(ISERROR($S2189),"",OFFSET('Smelter Reference List'!$I$4,$S2189-4,0))</f>
        <v/>
      </c>
      <c r="K2189" s="296"/>
      <c r="L2189" s="296"/>
      <c r="M2189" s="296"/>
      <c r="N2189" s="296"/>
      <c r="O2189" s="296"/>
      <c r="P2189" s="296"/>
      <c r="Q2189" s="297"/>
      <c r="R2189" s="227"/>
      <c r="S2189" s="228" t="e">
        <f>IF(C2189="",NA(),MATCH($B2189&amp;$C2189,'Smelter Reference List'!$J:$J,0))</f>
        <v>#N/A</v>
      </c>
      <c r="T2189" s="229"/>
      <c r="U2189" s="229">
        <f t="shared" ca="1" si="70"/>
        <v>0</v>
      </c>
      <c r="V2189" s="229"/>
      <c r="W2189" s="229"/>
      <c r="Y2189" s="223" t="str">
        <f t="shared" si="71"/>
        <v/>
      </c>
    </row>
    <row r="2190" spans="1:25" s="223" customFormat="1" ht="20.25">
      <c r="A2190" s="292"/>
      <c r="B2190" s="293" t="str">
        <f>IF(LEN(A2190)=0,"",INDEX('Smelter Reference List'!$A:$A,MATCH($A2190,'Smelter Reference List'!$E:$E,0)))</f>
        <v/>
      </c>
      <c r="C2190" s="299" t="str">
        <f>IF(LEN(A2190)=0,"",INDEX('Smelter Reference List'!$C:$C,MATCH($A2190,'Smelter Reference List'!$E:$E,0)))</f>
        <v/>
      </c>
      <c r="D2190" s="293" t="str">
        <f ca="1">IF(ISERROR($S2190),"",OFFSET('Smelter Reference List'!$C$4,$S2190-4,0)&amp;"")</f>
        <v/>
      </c>
      <c r="E2190" s="293" t="str">
        <f ca="1">IF(ISERROR($S2190),"",OFFSET('Smelter Reference List'!$D$4,$S2190-4,0)&amp;"")</f>
        <v/>
      </c>
      <c r="F2190" s="293" t="str">
        <f ca="1">IF(ISERROR($S2190),"",OFFSET('Smelter Reference List'!$E$4,$S2190-4,0))</f>
        <v/>
      </c>
      <c r="G2190" s="293" t="str">
        <f ca="1">IF(C2190=$U$4,"Enter smelter details", IF(ISERROR($S2190),"",OFFSET('Smelter Reference List'!$F$4,$S2190-4,0)))</f>
        <v/>
      </c>
      <c r="H2190" s="294" t="str">
        <f ca="1">IF(ISERROR($S2190),"",OFFSET('Smelter Reference List'!$G$4,$S2190-4,0))</f>
        <v/>
      </c>
      <c r="I2190" s="295" t="str">
        <f ca="1">IF(ISERROR($S2190),"",OFFSET('Smelter Reference List'!$H$4,$S2190-4,0))</f>
        <v/>
      </c>
      <c r="J2190" s="295" t="str">
        <f ca="1">IF(ISERROR($S2190),"",OFFSET('Smelter Reference List'!$I$4,$S2190-4,0))</f>
        <v/>
      </c>
      <c r="K2190" s="296"/>
      <c r="L2190" s="296"/>
      <c r="M2190" s="296"/>
      <c r="N2190" s="296"/>
      <c r="O2190" s="296"/>
      <c r="P2190" s="296"/>
      <c r="Q2190" s="297"/>
      <c r="R2190" s="227"/>
      <c r="S2190" s="228" t="e">
        <f>IF(C2190="",NA(),MATCH($B2190&amp;$C2190,'Smelter Reference List'!$J:$J,0))</f>
        <v>#N/A</v>
      </c>
      <c r="T2190" s="229"/>
      <c r="U2190" s="229">
        <f t="shared" ca="1" si="70"/>
        <v>0</v>
      </c>
      <c r="V2190" s="229"/>
      <c r="W2190" s="229"/>
      <c r="Y2190" s="223" t="str">
        <f t="shared" si="71"/>
        <v/>
      </c>
    </row>
    <row r="2191" spans="1:25" s="223" customFormat="1" ht="20.25">
      <c r="A2191" s="292"/>
      <c r="B2191" s="293" t="str">
        <f>IF(LEN(A2191)=0,"",INDEX('Smelter Reference List'!$A:$A,MATCH($A2191,'Smelter Reference List'!$E:$E,0)))</f>
        <v/>
      </c>
      <c r="C2191" s="299" t="str">
        <f>IF(LEN(A2191)=0,"",INDEX('Smelter Reference List'!$C:$C,MATCH($A2191,'Smelter Reference List'!$E:$E,0)))</f>
        <v/>
      </c>
      <c r="D2191" s="293" t="str">
        <f ca="1">IF(ISERROR($S2191),"",OFFSET('Smelter Reference List'!$C$4,$S2191-4,0)&amp;"")</f>
        <v/>
      </c>
      <c r="E2191" s="293" t="str">
        <f ca="1">IF(ISERROR($S2191),"",OFFSET('Smelter Reference List'!$D$4,$S2191-4,0)&amp;"")</f>
        <v/>
      </c>
      <c r="F2191" s="293" t="str">
        <f ca="1">IF(ISERROR($S2191),"",OFFSET('Smelter Reference List'!$E$4,$S2191-4,0))</f>
        <v/>
      </c>
      <c r="G2191" s="293" t="str">
        <f ca="1">IF(C2191=$U$4,"Enter smelter details", IF(ISERROR($S2191),"",OFFSET('Smelter Reference List'!$F$4,$S2191-4,0)))</f>
        <v/>
      </c>
      <c r="H2191" s="294" t="str">
        <f ca="1">IF(ISERROR($S2191),"",OFFSET('Smelter Reference List'!$G$4,$S2191-4,0))</f>
        <v/>
      </c>
      <c r="I2191" s="295" t="str">
        <f ca="1">IF(ISERROR($S2191),"",OFFSET('Smelter Reference List'!$H$4,$S2191-4,0))</f>
        <v/>
      </c>
      <c r="J2191" s="295" t="str">
        <f ca="1">IF(ISERROR($S2191),"",OFFSET('Smelter Reference List'!$I$4,$S2191-4,0))</f>
        <v/>
      </c>
      <c r="K2191" s="296"/>
      <c r="L2191" s="296"/>
      <c r="M2191" s="296"/>
      <c r="N2191" s="296"/>
      <c r="O2191" s="296"/>
      <c r="P2191" s="296"/>
      <c r="Q2191" s="297"/>
      <c r="R2191" s="227"/>
      <c r="S2191" s="228" t="e">
        <f>IF(C2191="",NA(),MATCH($B2191&amp;$C2191,'Smelter Reference List'!$J:$J,0))</f>
        <v>#N/A</v>
      </c>
      <c r="T2191" s="229"/>
      <c r="U2191" s="229">
        <f t="shared" ca="1" si="70"/>
        <v>0</v>
      </c>
      <c r="V2191" s="229"/>
      <c r="W2191" s="229"/>
      <c r="Y2191" s="223" t="str">
        <f t="shared" si="71"/>
        <v/>
      </c>
    </row>
    <row r="2192" spans="1:25" s="223" customFormat="1" ht="20.25">
      <c r="A2192" s="292"/>
      <c r="B2192" s="293" t="str">
        <f>IF(LEN(A2192)=0,"",INDEX('Smelter Reference List'!$A:$A,MATCH($A2192,'Smelter Reference List'!$E:$E,0)))</f>
        <v/>
      </c>
      <c r="C2192" s="299" t="str">
        <f>IF(LEN(A2192)=0,"",INDEX('Smelter Reference List'!$C:$C,MATCH($A2192,'Smelter Reference List'!$E:$E,0)))</f>
        <v/>
      </c>
      <c r="D2192" s="293" t="str">
        <f ca="1">IF(ISERROR($S2192),"",OFFSET('Smelter Reference List'!$C$4,$S2192-4,0)&amp;"")</f>
        <v/>
      </c>
      <c r="E2192" s="293" t="str">
        <f ca="1">IF(ISERROR($S2192),"",OFFSET('Smelter Reference List'!$D$4,$S2192-4,0)&amp;"")</f>
        <v/>
      </c>
      <c r="F2192" s="293" t="str">
        <f ca="1">IF(ISERROR($S2192),"",OFFSET('Smelter Reference List'!$E$4,$S2192-4,0))</f>
        <v/>
      </c>
      <c r="G2192" s="293" t="str">
        <f ca="1">IF(C2192=$U$4,"Enter smelter details", IF(ISERROR($S2192),"",OFFSET('Smelter Reference List'!$F$4,$S2192-4,0)))</f>
        <v/>
      </c>
      <c r="H2192" s="294" t="str">
        <f ca="1">IF(ISERROR($S2192),"",OFFSET('Smelter Reference List'!$G$4,$S2192-4,0))</f>
        <v/>
      </c>
      <c r="I2192" s="295" t="str">
        <f ca="1">IF(ISERROR($S2192),"",OFFSET('Smelter Reference List'!$H$4,$S2192-4,0))</f>
        <v/>
      </c>
      <c r="J2192" s="295" t="str">
        <f ca="1">IF(ISERROR($S2192),"",OFFSET('Smelter Reference List'!$I$4,$S2192-4,0))</f>
        <v/>
      </c>
      <c r="K2192" s="296"/>
      <c r="L2192" s="296"/>
      <c r="M2192" s="296"/>
      <c r="N2192" s="296"/>
      <c r="O2192" s="296"/>
      <c r="P2192" s="296"/>
      <c r="Q2192" s="297"/>
      <c r="R2192" s="227"/>
      <c r="S2192" s="228" t="e">
        <f>IF(C2192="",NA(),MATCH($B2192&amp;$C2192,'Smelter Reference List'!$J:$J,0))</f>
        <v>#N/A</v>
      </c>
      <c r="T2192" s="229"/>
      <c r="U2192" s="229">
        <f t="shared" ca="1" si="70"/>
        <v>0</v>
      </c>
      <c r="V2192" s="229"/>
      <c r="W2192" s="229"/>
      <c r="Y2192" s="223" t="str">
        <f t="shared" si="71"/>
        <v/>
      </c>
    </row>
    <row r="2193" spans="1:25" s="223" customFormat="1" ht="20.25">
      <c r="A2193" s="292"/>
      <c r="B2193" s="293" t="str">
        <f>IF(LEN(A2193)=0,"",INDEX('Smelter Reference List'!$A:$A,MATCH($A2193,'Smelter Reference List'!$E:$E,0)))</f>
        <v/>
      </c>
      <c r="C2193" s="299" t="str">
        <f>IF(LEN(A2193)=0,"",INDEX('Smelter Reference List'!$C:$C,MATCH($A2193,'Smelter Reference List'!$E:$E,0)))</f>
        <v/>
      </c>
      <c r="D2193" s="293" t="str">
        <f ca="1">IF(ISERROR($S2193),"",OFFSET('Smelter Reference List'!$C$4,$S2193-4,0)&amp;"")</f>
        <v/>
      </c>
      <c r="E2193" s="293" t="str">
        <f ca="1">IF(ISERROR($S2193),"",OFFSET('Smelter Reference List'!$D$4,$S2193-4,0)&amp;"")</f>
        <v/>
      </c>
      <c r="F2193" s="293" t="str">
        <f ca="1">IF(ISERROR($S2193),"",OFFSET('Smelter Reference List'!$E$4,$S2193-4,0))</f>
        <v/>
      </c>
      <c r="G2193" s="293" t="str">
        <f ca="1">IF(C2193=$U$4,"Enter smelter details", IF(ISERROR($S2193),"",OFFSET('Smelter Reference List'!$F$4,$S2193-4,0)))</f>
        <v/>
      </c>
      <c r="H2193" s="294" t="str">
        <f ca="1">IF(ISERROR($S2193),"",OFFSET('Smelter Reference List'!$G$4,$S2193-4,0))</f>
        <v/>
      </c>
      <c r="I2193" s="295" t="str">
        <f ca="1">IF(ISERROR($S2193),"",OFFSET('Smelter Reference List'!$H$4,$S2193-4,0))</f>
        <v/>
      </c>
      <c r="J2193" s="295" t="str">
        <f ca="1">IF(ISERROR($S2193),"",OFFSET('Smelter Reference List'!$I$4,$S2193-4,0))</f>
        <v/>
      </c>
      <c r="K2193" s="296"/>
      <c r="L2193" s="296"/>
      <c r="M2193" s="296"/>
      <c r="N2193" s="296"/>
      <c r="O2193" s="296"/>
      <c r="P2193" s="296"/>
      <c r="Q2193" s="297"/>
      <c r="R2193" s="227"/>
      <c r="S2193" s="228" t="e">
        <f>IF(C2193="",NA(),MATCH($B2193&amp;$C2193,'Smelter Reference List'!$J:$J,0))</f>
        <v>#N/A</v>
      </c>
      <c r="T2193" s="229"/>
      <c r="U2193" s="229">
        <f t="shared" ca="1" si="70"/>
        <v>0</v>
      </c>
      <c r="V2193" s="229"/>
      <c r="W2193" s="229"/>
      <c r="Y2193" s="223" t="str">
        <f t="shared" si="71"/>
        <v/>
      </c>
    </row>
    <row r="2194" spans="1:25" s="223" customFormat="1" ht="20.25">
      <c r="A2194" s="292"/>
      <c r="B2194" s="293" t="str">
        <f>IF(LEN(A2194)=0,"",INDEX('Smelter Reference List'!$A:$A,MATCH($A2194,'Smelter Reference List'!$E:$E,0)))</f>
        <v/>
      </c>
      <c r="C2194" s="299" t="str">
        <f>IF(LEN(A2194)=0,"",INDEX('Smelter Reference List'!$C:$C,MATCH($A2194,'Smelter Reference List'!$E:$E,0)))</f>
        <v/>
      </c>
      <c r="D2194" s="293" t="str">
        <f ca="1">IF(ISERROR($S2194),"",OFFSET('Smelter Reference List'!$C$4,$S2194-4,0)&amp;"")</f>
        <v/>
      </c>
      <c r="E2194" s="293" t="str">
        <f ca="1">IF(ISERROR($S2194),"",OFFSET('Smelter Reference List'!$D$4,$S2194-4,0)&amp;"")</f>
        <v/>
      </c>
      <c r="F2194" s="293" t="str">
        <f ca="1">IF(ISERROR($S2194),"",OFFSET('Smelter Reference List'!$E$4,$S2194-4,0))</f>
        <v/>
      </c>
      <c r="G2194" s="293" t="str">
        <f ca="1">IF(C2194=$U$4,"Enter smelter details", IF(ISERROR($S2194),"",OFFSET('Smelter Reference List'!$F$4,$S2194-4,0)))</f>
        <v/>
      </c>
      <c r="H2194" s="294" t="str">
        <f ca="1">IF(ISERROR($S2194),"",OFFSET('Smelter Reference List'!$G$4,$S2194-4,0))</f>
        <v/>
      </c>
      <c r="I2194" s="295" t="str">
        <f ca="1">IF(ISERROR($S2194),"",OFFSET('Smelter Reference List'!$H$4,$S2194-4,0))</f>
        <v/>
      </c>
      <c r="J2194" s="295" t="str">
        <f ca="1">IF(ISERROR($S2194),"",OFFSET('Smelter Reference List'!$I$4,$S2194-4,0))</f>
        <v/>
      </c>
      <c r="K2194" s="296"/>
      <c r="L2194" s="296"/>
      <c r="M2194" s="296"/>
      <c r="N2194" s="296"/>
      <c r="O2194" s="296"/>
      <c r="P2194" s="296"/>
      <c r="Q2194" s="297"/>
      <c r="R2194" s="227"/>
      <c r="S2194" s="228" t="e">
        <f>IF(C2194="",NA(),MATCH($B2194&amp;$C2194,'Smelter Reference List'!$J:$J,0))</f>
        <v>#N/A</v>
      </c>
      <c r="T2194" s="229"/>
      <c r="U2194" s="229">
        <f t="shared" ca="1" si="70"/>
        <v>0</v>
      </c>
      <c r="V2194" s="229"/>
      <c r="W2194" s="229"/>
      <c r="Y2194" s="223" t="str">
        <f t="shared" si="71"/>
        <v/>
      </c>
    </row>
    <row r="2195" spans="1:25" s="223" customFormat="1" ht="20.25">
      <c r="A2195" s="292"/>
      <c r="B2195" s="293" t="str">
        <f>IF(LEN(A2195)=0,"",INDEX('Smelter Reference List'!$A:$A,MATCH($A2195,'Smelter Reference List'!$E:$E,0)))</f>
        <v/>
      </c>
      <c r="C2195" s="299" t="str">
        <f>IF(LEN(A2195)=0,"",INDEX('Smelter Reference List'!$C:$C,MATCH($A2195,'Smelter Reference List'!$E:$E,0)))</f>
        <v/>
      </c>
      <c r="D2195" s="293" t="str">
        <f ca="1">IF(ISERROR($S2195),"",OFFSET('Smelter Reference List'!$C$4,$S2195-4,0)&amp;"")</f>
        <v/>
      </c>
      <c r="E2195" s="293" t="str">
        <f ca="1">IF(ISERROR($S2195),"",OFFSET('Smelter Reference List'!$D$4,$S2195-4,0)&amp;"")</f>
        <v/>
      </c>
      <c r="F2195" s="293" t="str">
        <f ca="1">IF(ISERROR($S2195),"",OFFSET('Smelter Reference List'!$E$4,$S2195-4,0))</f>
        <v/>
      </c>
      <c r="G2195" s="293" t="str">
        <f ca="1">IF(C2195=$U$4,"Enter smelter details", IF(ISERROR($S2195),"",OFFSET('Smelter Reference List'!$F$4,$S2195-4,0)))</f>
        <v/>
      </c>
      <c r="H2195" s="294" t="str">
        <f ca="1">IF(ISERROR($S2195),"",OFFSET('Smelter Reference List'!$G$4,$S2195-4,0))</f>
        <v/>
      </c>
      <c r="I2195" s="295" t="str">
        <f ca="1">IF(ISERROR($S2195),"",OFFSET('Smelter Reference List'!$H$4,$S2195-4,0))</f>
        <v/>
      </c>
      <c r="J2195" s="295" t="str">
        <f ca="1">IF(ISERROR($S2195),"",OFFSET('Smelter Reference List'!$I$4,$S2195-4,0))</f>
        <v/>
      </c>
      <c r="K2195" s="296"/>
      <c r="L2195" s="296"/>
      <c r="M2195" s="296"/>
      <c r="N2195" s="296"/>
      <c r="O2195" s="296"/>
      <c r="P2195" s="296"/>
      <c r="Q2195" s="297"/>
      <c r="R2195" s="227"/>
      <c r="S2195" s="228" t="e">
        <f>IF(C2195="",NA(),MATCH($B2195&amp;$C2195,'Smelter Reference List'!$J:$J,0))</f>
        <v>#N/A</v>
      </c>
      <c r="T2195" s="229"/>
      <c r="U2195" s="229">
        <f t="shared" ca="1" si="70"/>
        <v>0</v>
      </c>
      <c r="V2195" s="229"/>
      <c r="W2195" s="229"/>
      <c r="Y2195" s="223" t="str">
        <f t="shared" si="71"/>
        <v/>
      </c>
    </row>
    <row r="2196" spans="1:25" s="223" customFormat="1" ht="20.25">
      <c r="A2196" s="292"/>
      <c r="B2196" s="293" t="str">
        <f>IF(LEN(A2196)=0,"",INDEX('Smelter Reference List'!$A:$A,MATCH($A2196,'Smelter Reference List'!$E:$E,0)))</f>
        <v/>
      </c>
      <c r="C2196" s="299" t="str">
        <f>IF(LEN(A2196)=0,"",INDEX('Smelter Reference List'!$C:$C,MATCH($A2196,'Smelter Reference List'!$E:$E,0)))</f>
        <v/>
      </c>
      <c r="D2196" s="293" t="str">
        <f ca="1">IF(ISERROR($S2196),"",OFFSET('Smelter Reference List'!$C$4,$S2196-4,0)&amp;"")</f>
        <v/>
      </c>
      <c r="E2196" s="293" t="str">
        <f ca="1">IF(ISERROR($S2196),"",OFFSET('Smelter Reference List'!$D$4,$S2196-4,0)&amp;"")</f>
        <v/>
      </c>
      <c r="F2196" s="293" t="str">
        <f ca="1">IF(ISERROR($S2196),"",OFFSET('Smelter Reference List'!$E$4,$S2196-4,0))</f>
        <v/>
      </c>
      <c r="G2196" s="293" t="str">
        <f ca="1">IF(C2196=$U$4,"Enter smelter details", IF(ISERROR($S2196),"",OFFSET('Smelter Reference List'!$F$4,$S2196-4,0)))</f>
        <v/>
      </c>
      <c r="H2196" s="294" t="str">
        <f ca="1">IF(ISERROR($S2196),"",OFFSET('Smelter Reference List'!$G$4,$S2196-4,0))</f>
        <v/>
      </c>
      <c r="I2196" s="295" t="str">
        <f ca="1">IF(ISERROR($S2196),"",OFFSET('Smelter Reference List'!$H$4,$S2196-4,0))</f>
        <v/>
      </c>
      <c r="J2196" s="295" t="str">
        <f ca="1">IF(ISERROR($S2196),"",OFFSET('Smelter Reference List'!$I$4,$S2196-4,0))</f>
        <v/>
      </c>
      <c r="K2196" s="296"/>
      <c r="L2196" s="296"/>
      <c r="M2196" s="296"/>
      <c r="N2196" s="296"/>
      <c r="O2196" s="296"/>
      <c r="P2196" s="296"/>
      <c r="Q2196" s="297"/>
      <c r="R2196" s="227"/>
      <c r="S2196" s="228" t="e">
        <f>IF(C2196="",NA(),MATCH($B2196&amp;$C2196,'Smelter Reference List'!$J:$J,0))</f>
        <v>#N/A</v>
      </c>
      <c r="T2196" s="229"/>
      <c r="U2196" s="229">
        <f t="shared" ca="1" si="70"/>
        <v>0</v>
      </c>
      <c r="V2196" s="229"/>
      <c r="W2196" s="229"/>
      <c r="Y2196" s="223" t="str">
        <f t="shared" si="71"/>
        <v/>
      </c>
    </row>
    <row r="2197" spans="1:25" s="223" customFormat="1" ht="20.25">
      <c r="A2197" s="292"/>
      <c r="B2197" s="293" t="str">
        <f>IF(LEN(A2197)=0,"",INDEX('Smelter Reference List'!$A:$A,MATCH($A2197,'Smelter Reference List'!$E:$E,0)))</f>
        <v/>
      </c>
      <c r="C2197" s="299" t="str">
        <f>IF(LEN(A2197)=0,"",INDEX('Smelter Reference List'!$C:$C,MATCH($A2197,'Smelter Reference List'!$E:$E,0)))</f>
        <v/>
      </c>
      <c r="D2197" s="293" t="str">
        <f ca="1">IF(ISERROR($S2197),"",OFFSET('Smelter Reference List'!$C$4,$S2197-4,0)&amp;"")</f>
        <v/>
      </c>
      <c r="E2197" s="293" t="str">
        <f ca="1">IF(ISERROR($S2197),"",OFFSET('Smelter Reference List'!$D$4,$S2197-4,0)&amp;"")</f>
        <v/>
      </c>
      <c r="F2197" s="293" t="str">
        <f ca="1">IF(ISERROR($S2197),"",OFFSET('Smelter Reference List'!$E$4,$S2197-4,0))</f>
        <v/>
      </c>
      <c r="G2197" s="293" t="str">
        <f ca="1">IF(C2197=$U$4,"Enter smelter details", IF(ISERROR($S2197),"",OFFSET('Smelter Reference List'!$F$4,$S2197-4,0)))</f>
        <v/>
      </c>
      <c r="H2197" s="294" t="str">
        <f ca="1">IF(ISERROR($S2197),"",OFFSET('Smelter Reference List'!$G$4,$S2197-4,0))</f>
        <v/>
      </c>
      <c r="I2197" s="295" t="str">
        <f ca="1">IF(ISERROR($S2197),"",OFFSET('Smelter Reference List'!$H$4,$S2197-4,0))</f>
        <v/>
      </c>
      <c r="J2197" s="295" t="str">
        <f ca="1">IF(ISERROR($S2197),"",OFFSET('Smelter Reference List'!$I$4,$S2197-4,0))</f>
        <v/>
      </c>
      <c r="K2197" s="296"/>
      <c r="L2197" s="296"/>
      <c r="M2197" s="296"/>
      <c r="N2197" s="296"/>
      <c r="O2197" s="296"/>
      <c r="P2197" s="296"/>
      <c r="Q2197" s="297"/>
      <c r="R2197" s="227"/>
      <c r="S2197" s="228" t="e">
        <f>IF(C2197="",NA(),MATCH($B2197&amp;$C2197,'Smelter Reference List'!$J:$J,0))</f>
        <v>#N/A</v>
      </c>
      <c r="T2197" s="229"/>
      <c r="U2197" s="229">
        <f t="shared" ca="1" si="70"/>
        <v>0</v>
      </c>
      <c r="V2197" s="229"/>
      <c r="W2197" s="229"/>
      <c r="Y2197" s="223" t="str">
        <f t="shared" si="71"/>
        <v/>
      </c>
    </row>
    <row r="2198" spans="1:25" s="223" customFormat="1" ht="20.25">
      <c r="A2198" s="292"/>
      <c r="B2198" s="293" t="str">
        <f>IF(LEN(A2198)=0,"",INDEX('Smelter Reference List'!$A:$A,MATCH($A2198,'Smelter Reference List'!$E:$E,0)))</f>
        <v/>
      </c>
      <c r="C2198" s="299" t="str">
        <f>IF(LEN(A2198)=0,"",INDEX('Smelter Reference List'!$C:$C,MATCH($A2198,'Smelter Reference List'!$E:$E,0)))</f>
        <v/>
      </c>
      <c r="D2198" s="293" t="str">
        <f ca="1">IF(ISERROR($S2198),"",OFFSET('Smelter Reference List'!$C$4,$S2198-4,0)&amp;"")</f>
        <v/>
      </c>
      <c r="E2198" s="293" t="str">
        <f ca="1">IF(ISERROR($S2198),"",OFFSET('Smelter Reference List'!$D$4,$S2198-4,0)&amp;"")</f>
        <v/>
      </c>
      <c r="F2198" s="293" t="str">
        <f ca="1">IF(ISERROR($S2198),"",OFFSET('Smelter Reference List'!$E$4,$S2198-4,0))</f>
        <v/>
      </c>
      <c r="G2198" s="293" t="str">
        <f ca="1">IF(C2198=$U$4,"Enter smelter details", IF(ISERROR($S2198),"",OFFSET('Smelter Reference List'!$F$4,$S2198-4,0)))</f>
        <v/>
      </c>
      <c r="H2198" s="294" t="str">
        <f ca="1">IF(ISERROR($S2198),"",OFFSET('Smelter Reference List'!$G$4,$S2198-4,0))</f>
        <v/>
      </c>
      <c r="I2198" s="295" t="str">
        <f ca="1">IF(ISERROR($S2198),"",OFFSET('Smelter Reference List'!$H$4,$S2198-4,0))</f>
        <v/>
      </c>
      <c r="J2198" s="295" t="str">
        <f ca="1">IF(ISERROR($S2198),"",OFFSET('Smelter Reference List'!$I$4,$S2198-4,0))</f>
        <v/>
      </c>
      <c r="K2198" s="296"/>
      <c r="L2198" s="296"/>
      <c r="M2198" s="296"/>
      <c r="N2198" s="296"/>
      <c r="O2198" s="296"/>
      <c r="P2198" s="296"/>
      <c r="Q2198" s="297"/>
      <c r="R2198" s="227"/>
      <c r="S2198" s="228" t="e">
        <f>IF(C2198="",NA(),MATCH($B2198&amp;$C2198,'Smelter Reference List'!$J:$J,0))</f>
        <v>#N/A</v>
      </c>
      <c r="T2198" s="229"/>
      <c r="U2198" s="229">
        <f t="shared" ca="1" si="70"/>
        <v>0</v>
      </c>
      <c r="V2198" s="229"/>
      <c r="W2198" s="229"/>
      <c r="Y2198" s="223" t="str">
        <f t="shared" si="71"/>
        <v/>
      </c>
    </row>
    <row r="2199" spans="1:25" s="223" customFormat="1" ht="20.25">
      <c r="A2199" s="292"/>
      <c r="B2199" s="293" t="str">
        <f>IF(LEN(A2199)=0,"",INDEX('Smelter Reference List'!$A:$A,MATCH($A2199,'Smelter Reference List'!$E:$E,0)))</f>
        <v/>
      </c>
      <c r="C2199" s="299" t="str">
        <f>IF(LEN(A2199)=0,"",INDEX('Smelter Reference List'!$C:$C,MATCH($A2199,'Smelter Reference List'!$E:$E,0)))</f>
        <v/>
      </c>
      <c r="D2199" s="293" t="str">
        <f ca="1">IF(ISERROR($S2199),"",OFFSET('Smelter Reference List'!$C$4,$S2199-4,0)&amp;"")</f>
        <v/>
      </c>
      <c r="E2199" s="293" t="str">
        <f ca="1">IF(ISERROR($S2199),"",OFFSET('Smelter Reference List'!$D$4,$S2199-4,0)&amp;"")</f>
        <v/>
      </c>
      <c r="F2199" s="293" t="str">
        <f ca="1">IF(ISERROR($S2199),"",OFFSET('Smelter Reference List'!$E$4,$S2199-4,0))</f>
        <v/>
      </c>
      <c r="G2199" s="293" t="str">
        <f ca="1">IF(C2199=$U$4,"Enter smelter details", IF(ISERROR($S2199),"",OFFSET('Smelter Reference List'!$F$4,$S2199-4,0)))</f>
        <v/>
      </c>
      <c r="H2199" s="294" t="str">
        <f ca="1">IF(ISERROR($S2199),"",OFFSET('Smelter Reference List'!$G$4,$S2199-4,0))</f>
        <v/>
      </c>
      <c r="I2199" s="295" t="str">
        <f ca="1">IF(ISERROR($S2199),"",OFFSET('Smelter Reference List'!$H$4,$S2199-4,0))</f>
        <v/>
      </c>
      <c r="J2199" s="295" t="str">
        <f ca="1">IF(ISERROR($S2199),"",OFFSET('Smelter Reference List'!$I$4,$S2199-4,0))</f>
        <v/>
      </c>
      <c r="K2199" s="296"/>
      <c r="L2199" s="296"/>
      <c r="M2199" s="296"/>
      <c r="N2199" s="296"/>
      <c r="O2199" s="296"/>
      <c r="P2199" s="296"/>
      <c r="Q2199" s="297"/>
      <c r="R2199" s="227"/>
      <c r="S2199" s="228" t="e">
        <f>IF(C2199="",NA(),MATCH($B2199&amp;$C2199,'Smelter Reference List'!$J:$J,0))</f>
        <v>#N/A</v>
      </c>
      <c r="T2199" s="229"/>
      <c r="U2199" s="229">
        <f t="shared" ca="1" si="70"/>
        <v>0</v>
      </c>
      <c r="V2199" s="229"/>
      <c r="W2199" s="229"/>
      <c r="Y2199" s="223" t="str">
        <f t="shared" si="71"/>
        <v/>
      </c>
    </row>
    <row r="2200" spans="1:25" s="223" customFormat="1" ht="20.25">
      <c r="A2200" s="292"/>
      <c r="B2200" s="293" t="str">
        <f>IF(LEN(A2200)=0,"",INDEX('Smelter Reference List'!$A:$A,MATCH($A2200,'Smelter Reference List'!$E:$E,0)))</f>
        <v/>
      </c>
      <c r="C2200" s="299" t="str">
        <f>IF(LEN(A2200)=0,"",INDEX('Smelter Reference List'!$C:$C,MATCH($A2200,'Smelter Reference List'!$E:$E,0)))</f>
        <v/>
      </c>
      <c r="D2200" s="293" t="str">
        <f ca="1">IF(ISERROR($S2200),"",OFFSET('Smelter Reference List'!$C$4,$S2200-4,0)&amp;"")</f>
        <v/>
      </c>
      <c r="E2200" s="293" t="str">
        <f ca="1">IF(ISERROR($S2200),"",OFFSET('Smelter Reference List'!$D$4,$S2200-4,0)&amp;"")</f>
        <v/>
      </c>
      <c r="F2200" s="293" t="str">
        <f ca="1">IF(ISERROR($S2200),"",OFFSET('Smelter Reference List'!$E$4,$S2200-4,0))</f>
        <v/>
      </c>
      <c r="G2200" s="293" t="str">
        <f ca="1">IF(C2200=$U$4,"Enter smelter details", IF(ISERROR($S2200),"",OFFSET('Smelter Reference List'!$F$4,$S2200-4,0)))</f>
        <v/>
      </c>
      <c r="H2200" s="294" t="str">
        <f ca="1">IF(ISERROR($S2200),"",OFFSET('Smelter Reference List'!$G$4,$S2200-4,0))</f>
        <v/>
      </c>
      <c r="I2200" s="295" t="str">
        <f ca="1">IF(ISERROR($S2200),"",OFFSET('Smelter Reference List'!$H$4,$S2200-4,0))</f>
        <v/>
      </c>
      <c r="J2200" s="295" t="str">
        <f ca="1">IF(ISERROR($S2200),"",OFFSET('Smelter Reference List'!$I$4,$S2200-4,0))</f>
        <v/>
      </c>
      <c r="K2200" s="296"/>
      <c r="L2200" s="296"/>
      <c r="M2200" s="296"/>
      <c r="N2200" s="296"/>
      <c r="O2200" s="296"/>
      <c r="P2200" s="296"/>
      <c r="Q2200" s="297"/>
      <c r="R2200" s="227"/>
      <c r="S2200" s="228" t="e">
        <f>IF(C2200="",NA(),MATCH($B2200&amp;$C2200,'Smelter Reference List'!$J:$J,0))</f>
        <v>#N/A</v>
      </c>
      <c r="T2200" s="229"/>
      <c r="U2200" s="229">
        <f t="shared" ca="1" si="70"/>
        <v>0</v>
      </c>
      <c r="V2200" s="229"/>
      <c r="W2200" s="229"/>
      <c r="Y2200" s="223" t="str">
        <f t="shared" si="71"/>
        <v/>
      </c>
    </row>
    <row r="2201" spans="1:25" s="223" customFormat="1" ht="20.25">
      <c r="A2201" s="292"/>
      <c r="B2201" s="293" t="str">
        <f>IF(LEN(A2201)=0,"",INDEX('Smelter Reference List'!$A:$A,MATCH($A2201,'Smelter Reference List'!$E:$E,0)))</f>
        <v/>
      </c>
      <c r="C2201" s="299" t="str">
        <f>IF(LEN(A2201)=0,"",INDEX('Smelter Reference List'!$C:$C,MATCH($A2201,'Smelter Reference List'!$E:$E,0)))</f>
        <v/>
      </c>
      <c r="D2201" s="293" t="str">
        <f ca="1">IF(ISERROR($S2201),"",OFFSET('Smelter Reference List'!$C$4,$S2201-4,0)&amp;"")</f>
        <v/>
      </c>
      <c r="E2201" s="293" t="str">
        <f ca="1">IF(ISERROR($S2201),"",OFFSET('Smelter Reference List'!$D$4,$S2201-4,0)&amp;"")</f>
        <v/>
      </c>
      <c r="F2201" s="293" t="str">
        <f ca="1">IF(ISERROR($S2201),"",OFFSET('Smelter Reference List'!$E$4,$S2201-4,0))</f>
        <v/>
      </c>
      <c r="G2201" s="293" t="str">
        <f ca="1">IF(C2201=$U$4,"Enter smelter details", IF(ISERROR($S2201),"",OFFSET('Smelter Reference List'!$F$4,$S2201-4,0)))</f>
        <v/>
      </c>
      <c r="H2201" s="294" t="str">
        <f ca="1">IF(ISERROR($S2201),"",OFFSET('Smelter Reference List'!$G$4,$S2201-4,0))</f>
        <v/>
      </c>
      <c r="I2201" s="295" t="str">
        <f ca="1">IF(ISERROR($S2201),"",OFFSET('Smelter Reference List'!$H$4,$S2201-4,0))</f>
        <v/>
      </c>
      <c r="J2201" s="295" t="str">
        <f ca="1">IF(ISERROR($S2201),"",OFFSET('Smelter Reference List'!$I$4,$S2201-4,0))</f>
        <v/>
      </c>
      <c r="K2201" s="296"/>
      <c r="L2201" s="296"/>
      <c r="M2201" s="296"/>
      <c r="N2201" s="296"/>
      <c r="O2201" s="296"/>
      <c r="P2201" s="296"/>
      <c r="Q2201" s="297"/>
      <c r="R2201" s="227"/>
      <c r="S2201" s="228" t="e">
        <f>IF(C2201="",NA(),MATCH($B2201&amp;$C2201,'Smelter Reference List'!$J:$J,0))</f>
        <v>#N/A</v>
      </c>
      <c r="T2201" s="229"/>
      <c r="U2201" s="229">
        <f t="shared" ca="1" si="70"/>
        <v>0</v>
      </c>
      <c r="V2201" s="229"/>
      <c r="W2201" s="229"/>
      <c r="Y2201" s="223" t="str">
        <f t="shared" si="71"/>
        <v/>
      </c>
    </row>
    <row r="2202" spans="1:25" s="223" customFormat="1" ht="20.25">
      <c r="A2202" s="292"/>
      <c r="B2202" s="293" t="str">
        <f>IF(LEN(A2202)=0,"",INDEX('Smelter Reference List'!$A:$A,MATCH($A2202,'Smelter Reference List'!$E:$E,0)))</f>
        <v/>
      </c>
      <c r="C2202" s="299" t="str">
        <f>IF(LEN(A2202)=0,"",INDEX('Smelter Reference List'!$C:$C,MATCH($A2202,'Smelter Reference List'!$E:$E,0)))</f>
        <v/>
      </c>
      <c r="D2202" s="293" t="str">
        <f ca="1">IF(ISERROR($S2202),"",OFFSET('Smelter Reference List'!$C$4,$S2202-4,0)&amp;"")</f>
        <v/>
      </c>
      <c r="E2202" s="293" t="str">
        <f ca="1">IF(ISERROR($S2202),"",OFFSET('Smelter Reference List'!$D$4,$S2202-4,0)&amp;"")</f>
        <v/>
      </c>
      <c r="F2202" s="293" t="str">
        <f ca="1">IF(ISERROR($S2202),"",OFFSET('Smelter Reference List'!$E$4,$S2202-4,0))</f>
        <v/>
      </c>
      <c r="G2202" s="293" t="str">
        <f ca="1">IF(C2202=$U$4,"Enter smelter details", IF(ISERROR($S2202),"",OFFSET('Smelter Reference List'!$F$4,$S2202-4,0)))</f>
        <v/>
      </c>
      <c r="H2202" s="294" t="str">
        <f ca="1">IF(ISERROR($S2202),"",OFFSET('Smelter Reference List'!$G$4,$S2202-4,0))</f>
        <v/>
      </c>
      <c r="I2202" s="295" t="str">
        <f ca="1">IF(ISERROR($S2202),"",OFFSET('Smelter Reference List'!$H$4,$S2202-4,0))</f>
        <v/>
      </c>
      <c r="J2202" s="295" t="str">
        <f ca="1">IF(ISERROR($S2202),"",OFFSET('Smelter Reference List'!$I$4,$S2202-4,0))</f>
        <v/>
      </c>
      <c r="K2202" s="296"/>
      <c r="L2202" s="296"/>
      <c r="M2202" s="296"/>
      <c r="N2202" s="296"/>
      <c r="O2202" s="296"/>
      <c r="P2202" s="296"/>
      <c r="Q2202" s="297"/>
      <c r="R2202" s="227"/>
      <c r="S2202" s="228" t="e">
        <f>IF(C2202="",NA(),MATCH($B2202&amp;$C2202,'Smelter Reference List'!$J:$J,0))</f>
        <v>#N/A</v>
      </c>
      <c r="T2202" s="229"/>
      <c r="U2202" s="229">
        <f t="shared" ca="1" si="70"/>
        <v>0</v>
      </c>
      <c r="V2202" s="229"/>
      <c r="W2202" s="229"/>
      <c r="Y2202" s="223" t="str">
        <f t="shared" si="71"/>
        <v/>
      </c>
    </row>
    <row r="2203" spans="1:25" s="223" customFormat="1" ht="20.25">
      <c r="A2203" s="292"/>
      <c r="B2203" s="293" t="str">
        <f>IF(LEN(A2203)=0,"",INDEX('Smelter Reference List'!$A:$A,MATCH($A2203,'Smelter Reference List'!$E:$E,0)))</f>
        <v/>
      </c>
      <c r="C2203" s="299" t="str">
        <f>IF(LEN(A2203)=0,"",INDEX('Smelter Reference List'!$C:$C,MATCH($A2203,'Smelter Reference List'!$E:$E,0)))</f>
        <v/>
      </c>
      <c r="D2203" s="293" t="str">
        <f ca="1">IF(ISERROR($S2203),"",OFFSET('Smelter Reference List'!$C$4,$S2203-4,0)&amp;"")</f>
        <v/>
      </c>
      <c r="E2203" s="293" t="str">
        <f ca="1">IF(ISERROR($S2203),"",OFFSET('Smelter Reference List'!$D$4,$S2203-4,0)&amp;"")</f>
        <v/>
      </c>
      <c r="F2203" s="293" t="str">
        <f ca="1">IF(ISERROR($S2203),"",OFFSET('Smelter Reference List'!$E$4,$S2203-4,0))</f>
        <v/>
      </c>
      <c r="G2203" s="293" t="str">
        <f ca="1">IF(C2203=$U$4,"Enter smelter details", IF(ISERROR($S2203),"",OFFSET('Smelter Reference List'!$F$4,$S2203-4,0)))</f>
        <v/>
      </c>
      <c r="H2203" s="294" t="str">
        <f ca="1">IF(ISERROR($S2203),"",OFFSET('Smelter Reference List'!$G$4,$S2203-4,0))</f>
        <v/>
      </c>
      <c r="I2203" s="295" t="str">
        <f ca="1">IF(ISERROR($S2203),"",OFFSET('Smelter Reference List'!$H$4,$S2203-4,0))</f>
        <v/>
      </c>
      <c r="J2203" s="295" t="str">
        <f ca="1">IF(ISERROR($S2203),"",OFFSET('Smelter Reference List'!$I$4,$S2203-4,0))</f>
        <v/>
      </c>
      <c r="K2203" s="296"/>
      <c r="L2203" s="296"/>
      <c r="M2203" s="296"/>
      <c r="N2203" s="296"/>
      <c r="O2203" s="296"/>
      <c r="P2203" s="296"/>
      <c r="Q2203" s="297"/>
      <c r="R2203" s="227"/>
      <c r="S2203" s="228" t="e">
        <f>IF(C2203="",NA(),MATCH($B2203&amp;$C2203,'Smelter Reference List'!$J:$J,0))</f>
        <v>#N/A</v>
      </c>
      <c r="T2203" s="229"/>
      <c r="U2203" s="229">
        <f t="shared" ca="1" si="70"/>
        <v>0</v>
      </c>
      <c r="V2203" s="229"/>
      <c r="W2203" s="229"/>
      <c r="Y2203" s="223" t="str">
        <f t="shared" si="71"/>
        <v/>
      </c>
    </row>
    <row r="2204" spans="1:25" s="223" customFormat="1" ht="20.25">
      <c r="A2204" s="292"/>
      <c r="B2204" s="293" t="str">
        <f>IF(LEN(A2204)=0,"",INDEX('Smelter Reference List'!$A:$A,MATCH($A2204,'Smelter Reference List'!$E:$E,0)))</f>
        <v/>
      </c>
      <c r="C2204" s="299" t="str">
        <f>IF(LEN(A2204)=0,"",INDEX('Smelter Reference List'!$C:$C,MATCH($A2204,'Smelter Reference List'!$E:$E,0)))</f>
        <v/>
      </c>
      <c r="D2204" s="293" t="str">
        <f ca="1">IF(ISERROR($S2204),"",OFFSET('Smelter Reference List'!$C$4,$S2204-4,0)&amp;"")</f>
        <v/>
      </c>
      <c r="E2204" s="293" t="str">
        <f ca="1">IF(ISERROR($S2204),"",OFFSET('Smelter Reference List'!$D$4,$S2204-4,0)&amp;"")</f>
        <v/>
      </c>
      <c r="F2204" s="293" t="str">
        <f ca="1">IF(ISERROR($S2204),"",OFFSET('Smelter Reference List'!$E$4,$S2204-4,0))</f>
        <v/>
      </c>
      <c r="G2204" s="293" t="str">
        <f ca="1">IF(C2204=$U$4,"Enter smelter details", IF(ISERROR($S2204),"",OFFSET('Smelter Reference List'!$F$4,$S2204-4,0)))</f>
        <v/>
      </c>
      <c r="H2204" s="294" t="str">
        <f ca="1">IF(ISERROR($S2204),"",OFFSET('Smelter Reference List'!$G$4,$S2204-4,0))</f>
        <v/>
      </c>
      <c r="I2204" s="295" t="str">
        <f ca="1">IF(ISERROR($S2204),"",OFFSET('Smelter Reference List'!$H$4,$S2204-4,0))</f>
        <v/>
      </c>
      <c r="J2204" s="295" t="str">
        <f ca="1">IF(ISERROR($S2204),"",OFFSET('Smelter Reference List'!$I$4,$S2204-4,0))</f>
        <v/>
      </c>
      <c r="K2204" s="296"/>
      <c r="L2204" s="296"/>
      <c r="M2204" s="296"/>
      <c r="N2204" s="296"/>
      <c r="O2204" s="296"/>
      <c r="P2204" s="296"/>
      <c r="Q2204" s="297"/>
      <c r="R2204" s="227"/>
      <c r="S2204" s="228" t="e">
        <f>IF(C2204="",NA(),MATCH($B2204&amp;$C2204,'Smelter Reference List'!$J:$J,0))</f>
        <v>#N/A</v>
      </c>
      <c r="T2204" s="229"/>
      <c r="U2204" s="229">
        <f t="shared" ca="1" si="70"/>
        <v>0</v>
      </c>
      <c r="V2204" s="229"/>
      <c r="W2204" s="229"/>
      <c r="Y2204" s="223" t="str">
        <f t="shared" si="71"/>
        <v/>
      </c>
    </row>
    <row r="2205" spans="1:25" s="223" customFormat="1" ht="20.25">
      <c r="A2205" s="292"/>
      <c r="B2205" s="293" t="str">
        <f>IF(LEN(A2205)=0,"",INDEX('Smelter Reference List'!$A:$A,MATCH($A2205,'Smelter Reference List'!$E:$E,0)))</f>
        <v/>
      </c>
      <c r="C2205" s="299" t="str">
        <f>IF(LEN(A2205)=0,"",INDEX('Smelter Reference List'!$C:$C,MATCH($A2205,'Smelter Reference List'!$E:$E,0)))</f>
        <v/>
      </c>
      <c r="D2205" s="293" t="str">
        <f ca="1">IF(ISERROR($S2205),"",OFFSET('Smelter Reference List'!$C$4,$S2205-4,0)&amp;"")</f>
        <v/>
      </c>
      <c r="E2205" s="293" t="str">
        <f ca="1">IF(ISERROR($S2205),"",OFFSET('Smelter Reference List'!$D$4,$S2205-4,0)&amp;"")</f>
        <v/>
      </c>
      <c r="F2205" s="293" t="str">
        <f ca="1">IF(ISERROR($S2205),"",OFFSET('Smelter Reference List'!$E$4,$S2205-4,0))</f>
        <v/>
      </c>
      <c r="G2205" s="293" t="str">
        <f ca="1">IF(C2205=$U$4,"Enter smelter details", IF(ISERROR($S2205),"",OFFSET('Smelter Reference List'!$F$4,$S2205-4,0)))</f>
        <v/>
      </c>
      <c r="H2205" s="294" t="str">
        <f ca="1">IF(ISERROR($S2205),"",OFFSET('Smelter Reference List'!$G$4,$S2205-4,0))</f>
        <v/>
      </c>
      <c r="I2205" s="295" t="str">
        <f ca="1">IF(ISERROR($S2205),"",OFFSET('Smelter Reference List'!$H$4,$S2205-4,0))</f>
        <v/>
      </c>
      <c r="J2205" s="295" t="str">
        <f ca="1">IF(ISERROR($S2205),"",OFFSET('Smelter Reference List'!$I$4,$S2205-4,0))</f>
        <v/>
      </c>
      <c r="K2205" s="296"/>
      <c r="L2205" s="296"/>
      <c r="M2205" s="296"/>
      <c r="N2205" s="296"/>
      <c r="O2205" s="296"/>
      <c r="P2205" s="296"/>
      <c r="Q2205" s="297"/>
      <c r="R2205" s="227"/>
      <c r="S2205" s="228" t="e">
        <f>IF(C2205="",NA(),MATCH($B2205&amp;$C2205,'Smelter Reference List'!$J:$J,0))</f>
        <v>#N/A</v>
      </c>
      <c r="T2205" s="229"/>
      <c r="U2205" s="229">
        <f t="shared" ca="1" si="70"/>
        <v>0</v>
      </c>
      <c r="V2205" s="229"/>
      <c r="W2205" s="229"/>
      <c r="Y2205" s="223" t="str">
        <f t="shared" si="71"/>
        <v/>
      </c>
    </row>
    <row r="2206" spans="1:25" s="223" customFormat="1" ht="20.25">
      <c r="A2206" s="292"/>
      <c r="B2206" s="293" t="str">
        <f>IF(LEN(A2206)=0,"",INDEX('Smelter Reference List'!$A:$A,MATCH($A2206,'Smelter Reference List'!$E:$E,0)))</f>
        <v/>
      </c>
      <c r="C2206" s="299" t="str">
        <f>IF(LEN(A2206)=0,"",INDEX('Smelter Reference List'!$C:$C,MATCH($A2206,'Smelter Reference List'!$E:$E,0)))</f>
        <v/>
      </c>
      <c r="D2206" s="293" t="str">
        <f ca="1">IF(ISERROR($S2206),"",OFFSET('Smelter Reference List'!$C$4,$S2206-4,0)&amp;"")</f>
        <v/>
      </c>
      <c r="E2206" s="293" t="str">
        <f ca="1">IF(ISERROR($S2206),"",OFFSET('Smelter Reference List'!$D$4,$S2206-4,0)&amp;"")</f>
        <v/>
      </c>
      <c r="F2206" s="293" t="str">
        <f ca="1">IF(ISERROR($S2206),"",OFFSET('Smelter Reference List'!$E$4,$S2206-4,0))</f>
        <v/>
      </c>
      <c r="G2206" s="293" t="str">
        <f ca="1">IF(C2206=$U$4,"Enter smelter details", IF(ISERROR($S2206),"",OFFSET('Smelter Reference List'!$F$4,$S2206-4,0)))</f>
        <v/>
      </c>
      <c r="H2206" s="294" t="str">
        <f ca="1">IF(ISERROR($S2206),"",OFFSET('Smelter Reference List'!$G$4,$S2206-4,0))</f>
        <v/>
      </c>
      <c r="I2206" s="295" t="str">
        <f ca="1">IF(ISERROR($S2206),"",OFFSET('Smelter Reference List'!$H$4,$S2206-4,0))</f>
        <v/>
      </c>
      <c r="J2206" s="295" t="str">
        <f ca="1">IF(ISERROR($S2206),"",OFFSET('Smelter Reference List'!$I$4,$S2206-4,0))</f>
        <v/>
      </c>
      <c r="K2206" s="296"/>
      <c r="L2206" s="296"/>
      <c r="M2206" s="296"/>
      <c r="N2206" s="296"/>
      <c r="O2206" s="296"/>
      <c r="P2206" s="296"/>
      <c r="Q2206" s="297"/>
      <c r="R2206" s="227"/>
      <c r="S2206" s="228" t="e">
        <f>IF(C2206="",NA(),MATCH($B2206&amp;$C2206,'Smelter Reference List'!$J:$J,0))</f>
        <v>#N/A</v>
      </c>
      <c r="T2206" s="229"/>
      <c r="U2206" s="229">
        <f t="shared" ca="1" si="70"/>
        <v>0</v>
      </c>
      <c r="V2206" s="229"/>
      <c r="W2206" s="229"/>
      <c r="Y2206" s="223" t="str">
        <f t="shared" si="71"/>
        <v/>
      </c>
    </row>
    <row r="2207" spans="1:25" s="223" customFormat="1" ht="20.25">
      <c r="A2207" s="292"/>
      <c r="B2207" s="293" t="str">
        <f>IF(LEN(A2207)=0,"",INDEX('Smelter Reference List'!$A:$A,MATCH($A2207,'Smelter Reference List'!$E:$E,0)))</f>
        <v/>
      </c>
      <c r="C2207" s="299" t="str">
        <f>IF(LEN(A2207)=0,"",INDEX('Smelter Reference List'!$C:$C,MATCH($A2207,'Smelter Reference List'!$E:$E,0)))</f>
        <v/>
      </c>
      <c r="D2207" s="293" t="str">
        <f ca="1">IF(ISERROR($S2207),"",OFFSET('Smelter Reference List'!$C$4,$S2207-4,0)&amp;"")</f>
        <v/>
      </c>
      <c r="E2207" s="293" t="str">
        <f ca="1">IF(ISERROR($S2207),"",OFFSET('Smelter Reference List'!$D$4,$S2207-4,0)&amp;"")</f>
        <v/>
      </c>
      <c r="F2207" s="293" t="str">
        <f ca="1">IF(ISERROR($S2207),"",OFFSET('Smelter Reference List'!$E$4,$S2207-4,0))</f>
        <v/>
      </c>
      <c r="G2207" s="293" t="str">
        <f ca="1">IF(C2207=$U$4,"Enter smelter details", IF(ISERROR($S2207),"",OFFSET('Smelter Reference List'!$F$4,$S2207-4,0)))</f>
        <v/>
      </c>
      <c r="H2207" s="294" t="str">
        <f ca="1">IF(ISERROR($S2207),"",OFFSET('Smelter Reference List'!$G$4,$S2207-4,0))</f>
        <v/>
      </c>
      <c r="I2207" s="295" t="str">
        <f ca="1">IF(ISERROR($S2207),"",OFFSET('Smelter Reference List'!$H$4,$S2207-4,0))</f>
        <v/>
      </c>
      <c r="J2207" s="295" t="str">
        <f ca="1">IF(ISERROR($S2207),"",OFFSET('Smelter Reference List'!$I$4,$S2207-4,0))</f>
        <v/>
      </c>
      <c r="K2207" s="296"/>
      <c r="L2207" s="296"/>
      <c r="M2207" s="296"/>
      <c r="N2207" s="296"/>
      <c r="O2207" s="296"/>
      <c r="P2207" s="296"/>
      <c r="Q2207" s="297"/>
      <c r="R2207" s="227"/>
      <c r="S2207" s="228" t="e">
        <f>IF(C2207="",NA(),MATCH($B2207&amp;$C2207,'Smelter Reference List'!$J:$J,0))</f>
        <v>#N/A</v>
      </c>
      <c r="T2207" s="229"/>
      <c r="U2207" s="229">
        <f t="shared" ca="1" si="70"/>
        <v>0</v>
      </c>
      <c r="V2207" s="229"/>
      <c r="W2207" s="229"/>
      <c r="Y2207" s="223" t="str">
        <f t="shared" si="71"/>
        <v/>
      </c>
    </row>
    <row r="2208" spans="1:25" s="223" customFormat="1" ht="20.25">
      <c r="A2208" s="292"/>
      <c r="B2208" s="293" t="str">
        <f>IF(LEN(A2208)=0,"",INDEX('Smelter Reference List'!$A:$A,MATCH($A2208,'Smelter Reference List'!$E:$E,0)))</f>
        <v/>
      </c>
      <c r="C2208" s="299" t="str">
        <f>IF(LEN(A2208)=0,"",INDEX('Smelter Reference List'!$C:$C,MATCH($A2208,'Smelter Reference List'!$E:$E,0)))</f>
        <v/>
      </c>
      <c r="D2208" s="293" t="str">
        <f ca="1">IF(ISERROR($S2208),"",OFFSET('Smelter Reference List'!$C$4,$S2208-4,0)&amp;"")</f>
        <v/>
      </c>
      <c r="E2208" s="293" t="str">
        <f ca="1">IF(ISERROR($S2208),"",OFFSET('Smelter Reference List'!$D$4,$S2208-4,0)&amp;"")</f>
        <v/>
      </c>
      <c r="F2208" s="293" t="str">
        <f ca="1">IF(ISERROR($S2208),"",OFFSET('Smelter Reference List'!$E$4,$S2208-4,0))</f>
        <v/>
      </c>
      <c r="G2208" s="293" t="str">
        <f ca="1">IF(C2208=$U$4,"Enter smelter details", IF(ISERROR($S2208),"",OFFSET('Smelter Reference List'!$F$4,$S2208-4,0)))</f>
        <v/>
      </c>
      <c r="H2208" s="294" t="str">
        <f ca="1">IF(ISERROR($S2208),"",OFFSET('Smelter Reference List'!$G$4,$S2208-4,0))</f>
        <v/>
      </c>
      <c r="I2208" s="295" t="str">
        <f ca="1">IF(ISERROR($S2208),"",OFFSET('Smelter Reference List'!$H$4,$S2208-4,0))</f>
        <v/>
      </c>
      <c r="J2208" s="295" t="str">
        <f ca="1">IF(ISERROR($S2208),"",OFFSET('Smelter Reference List'!$I$4,$S2208-4,0))</f>
        <v/>
      </c>
      <c r="K2208" s="296"/>
      <c r="L2208" s="296"/>
      <c r="M2208" s="296"/>
      <c r="N2208" s="296"/>
      <c r="O2208" s="296"/>
      <c r="P2208" s="296"/>
      <c r="Q2208" s="297"/>
      <c r="R2208" s="227"/>
      <c r="S2208" s="228" t="e">
        <f>IF(C2208="",NA(),MATCH($B2208&amp;$C2208,'Smelter Reference List'!$J:$J,0))</f>
        <v>#N/A</v>
      </c>
      <c r="T2208" s="229"/>
      <c r="U2208" s="229">
        <f t="shared" ca="1" si="70"/>
        <v>0</v>
      </c>
      <c r="V2208" s="229"/>
      <c r="W2208" s="229"/>
      <c r="Y2208" s="223" t="str">
        <f t="shared" si="71"/>
        <v/>
      </c>
    </row>
    <row r="2209" spans="1:25" s="223" customFormat="1" ht="20.25">
      <c r="A2209" s="292"/>
      <c r="B2209" s="293" t="str">
        <f>IF(LEN(A2209)=0,"",INDEX('Smelter Reference List'!$A:$A,MATCH($A2209,'Smelter Reference List'!$E:$E,0)))</f>
        <v/>
      </c>
      <c r="C2209" s="299" t="str">
        <f>IF(LEN(A2209)=0,"",INDEX('Smelter Reference List'!$C:$C,MATCH($A2209,'Smelter Reference List'!$E:$E,0)))</f>
        <v/>
      </c>
      <c r="D2209" s="293" t="str">
        <f ca="1">IF(ISERROR($S2209),"",OFFSET('Smelter Reference List'!$C$4,$S2209-4,0)&amp;"")</f>
        <v/>
      </c>
      <c r="E2209" s="293" t="str">
        <f ca="1">IF(ISERROR($S2209),"",OFFSET('Smelter Reference List'!$D$4,$S2209-4,0)&amp;"")</f>
        <v/>
      </c>
      <c r="F2209" s="293" t="str">
        <f ca="1">IF(ISERROR($S2209),"",OFFSET('Smelter Reference List'!$E$4,$S2209-4,0))</f>
        <v/>
      </c>
      <c r="G2209" s="293" t="str">
        <f ca="1">IF(C2209=$U$4,"Enter smelter details", IF(ISERROR($S2209),"",OFFSET('Smelter Reference List'!$F$4,$S2209-4,0)))</f>
        <v/>
      </c>
      <c r="H2209" s="294" t="str">
        <f ca="1">IF(ISERROR($S2209),"",OFFSET('Smelter Reference List'!$G$4,$S2209-4,0))</f>
        <v/>
      </c>
      <c r="I2209" s="295" t="str">
        <f ca="1">IF(ISERROR($S2209),"",OFFSET('Smelter Reference List'!$H$4,$S2209-4,0))</f>
        <v/>
      </c>
      <c r="J2209" s="295" t="str">
        <f ca="1">IF(ISERROR($S2209),"",OFFSET('Smelter Reference List'!$I$4,$S2209-4,0))</f>
        <v/>
      </c>
      <c r="K2209" s="296"/>
      <c r="L2209" s="296"/>
      <c r="M2209" s="296"/>
      <c r="N2209" s="296"/>
      <c r="O2209" s="296"/>
      <c r="P2209" s="296"/>
      <c r="Q2209" s="297"/>
      <c r="R2209" s="227"/>
      <c r="S2209" s="228" t="e">
        <f>IF(C2209="",NA(),MATCH($B2209&amp;$C2209,'Smelter Reference List'!$J:$J,0))</f>
        <v>#N/A</v>
      </c>
      <c r="T2209" s="229"/>
      <c r="U2209" s="229">
        <f t="shared" ca="1" si="70"/>
        <v>0</v>
      </c>
      <c r="V2209" s="229"/>
      <c r="W2209" s="229"/>
      <c r="Y2209" s="223" t="str">
        <f t="shared" si="71"/>
        <v/>
      </c>
    </row>
    <row r="2210" spans="1:25" s="223" customFormat="1" ht="20.25">
      <c r="A2210" s="292"/>
      <c r="B2210" s="293" t="str">
        <f>IF(LEN(A2210)=0,"",INDEX('Smelter Reference List'!$A:$A,MATCH($A2210,'Smelter Reference List'!$E:$E,0)))</f>
        <v/>
      </c>
      <c r="C2210" s="299" t="str">
        <f>IF(LEN(A2210)=0,"",INDEX('Smelter Reference List'!$C:$C,MATCH($A2210,'Smelter Reference List'!$E:$E,0)))</f>
        <v/>
      </c>
      <c r="D2210" s="293" t="str">
        <f ca="1">IF(ISERROR($S2210),"",OFFSET('Smelter Reference List'!$C$4,$S2210-4,0)&amp;"")</f>
        <v/>
      </c>
      <c r="E2210" s="293" t="str">
        <f ca="1">IF(ISERROR($S2210),"",OFFSET('Smelter Reference List'!$D$4,$S2210-4,0)&amp;"")</f>
        <v/>
      </c>
      <c r="F2210" s="293" t="str">
        <f ca="1">IF(ISERROR($S2210),"",OFFSET('Smelter Reference List'!$E$4,$S2210-4,0))</f>
        <v/>
      </c>
      <c r="G2210" s="293" t="str">
        <f ca="1">IF(C2210=$U$4,"Enter smelter details", IF(ISERROR($S2210),"",OFFSET('Smelter Reference List'!$F$4,$S2210-4,0)))</f>
        <v/>
      </c>
      <c r="H2210" s="294" t="str">
        <f ca="1">IF(ISERROR($S2210),"",OFFSET('Smelter Reference List'!$G$4,$S2210-4,0))</f>
        <v/>
      </c>
      <c r="I2210" s="295" t="str">
        <f ca="1">IF(ISERROR($S2210),"",OFFSET('Smelter Reference List'!$H$4,$S2210-4,0))</f>
        <v/>
      </c>
      <c r="J2210" s="295" t="str">
        <f ca="1">IF(ISERROR($S2210),"",OFFSET('Smelter Reference List'!$I$4,$S2210-4,0))</f>
        <v/>
      </c>
      <c r="K2210" s="296"/>
      <c r="L2210" s="296"/>
      <c r="M2210" s="296"/>
      <c r="N2210" s="296"/>
      <c r="O2210" s="296"/>
      <c r="P2210" s="296"/>
      <c r="Q2210" s="297"/>
      <c r="R2210" s="227"/>
      <c r="S2210" s="228" t="e">
        <f>IF(C2210="",NA(),MATCH($B2210&amp;$C2210,'Smelter Reference List'!$J:$J,0))</f>
        <v>#N/A</v>
      </c>
      <c r="T2210" s="229"/>
      <c r="U2210" s="229">
        <f t="shared" ca="1" si="70"/>
        <v>0</v>
      </c>
      <c r="V2210" s="229"/>
      <c r="W2210" s="229"/>
      <c r="Y2210" s="223" t="str">
        <f t="shared" si="71"/>
        <v/>
      </c>
    </row>
    <row r="2211" spans="1:25" s="223" customFormat="1" ht="20.25">
      <c r="A2211" s="292"/>
      <c r="B2211" s="293" t="str">
        <f>IF(LEN(A2211)=0,"",INDEX('Smelter Reference List'!$A:$A,MATCH($A2211,'Smelter Reference List'!$E:$E,0)))</f>
        <v/>
      </c>
      <c r="C2211" s="299" t="str">
        <f>IF(LEN(A2211)=0,"",INDEX('Smelter Reference List'!$C:$C,MATCH($A2211,'Smelter Reference List'!$E:$E,0)))</f>
        <v/>
      </c>
      <c r="D2211" s="293" t="str">
        <f ca="1">IF(ISERROR($S2211),"",OFFSET('Smelter Reference List'!$C$4,$S2211-4,0)&amp;"")</f>
        <v/>
      </c>
      <c r="E2211" s="293" t="str">
        <f ca="1">IF(ISERROR($S2211),"",OFFSET('Smelter Reference List'!$D$4,$S2211-4,0)&amp;"")</f>
        <v/>
      </c>
      <c r="F2211" s="293" t="str">
        <f ca="1">IF(ISERROR($S2211),"",OFFSET('Smelter Reference List'!$E$4,$S2211-4,0))</f>
        <v/>
      </c>
      <c r="G2211" s="293" t="str">
        <f ca="1">IF(C2211=$U$4,"Enter smelter details", IF(ISERROR($S2211),"",OFFSET('Smelter Reference List'!$F$4,$S2211-4,0)))</f>
        <v/>
      </c>
      <c r="H2211" s="294" t="str">
        <f ca="1">IF(ISERROR($S2211),"",OFFSET('Smelter Reference List'!$G$4,$S2211-4,0))</f>
        <v/>
      </c>
      <c r="I2211" s="295" t="str">
        <f ca="1">IF(ISERROR($S2211),"",OFFSET('Smelter Reference List'!$H$4,$S2211-4,0))</f>
        <v/>
      </c>
      <c r="J2211" s="295" t="str">
        <f ca="1">IF(ISERROR($S2211),"",OFFSET('Smelter Reference List'!$I$4,$S2211-4,0))</f>
        <v/>
      </c>
      <c r="K2211" s="296"/>
      <c r="L2211" s="296"/>
      <c r="M2211" s="296"/>
      <c r="N2211" s="296"/>
      <c r="O2211" s="296"/>
      <c r="P2211" s="296"/>
      <c r="Q2211" s="297"/>
      <c r="R2211" s="227"/>
      <c r="S2211" s="228" t="e">
        <f>IF(C2211="",NA(),MATCH($B2211&amp;$C2211,'Smelter Reference List'!$J:$J,0))</f>
        <v>#N/A</v>
      </c>
      <c r="T2211" s="229"/>
      <c r="U2211" s="229">
        <f t="shared" ca="1" si="70"/>
        <v>0</v>
      </c>
      <c r="V2211" s="229"/>
      <c r="W2211" s="229"/>
      <c r="Y2211" s="223" t="str">
        <f t="shared" si="71"/>
        <v/>
      </c>
    </row>
    <row r="2212" spans="1:25" s="223" customFormat="1" ht="20.25">
      <c r="A2212" s="292"/>
      <c r="B2212" s="293" t="str">
        <f>IF(LEN(A2212)=0,"",INDEX('Smelter Reference List'!$A:$A,MATCH($A2212,'Smelter Reference List'!$E:$E,0)))</f>
        <v/>
      </c>
      <c r="C2212" s="299" t="str">
        <f>IF(LEN(A2212)=0,"",INDEX('Smelter Reference List'!$C:$C,MATCH($A2212,'Smelter Reference List'!$E:$E,0)))</f>
        <v/>
      </c>
      <c r="D2212" s="293" t="str">
        <f ca="1">IF(ISERROR($S2212),"",OFFSET('Smelter Reference List'!$C$4,$S2212-4,0)&amp;"")</f>
        <v/>
      </c>
      <c r="E2212" s="293" t="str">
        <f ca="1">IF(ISERROR($S2212),"",OFFSET('Smelter Reference List'!$D$4,$S2212-4,0)&amp;"")</f>
        <v/>
      </c>
      <c r="F2212" s="293" t="str">
        <f ca="1">IF(ISERROR($S2212),"",OFFSET('Smelter Reference List'!$E$4,$S2212-4,0))</f>
        <v/>
      </c>
      <c r="G2212" s="293" t="str">
        <f ca="1">IF(C2212=$U$4,"Enter smelter details", IF(ISERROR($S2212),"",OFFSET('Smelter Reference List'!$F$4,$S2212-4,0)))</f>
        <v/>
      </c>
      <c r="H2212" s="294" t="str">
        <f ca="1">IF(ISERROR($S2212),"",OFFSET('Smelter Reference List'!$G$4,$S2212-4,0))</f>
        <v/>
      </c>
      <c r="I2212" s="295" t="str">
        <f ca="1">IF(ISERROR($S2212),"",OFFSET('Smelter Reference List'!$H$4,$S2212-4,0))</f>
        <v/>
      </c>
      <c r="J2212" s="295" t="str">
        <f ca="1">IF(ISERROR($S2212),"",OFFSET('Smelter Reference List'!$I$4,$S2212-4,0))</f>
        <v/>
      </c>
      <c r="K2212" s="296"/>
      <c r="L2212" s="296"/>
      <c r="M2212" s="296"/>
      <c r="N2212" s="296"/>
      <c r="O2212" s="296"/>
      <c r="P2212" s="296"/>
      <c r="Q2212" s="297"/>
      <c r="R2212" s="227"/>
      <c r="S2212" s="228" t="e">
        <f>IF(C2212="",NA(),MATCH($B2212&amp;$C2212,'Smelter Reference List'!$J:$J,0))</f>
        <v>#N/A</v>
      </c>
      <c r="T2212" s="229"/>
      <c r="U2212" s="229">
        <f t="shared" ca="1" si="70"/>
        <v>0</v>
      </c>
      <c r="V2212" s="229"/>
      <c r="W2212" s="229"/>
      <c r="Y2212" s="223" t="str">
        <f t="shared" si="71"/>
        <v/>
      </c>
    </row>
    <row r="2213" spans="1:25" s="223" customFormat="1" ht="20.25">
      <c r="A2213" s="292"/>
      <c r="B2213" s="293" t="str">
        <f>IF(LEN(A2213)=0,"",INDEX('Smelter Reference List'!$A:$A,MATCH($A2213,'Smelter Reference List'!$E:$E,0)))</f>
        <v/>
      </c>
      <c r="C2213" s="299" t="str">
        <f>IF(LEN(A2213)=0,"",INDEX('Smelter Reference List'!$C:$C,MATCH($A2213,'Smelter Reference List'!$E:$E,0)))</f>
        <v/>
      </c>
      <c r="D2213" s="293" t="str">
        <f ca="1">IF(ISERROR($S2213),"",OFFSET('Smelter Reference List'!$C$4,$S2213-4,0)&amp;"")</f>
        <v/>
      </c>
      <c r="E2213" s="293" t="str">
        <f ca="1">IF(ISERROR($S2213),"",OFFSET('Smelter Reference List'!$D$4,$S2213-4,0)&amp;"")</f>
        <v/>
      </c>
      <c r="F2213" s="293" t="str">
        <f ca="1">IF(ISERROR($S2213),"",OFFSET('Smelter Reference List'!$E$4,$S2213-4,0))</f>
        <v/>
      </c>
      <c r="G2213" s="293" t="str">
        <f ca="1">IF(C2213=$U$4,"Enter smelter details", IF(ISERROR($S2213),"",OFFSET('Smelter Reference List'!$F$4,$S2213-4,0)))</f>
        <v/>
      </c>
      <c r="H2213" s="294" t="str">
        <f ca="1">IF(ISERROR($S2213),"",OFFSET('Smelter Reference List'!$G$4,$S2213-4,0))</f>
        <v/>
      </c>
      <c r="I2213" s="295" t="str">
        <f ca="1">IF(ISERROR($S2213),"",OFFSET('Smelter Reference List'!$H$4,$S2213-4,0))</f>
        <v/>
      </c>
      <c r="J2213" s="295" t="str">
        <f ca="1">IF(ISERROR($S2213),"",OFFSET('Smelter Reference List'!$I$4,$S2213-4,0))</f>
        <v/>
      </c>
      <c r="K2213" s="296"/>
      <c r="L2213" s="296"/>
      <c r="M2213" s="296"/>
      <c r="N2213" s="296"/>
      <c r="O2213" s="296"/>
      <c r="P2213" s="296"/>
      <c r="Q2213" s="297"/>
      <c r="R2213" s="227"/>
      <c r="S2213" s="228" t="e">
        <f>IF(C2213="",NA(),MATCH($B2213&amp;$C2213,'Smelter Reference List'!$J:$J,0))</f>
        <v>#N/A</v>
      </c>
      <c r="T2213" s="229"/>
      <c r="U2213" s="229">
        <f t="shared" ca="1" si="70"/>
        <v>0</v>
      </c>
      <c r="V2213" s="229"/>
      <c r="W2213" s="229"/>
      <c r="Y2213" s="223" t="str">
        <f t="shared" si="71"/>
        <v/>
      </c>
    </row>
    <row r="2214" spans="1:25" s="223" customFormat="1" ht="20.25">
      <c r="A2214" s="292"/>
      <c r="B2214" s="293" t="str">
        <f>IF(LEN(A2214)=0,"",INDEX('Smelter Reference List'!$A:$A,MATCH($A2214,'Smelter Reference List'!$E:$E,0)))</f>
        <v/>
      </c>
      <c r="C2214" s="299" t="str">
        <f>IF(LEN(A2214)=0,"",INDEX('Smelter Reference List'!$C:$C,MATCH($A2214,'Smelter Reference List'!$E:$E,0)))</f>
        <v/>
      </c>
      <c r="D2214" s="293" t="str">
        <f ca="1">IF(ISERROR($S2214),"",OFFSET('Smelter Reference List'!$C$4,$S2214-4,0)&amp;"")</f>
        <v/>
      </c>
      <c r="E2214" s="293" t="str">
        <f ca="1">IF(ISERROR($S2214),"",OFFSET('Smelter Reference List'!$D$4,$S2214-4,0)&amp;"")</f>
        <v/>
      </c>
      <c r="F2214" s="293" t="str">
        <f ca="1">IF(ISERROR($S2214),"",OFFSET('Smelter Reference List'!$E$4,$S2214-4,0))</f>
        <v/>
      </c>
      <c r="G2214" s="293" t="str">
        <f ca="1">IF(C2214=$U$4,"Enter smelter details", IF(ISERROR($S2214),"",OFFSET('Smelter Reference List'!$F$4,$S2214-4,0)))</f>
        <v/>
      </c>
      <c r="H2214" s="294" t="str">
        <f ca="1">IF(ISERROR($S2214),"",OFFSET('Smelter Reference List'!$G$4,$S2214-4,0))</f>
        <v/>
      </c>
      <c r="I2214" s="295" t="str">
        <f ca="1">IF(ISERROR($S2214),"",OFFSET('Smelter Reference List'!$H$4,$S2214-4,0))</f>
        <v/>
      </c>
      <c r="J2214" s="295" t="str">
        <f ca="1">IF(ISERROR($S2214),"",OFFSET('Smelter Reference List'!$I$4,$S2214-4,0))</f>
        <v/>
      </c>
      <c r="K2214" s="296"/>
      <c r="L2214" s="296"/>
      <c r="M2214" s="296"/>
      <c r="N2214" s="296"/>
      <c r="O2214" s="296"/>
      <c r="P2214" s="296"/>
      <c r="Q2214" s="297"/>
      <c r="R2214" s="227"/>
      <c r="S2214" s="228" t="e">
        <f>IF(C2214="",NA(),MATCH($B2214&amp;$C2214,'Smelter Reference List'!$J:$J,0))</f>
        <v>#N/A</v>
      </c>
      <c r="T2214" s="229"/>
      <c r="U2214" s="229">
        <f t="shared" ca="1" si="70"/>
        <v>0</v>
      </c>
      <c r="V2214" s="229"/>
      <c r="W2214" s="229"/>
      <c r="Y2214" s="223" t="str">
        <f t="shared" si="71"/>
        <v/>
      </c>
    </row>
    <row r="2215" spans="1:25" s="223" customFormat="1" ht="20.25">
      <c r="A2215" s="292"/>
      <c r="B2215" s="293" t="str">
        <f>IF(LEN(A2215)=0,"",INDEX('Smelter Reference List'!$A:$A,MATCH($A2215,'Smelter Reference List'!$E:$E,0)))</f>
        <v/>
      </c>
      <c r="C2215" s="299" t="str">
        <f>IF(LEN(A2215)=0,"",INDEX('Smelter Reference List'!$C:$C,MATCH($A2215,'Smelter Reference List'!$E:$E,0)))</f>
        <v/>
      </c>
      <c r="D2215" s="293" t="str">
        <f ca="1">IF(ISERROR($S2215),"",OFFSET('Smelter Reference List'!$C$4,$S2215-4,0)&amp;"")</f>
        <v/>
      </c>
      <c r="E2215" s="293" t="str">
        <f ca="1">IF(ISERROR($S2215),"",OFFSET('Smelter Reference List'!$D$4,$S2215-4,0)&amp;"")</f>
        <v/>
      </c>
      <c r="F2215" s="293" t="str">
        <f ca="1">IF(ISERROR($S2215),"",OFFSET('Smelter Reference List'!$E$4,$S2215-4,0))</f>
        <v/>
      </c>
      <c r="G2215" s="293" t="str">
        <f ca="1">IF(C2215=$U$4,"Enter smelter details", IF(ISERROR($S2215),"",OFFSET('Smelter Reference List'!$F$4,$S2215-4,0)))</f>
        <v/>
      </c>
      <c r="H2215" s="294" t="str">
        <f ca="1">IF(ISERROR($S2215),"",OFFSET('Smelter Reference List'!$G$4,$S2215-4,0))</f>
        <v/>
      </c>
      <c r="I2215" s="295" t="str">
        <f ca="1">IF(ISERROR($S2215),"",OFFSET('Smelter Reference List'!$H$4,$S2215-4,0))</f>
        <v/>
      </c>
      <c r="J2215" s="295" t="str">
        <f ca="1">IF(ISERROR($S2215),"",OFFSET('Smelter Reference List'!$I$4,$S2215-4,0))</f>
        <v/>
      </c>
      <c r="K2215" s="296"/>
      <c r="L2215" s="296"/>
      <c r="M2215" s="296"/>
      <c r="N2215" s="296"/>
      <c r="O2215" s="296"/>
      <c r="P2215" s="296"/>
      <c r="Q2215" s="297"/>
      <c r="R2215" s="227"/>
      <c r="S2215" s="228" t="e">
        <f>IF(C2215="",NA(),MATCH($B2215&amp;$C2215,'Smelter Reference List'!$J:$J,0))</f>
        <v>#N/A</v>
      </c>
      <c r="T2215" s="229"/>
      <c r="U2215" s="229">
        <f t="shared" ca="1" si="70"/>
        <v>0</v>
      </c>
      <c r="V2215" s="229"/>
      <c r="W2215" s="229"/>
      <c r="Y2215" s="223" t="str">
        <f t="shared" si="71"/>
        <v/>
      </c>
    </row>
    <row r="2216" spans="1:25" s="223" customFormat="1" ht="20.25">
      <c r="A2216" s="292"/>
      <c r="B2216" s="293" t="str">
        <f>IF(LEN(A2216)=0,"",INDEX('Smelter Reference List'!$A:$A,MATCH($A2216,'Smelter Reference List'!$E:$E,0)))</f>
        <v/>
      </c>
      <c r="C2216" s="299" t="str">
        <f>IF(LEN(A2216)=0,"",INDEX('Smelter Reference List'!$C:$C,MATCH($A2216,'Smelter Reference List'!$E:$E,0)))</f>
        <v/>
      </c>
      <c r="D2216" s="293" t="str">
        <f ca="1">IF(ISERROR($S2216),"",OFFSET('Smelter Reference List'!$C$4,$S2216-4,0)&amp;"")</f>
        <v/>
      </c>
      <c r="E2216" s="293" t="str">
        <f ca="1">IF(ISERROR($S2216),"",OFFSET('Smelter Reference List'!$D$4,$S2216-4,0)&amp;"")</f>
        <v/>
      </c>
      <c r="F2216" s="293" t="str">
        <f ca="1">IF(ISERROR($S2216),"",OFFSET('Smelter Reference List'!$E$4,$S2216-4,0))</f>
        <v/>
      </c>
      <c r="G2216" s="293" t="str">
        <f ca="1">IF(C2216=$U$4,"Enter smelter details", IF(ISERROR($S2216),"",OFFSET('Smelter Reference List'!$F$4,$S2216-4,0)))</f>
        <v/>
      </c>
      <c r="H2216" s="294" t="str">
        <f ca="1">IF(ISERROR($S2216),"",OFFSET('Smelter Reference List'!$G$4,$S2216-4,0))</f>
        <v/>
      </c>
      <c r="I2216" s="295" t="str">
        <f ca="1">IF(ISERROR($S2216),"",OFFSET('Smelter Reference List'!$H$4,$S2216-4,0))</f>
        <v/>
      </c>
      <c r="J2216" s="295" t="str">
        <f ca="1">IF(ISERROR($S2216),"",OFFSET('Smelter Reference List'!$I$4,$S2216-4,0))</f>
        <v/>
      </c>
      <c r="K2216" s="296"/>
      <c r="L2216" s="296"/>
      <c r="M2216" s="296"/>
      <c r="N2216" s="296"/>
      <c r="O2216" s="296"/>
      <c r="P2216" s="296"/>
      <c r="Q2216" s="297"/>
      <c r="R2216" s="227"/>
      <c r="S2216" s="228" t="e">
        <f>IF(C2216="",NA(),MATCH($B2216&amp;$C2216,'Smelter Reference List'!$J:$J,0))</f>
        <v>#N/A</v>
      </c>
      <c r="T2216" s="229"/>
      <c r="U2216" s="229">
        <f t="shared" ca="1" si="70"/>
        <v>0</v>
      </c>
      <c r="V2216" s="229"/>
      <c r="W2216" s="229"/>
      <c r="Y2216" s="223" t="str">
        <f t="shared" si="71"/>
        <v/>
      </c>
    </row>
    <row r="2217" spans="1:25" s="223" customFormat="1" ht="20.25">
      <c r="A2217" s="292"/>
      <c r="B2217" s="293" t="str">
        <f>IF(LEN(A2217)=0,"",INDEX('Smelter Reference List'!$A:$A,MATCH($A2217,'Smelter Reference List'!$E:$E,0)))</f>
        <v/>
      </c>
      <c r="C2217" s="299" t="str">
        <f>IF(LEN(A2217)=0,"",INDEX('Smelter Reference List'!$C:$C,MATCH($A2217,'Smelter Reference List'!$E:$E,0)))</f>
        <v/>
      </c>
      <c r="D2217" s="293" t="str">
        <f ca="1">IF(ISERROR($S2217),"",OFFSET('Smelter Reference List'!$C$4,$S2217-4,0)&amp;"")</f>
        <v/>
      </c>
      <c r="E2217" s="293" t="str">
        <f ca="1">IF(ISERROR($S2217),"",OFFSET('Smelter Reference List'!$D$4,$S2217-4,0)&amp;"")</f>
        <v/>
      </c>
      <c r="F2217" s="293" t="str">
        <f ca="1">IF(ISERROR($S2217),"",OFFSET('Smelter Reference List'!$E$4,$S2217-4,0))</f>
        <v/>
      </c>
      <c r="G2217" s="293" t="str">
        <f ca="1">IF(C2217=$U$4,"Enter smelter details", IF(ISERROR($S2217),"",OFFSET('Smelter Reference List'!$F$4,$S2217-4,0)))</f>
        <v/>
      </c>
      <c r="H2217" s="294" t="str">
        <f ca="1">IF(ISERROR($S2217),"",OFFSET('Smelter Reference List'!$G$4,$S2217-4,0))</f>
        <v/>
      </c>
      <c r="I2217" s="295" t="str">
        <f ca="1">IF(ISERROR($S2217),"",OFFSET('Smelter Reference List'!$H$4,$S2217-4,0))</f>
        <v/>
      </c>
      <c r="J2217" s="295" t="str">
        <f ca="1">IF(ISERROR($S2217),"",OFFSET('Smelter Reference List'!$I$4,$S2217-4,0))</f>
        <v/>
      </c>
      <c r="K2217" s="296"/>
      <c r="L2217" s="296"/>
      <c r="M2217" s="296"/>
      <c r="N2217" s="296"/>
      <c r="O2217" s="296"/>
      <c r="P2217" s="296"/>
      <c r="Q2217" s="297"/>
      <c r="R2217" s="227"/>
      <c r="S2217" s="228" t="e">
        <f>IF(C2217="",NA(),MATCH($B2217&amp;$C2217,'Smelter Reference List'!$J:$J,0))</f>
        <v>#N/A</v>
      </c>
      <c r="T2217" s="229"/>
      <c r="U2217" s="229">
        <f t="shared" ca="1" si="70"/>
        <v>0</v>
      </c>
      <c r="V2217" s="229"/>
      <c r="W2217" s="229"/>
      <c r="Y2217" s="223" t="str">
        <f t="shared" si="71"/>
        <v/>
      </c>
    </row>
    <row r="2218" spans="1:25" s="223" customFormat="1" ht="20.25">
      <c r="A2218" s="292"/>
      <c r="B2218" s="293" t="str">
        <f>IF(LEN(A2218)=0,"",INDEX('Smelter Reference List'!$A:$A,MATCH($A2218,'Smelter Reference List'!$E:$E,0)))</f>
        <v/>
      </c>
      <c r="C2218" s="299" t="str">
        <f>IF(LEN(A2218)=0,"",INDEX('Smelter Reference List'!$C:$C,MATCH($A2218,'Smelter Reference List'!$E:$E,0)))</f>
        <v/>
      </c>
      <c r="D2218" s="293" t="str">
        <f ca="1">IF(ISERROR($S2218),"",OFFSET('Smelter Reference List'!$C$4,$S2218-4,0)&amp;"")</f>
        <v/>
      </c>
      <c r="E2218" s="293" t="str">
        <f ca="1">IF(ISERROR($S2218),"",OFFSET('Smelter Reference List'!$D$4,$S2218-4,0)&amp;"")</f>
        <v/>
      </c>
      <c r="F2218" s="293" t="str">
        <f ca="1">IF(ISERROR($S2218),"",OFFSET('Smelter Reference List'!$E$4,$S2218-4,0))</f>
        <v/>
      </c>
      <c r="G2218" s="293" t="str">
        <f ca="1">IF(C2218=$U$4,"Enter smelter details", IF(ISERROR($S2218),"",OFFSET('Smelter Reference List'!$F$4,$S2218-4,0)))</f>
        <v/>
      </c>
      <c r="H2218" s="294" t="str">
        <f ca="1">IF(ISERROR($S2218),"",OFFSET('Smelter Reference List'!$G$4,$S2218-4,0))</f>
        <v/>
      </c>
      <c r="I2218" s="295" t="str">
        <f ca="1">IF(ISERROR($S2218),"",OFFSET('Smelter Reference List'!$H$4,$S2218-4,0))</f>
        <v/>
      </c>
      <c r="J2218" s="295" t="str">
        <f ca="1">IF(ISERROR($S2218),"",OFFSET('Smelter Reference List'!$I$4,$S2218-4,0))</f>
        <v/>
      </c>
      <c r="K2218" s="296"/>
      <c r="L2218" s="296"/>
      <c r="M2218" s="296"/>
      <c r="N2218" s="296"/>
      <c r="O2218" s="296"/>
      <c r="P2218" s="296"/>
      <c r="Q2218" s="297"/>
      <c r="R2218" s="227"/>
      <c r="S2218" s="228" t="e">
        <f>IF(C2218="",NA(),MATCH($B2218&amp;$C2218,'Smelter Reference List'!$J:$J,0))</f>
        <v>#N/A</v>
      </c>
      <c r="T2218" s="229"/>
      <c r="U2218" s="229">
        <f t="shared" ca="1" si="70"/>
        <v>0</v>
      </c>
      <c r="V2218" s="229"/>
      <c r="W2218" s="229"/>
      <c r="Y2218" s="223" t="str">
        <f t="shared" si="71"/>
        <v/>
      </c>
    </row>
    <row r="2219" spans="1:25" s="223" customFormat="1" ht="20.25">
      <c r="A2219" s="292"/>
      <c r="B2219" s="293" t="str">
        <f>IF(LEN(A2219)=0,"",INDEX('Smelter Reference List'!$A:$A,MATCH($A2219,'Smelter Reference List'!$E:$E,0)))</f>
        <v/>
      </c>
      <c r="C2219" s="299" t="str">
        <f>IF(LEN(A2219)=0,"",INDEX('Smelter Reference List'!$C:$C,MATCH($A2219,'Smelter Reference List'!$E:$E,0)))</f>
        <v/>
      </c>
      <c r="D2219" s="293" t="str">
        <f ca="1">IF(ISERROR($S2219),"",OFFSET('Smelter Reference List'!$C$4,$S2219-4,0)&amp;"")</f>
        <v/>
      </c>
      <c r="E2219" s="293" t="str">
        <f ca="1">IF(ISERROR($S2219),"",OFFSET('Smelter Reference List'!$D$4,$S2219-4,0)&amp;"")</f>
        <v/>
      </c>
      <c r="F2219" s="293" t="str">
        <f ca="1">IF(ISERROR($S2219),"",OFFSET('Smelter Reference List'!$E$4,$S2219-4,0))</f>
        <v/>
      </c>
      <c r="G2219" s="293" t="str">
        <f ca="1">IF(C2219=$U$4,"Enter smelter details", IF(ISERROR($S2219),"",OFFSET('Smelter Reference List'!$F$4,$S2219-4,0)))</f>
        <v/>
      </c>
      <c r="H2219" s="294" t="str">
        <f ca="1">IF(ISERROR($S2219),"",OFFSET('Smelter Reference List'!$G$4,$S2219-4,0))</f>
        <v/>
      </c>
      <c r="I2219" s="295" t="str">
        <f ca="1">IF(ISERROR($S2219),"",OFFSET('Smelter Reference List'!$H$4,$S2219-4,0))</f>
        <v/>
      </c>
      <c r="J2219" s="295" t="str">
        <f ca="1">IF(ISERROR($S2219),"",OFFSET('Smelter Reference List'!$I$4,$S2219-4,0))</f>
        <v/>
      </c>
      <c r="K2219" s="296"/>
      <c r="L2219" s="296"/>
      <c r="M2219" s="296"/>
      <c r="N2219" s="296"/>
      <c r="O2219" s="296"/>
      <c r="P2219" s="296"/>
      <c r="Q2219" s="297"/>
      <c r="R2219" s="227"/>
      <c r="S2219" s="228" t="e">
        <f>IF(C2219="",NA(),MATCH($B2219&amp;$C2219,'Smelter Reference List'!$J:$J,0))</f>
        <v>#N/A</v>
      </c>
      <c r="T2219" s="229"/>
      <c r="U2219" s="229">
        <f t="shared" ca="1" si="70"/>
        <v>0</v>
      </c>
      <c r="V2219" s="229"/>
      <c r="W2219" s="229"/>
      <c r="Y2219" s="223" t="str">
        <f t="shared" si="71"/>
        <v/>
      </c>
    </row>
    <row r="2220" spans="1:25" s="223" customFormat="1" ht="20.25">
      <c r="A2220" s="292"/>
      <c r="B2220" s="293" t="str">
        <f>IF(LEN(A2220)=0,"",INDEX('Smelter Reference List'!$A:$A,MATCH($A2220,'Smelter Reference List'!$E:$E,0)))</f>
        <v/>
      </c>
      <c r="C2220" s="299" t="str">
        <f>IF(LEN(A2220)=0,"",INDEX('Smelter Reference List'!$C:$C,MATCH($A2220,'Smelter Reference List'!$E:$E,0)))</f>
        <v/>
      </c>
      <c r="D2220" s="293" t="str">
        <f ca="1">IF(ISERROR($S2220),"",OFFSET('Smelter Reference List'!$C$4,$S2220-4,0)&amp;"")</f>
        <v/>
      </c>
      <c r="E2220" s="293" t="str">
        <f ca="1">IF(ISERROR($S2220),"",OFFSET('Smelter Reference List'!$D$4,$S2220-4,0)&amp;"")</f>
        <v/>
      </c>
      <c r="F2220" s="293" t="str">
        <f ca="1">IF(ISERROR($S2220),"",OFFSET('Smelter Reference List'!$E$4,$S2220-4,0))</f>
        <v/>
      </c>
      <c r="G2220" s="293" t="str">
        <f ca="1">IF(C2220=$U$4,"Enter smelter details", IF(ISERROR($S2220),"",OFFSET('Smelter Reference List'!$F$4,$S2220-4,0)))</f>
        <v/>
      </c>
      <c r="H2220" s="294" t="str">
        <f ca="1">IF(ISERROR($S2220),"",OFFSET('Smelter Reference List'!$G$4,$S2220-4,0))</f>
        <v/>
      </c>
      <c r="I2220" s="295" t="str">
        <f ca="1">IF(ISERROR($S2220),"",OFFSET('Smelter Reference List'!$H$4,$S2220-4,0))</f>
        <v/>
      </c>
      <c r="J2220" s="295" t="str">
        <f ca="1">IF(ISERROR($S2220),"",OFFSET('Smelter Reference List'!$I$4,$S2220-4,0))</f>
        <v/>
      </c>
      <c r="K2220" s="296"/>
      <c r="L2220" s="296"/>
      <c r="M2220" s="296"/>
      <c r="N2220" s="296"/>
      <c r="O2220" s="296"/>
      <c r="P2220" s="296"/>
      <c r="Q2220" s="297"/>
      <c r="R2220" s="227"/>
      <c r="S2220" s="228" t="e">
        <f>IF(C2220="",NA(),MATCH($B2220&amp;$C2220,'Smelter Reference List'!$J:$J,0))</f>
        <v>#N/A</v>
      </c>
      <c r="T2220" s="229"/>
      <c r="U2220" s="229">
        <f t="shared" ca="1" si="70"/>
        <v>0</v>
      </c>
      <c r="V2220" s="229"/>
      <c r="W2220" s="229"/>
      <c r="Y2220" s="223" t="str">
        <f t="shared" si="71"/>
        <v/>
      </c>
    </row>
    <row r="2221" spans="1:25" s="223" customFormat="1" ht="20.25">
      <c r="A2221" s="292"/>
      <c r="B2221" s="293" t="str">
        <f>IF(LEN(A2221)=0,"",INDEX('Smelter Reference List'!$A:$A,MATCH($A2221,'Smelter Reference List'!$E:$E,0)))</f>
        <v/>
      </c>
      <c r="C2221" s="299" t="str">
        <f>IF(LEN(A2221)=0,"",INDEX('Smelter Reference List'!$C:$C,MATCH($A2221,'Smelter Reference List'!$E:$E,0)))</f>
        <v/>
      </c>
      <c r="D2221" s="293" t="str">
        <f ca="1">IF(ISERROR($S2221),"",OFFSET('Smelter Reference List'!$C$4,$S2221-4,0)&amp;"")</f>
        <v/>
      </c>
      <c r="E2221" s="293" t="str">
        <f ca="1">IF(ISERROR($S2221),"",OFFSET('Smelter Reference List'!$D$4,$S2221-4,0)&amp;"")</f>
        <v/>
      </c>
      <c r="F2221" s="293" t="str">
        <f ca="1">IF(ISERROR($S2221),"",OFFSET('Smelter Reference List'!$E$4,$S2221-4,0))</f>
        <v/>
      </c>
      <c r="G2221" s="293" t="str">
        <f ca="1">IF(C2221=$U$4,"Enter smelter details", IF(ISERROR($S2221),"",OFFSET('Smelter Reference List'!$F$4,$S2221-4,0)))</f>
        <v/>
      </c>
      <c r="H2221" s="294" t="str">
        <f ca="1">IF(ISERROR($S2221),"",OFFSET('Smelter Reference List'!$G$4,$S2221-4,0))</f>
        <v/>
      </c>
      <c r="I2221" s="295" t="str">
        <f ca="1">IF(ISERROR($S2221),"",OFFSET('Smelter Reference List'!$H$4,$S2221-4,0))</f>
        <v/>
      </c>
      <c r="J2221" s="295" t="str">
        <f ca="1">IF(ISERROR($S2221),"",OFFSET('Smelter Reference List'!$I$4,$S2221-4,0))</f>
        <v/>
      </c>
      <c r="K2221" s="296"/>
      <c r="L2221" s="296"/>
      <c r="M2221" s="296"/>
      <c r="N2221" s="296"/>
      <c r="O2221" s="296"/>
      <c r="P2221" s="296"/>
      <c r="Q2221" s="297"/>
      <c r="R2221" s="227"/>
      <c r="S2221" s="228" t="e">
        <f>IF(C2221="",NA(),MATCH($B2221&amp;$C2221,'Smelter Reference List'!$J:$J,0))</f>
        <v>#N/A</v>
      </c>
      <c r="T2221" s="229"/>
      <c r="U2221" s="229">
        <f t="shared" ca="1" si="70"/>
        <v>0</v>
      </c>
      <c r="V2221" s="229"/>
      <c r="W2221" s="229"/>
      <c r="Y2221" s="223" t="str">
        <f t="shared" si="71"/>
        <v/>
      </c>
    </row>
    <row r="2222" spans="1:25" s="223" customFormat="1" ht="20.25">
      <c r="A2222" s="292"/>
      <c r="B2222" s="293" t="str">
        <f>IF(LEN(A2222)=0,"",INDEX('Smelter Reference List'!$A:$A,MATCH($A2222,'Smelter Reference List'!$E:$E,0)))</f>
        <v/>
      </c>
      <c r="C2222" s="299" t="str">
        <f>IF(LEN(A2222)=0,"",INDEX('Smelter Reference List'!$C:$C,MATCH($A2222,'Smelter Reference List'!$E:$E,0)))</f>
        <v/>
      </c>
      <c r="D2222" s="293" t="str">
        <f ca="1">IF(ISERROR($S2222),"",OFFSET('Smelter Reference List'!$C$4,$S2222-4,0)&amp;"")</f>
        <v/>
      </c>
      <c r="E2222" s="293" t="str">
        <f ca="1">IF(ISERROR($S2222),"",OFFSET('Smelter Reference List'!$D$4,$S2222-4,0)&amp;"")</f>
        <v/>
      </c>
      <c r="F2222" s="293" t="str">
        <f ca="1">IF(ISERROR($S2222),"",OFFSET('Smelter Reference List'!$E$4,$S2222-4,0))</f>
        <v/>
      </c>
      <c r="G2222" s="293" t="str">
        <f ca="1">IF(C2222=$U$4,"Enter smelter details", IF(ISERROR($S2222),"",OFFSET('Smelter Reference List'!$F$4,$S2222-4,0)))</f>
        <v/>
      </c>
      <c r="H2222" s="294" t="str">
        <f ca="1">IF(ISERROR($S2222),"",OFFSET('Smelter Reference List'!$G$4,$S2222-4,0))</f>
        <v/>
      </c>
      <c r="I2222" s="295" t="str">
        <f ca="1">IF(ISERROR($S2222),"",OFFSET('Smelter Reference List'!$H$4,$S2222-4,0))</f>
        <v/>
      </c>
      <c r="J2222" s="295" t="str">
        <f ca="1">IF(ISERROR($S2222),"",OFFSET('Smelter Reference List'!$I$4,$S2222-4,0))</f>
        <v/>
      </c>
      <c r="K2222" s="296"/>
      <c r="L2222" s="296"/>
      <c r="M2222" s="296"/>
      <c r="N2222" s="296"/>
      <c r="O2222" s="296"/>
      <c r="P2222" s="296"/>
      <c r="Q2222" s="297"/>
      <c r="R2222" s="227"/>
      <c r="S2222" s="228" t="e">
        <f>IF(C2222="",NA(),MATCH($B2222&amp;$C2222,'Smelter Reference List'!$J:$J,0))</f>
        <v>#N/A</v>
      </c>
      <c r="T2222" s="229"/>
      <c r="U2222" s="229">
        <f t="shared" ca="1" si="70"/>
        <v>0</v>
      </c>
      <c r="V2222" s="229"/>
      <c r="W2222" s="229"/>
      <c r="Y2222" s="223" t="str">
        <f t="shared" si="71"/>
        <v/>
      </c>
    </row>
    <row r="2223" spans="1:25" s="223" customFormat="1" ht="20.25">
      <c r="A2223" s="292"/>
      <c r="B2223" s="293" t="str">
        <f>IF(LEN(A2223)=0,"",INDEX('Smelter Reference List'!$A:$A,MATCH($A2223,'Smelter Reference List'!$E:$E,0)))</f>
        <v/>
      </c>
      <c r="C2223" s="299" t="str">
        <f>IF(LEN(A2223)=0,"",INDEX('Smelter Reference List'!$C:$C,MATCH($A2223,'Smelter Reference List'!$E:$E,0)))</f>
        <v/>
      </c>
      <c r="D2223" s="293" t="str">
        <f ca="1">IF(ISERROR($S2223),"",OFFSET('Smelter Reference List'!$C$4,$S2223-4,0)&amp;"")</f>
        <v/>
      </c>
      <c r="E2223" s="293" t="str">
        <f ca="1">IF(ISERROR($S2223),"",OFFSET('Smelter Reference List'!$D$4,$S2223-4,0)&amp;"")</f>
        <v/>
      </c>
      <c r="F2223" s="293" t="str">
        <f ca="1">IF(ISERROR($S2223),"",OFFSET('Smelter Reference List'!$E$4,$S2223-4,0))</f>
        <v/>
      </c>
      <c r="G2223" s="293" t="str">
        <f ca="1">IF(C2223=$U$4,"Enter smelter details", IF(ISERROR($S2223),"",OFFSET('Smelter Reference List'!$F$4,$S2223-4,0)))</f>
        <v/>
      </c>
      <c r="H2223" s="294" t="str">
        <f ca="1">IF(ISERROR($S2223),"",OFFSET('Smelter Reference List'!$G$4,$S2223-4,0))</f>
        <v/>
      </c>
      <c r="I2223" s="295" t="str">
        <f ca="1">IF(ISERROR($S2223),"",OFFSET('Smelter Reference List'!$H$4,$S2223-4,0))</f>
        <v/>
      </c>
      <c r="J2223" s="295" t="str">
        <f ca="1">IF(ISERROR($S2223),"",OFFSET('Smelter Reference List'!$I$4,$S2223-4,0))</f>
        <v/>
      </c>
      <c r="K2223" s="296"/>
      <c r="L2223" s="296"/>
      <c r="M2223" s="296"/>
      <c r="N2223" s="296"/>
      <c r="O2223" s="296"/>
      <c r="P2223" s="296"/>
      <c r="Q2223" s="297"/>
      <c r="R2223" s="227"/>
      <c r="S2223" s="228" t="e">
        <f>IF(C2223="",NA(),MATCH($B2223&amp;$C2223,'Smelter Reference List'!$J:$J,0))</f>
        <v>#N/A</v>
      </c>
      <c r="T2223" s="229"/>
      <c r="U2223" s="229">
        <f t="shared" ca="1" si="70"/>
        <v>0</v>
      </c>
      <c r="V2223" s="229"/>
      <c r="W2223" s="229"/>
      <c r="Y2223" s="223" t="str">
        <f t="shared" si="71"/>
        <v/>
      </c>
    </row>
    <row r="2224" spans="1:25" s="223" customFormat="1" ht="20.25">
      <c r="A2224" s="292"/>
      <c r="B2224" s="293" t="str">
        <f>IF(LEN(A2224)=0,"",INDEX('Smelter Reference List'!$A:$A,MATCH($A2224,'Smelter Reference List'!$E:$E,0)))</f>
        <v/>
      </c>
      <c r="C2224" s="299" t="str">
        <f>IF(LEN(A2224)=0,"",INDEX('Smelter Reference List'!$C:$C,MATCH($A2224,'Smelter Reference List'!$E:$E,0)))</f>
        <v/>
      </c>
      <c r="D2224" s="293" t="str">
        <f ca="1">IF(ISERROR($S2224),"",OFFSET('Smelter Reference List'!$C$4,$S2224-4,0)&amp;"")</f>
        <v/>
      </c>
      <c r="E2224" s="293" t="str">
        <f ca="1">IF(ISERROR($S2224),"",OFFSET('Smelter Reference List'!$D$4,$S2224-4,0)&amp;"")</f>
        <v/>
      </c>
      <c r="F2224" s="293" t="str">
        <f ca="1">IF(ISERROR($S2224),"",OFFSET('Smelter Reference List'!$E$4,$S2224-4,0))</f>
        <v/>
      </c>
      <c r="G2224" s="293" t="str">
        <f ca="1">IF(C2224=$U$4,"Enter smelter details", IF(ISERROR($S2224),"",OFFSET('Smelter Reference List'!$F$4,$S2224-4,0)))</f>
        <v/>
      </c>
      <c r="H2224" s="294" t="str">
        <f ca="1">IF(ISERROR($S2224),"",OFFSET('Smelter Reference List'!$G$4,$S2224-4,0))</f>
        <v/>
      </c>
      <c r="I2224" s="295" t="str">
        <f ca="1">IF(ISERROR($S2224),"",OFFSET('Smelter Reference List'!$H$4,$S2224-4,0))</f>
        <v/>
      </c>
      <c r="J2224" s="295" t="str">
        <f ca="1">IF(ISERROR($S2224),"",OFFSET('Smelter Reference List'!$I$4,$S2224-4,0))</f>
        <v/>
      </c>
      <c r="K2224" s="296"/>
      <c r="L2224" s="296"/>
      <c r="M2224" s="296"/>
      <c r="N2224" s="296"/>
      <c r="O2224" s="296"/>
      <c r="P2224" s="296"/>
      <c r="Q2224" s="297"/>
      <c r="R2224" s="227"/>
      <c r="S2224" s="228" t="e">
        <f>IF(C2224="",NA(),MATCH($B2224&amp;$C2224,'Smelter Reference List'!$J:$J,0))</f>
        <v>#N/A</v>
      </c>
      <c r="T2224" s="229"/>
      <c r="U2224" s="229">
        <f t="shared" ca="1" si="70"/>
        <v>0</v>
      </c>
      <c r="V2224" s="229"/>
      <c r="W2224" s="229"/>
      <c r="Y2224" s="223" t="str">
        <f t="shared" si="71"/>
        <v/>
      </c>
    </row>
    <row r="2225" spans="1:25" s="223" customFormat="1" ht="20.25">
      <c r="A2225" s="292"/>
      <c r="B2225" s="293" t="str">
        <f>IF(LEN(A2225)=0,"",INDEX('Smelter Reference List'!$A:$A,MATCH($A2225,'Smelter Reference List'!$E:$E,0)))</f>
        <v/>
      </c>
      <c r="C2225" s="299" t="str">
        <f>IF(LEN(A2225)=0,"",INDEX('Smelter Reference List'!$C:$C,MATCH($A2225,'Smelter Reference List'!$E:$E,0)))</f>
        <v/>
      </c>
      <c r="D2225" s="293" t="str">
        <f ca="1">IF(ISERROR($S2225),"",OFFSET('Smelter Reference List'!$C$4,$S2225-4,0)&amp;"")</f>
        <v/>
      </c>
      <c r="E2225" s="293" t="str">
        <f ca="1">IF(ISERROR($S2225),"",OFFSET('Smelter Reference List'!$D$4,$S2225-4,0)&amp;"")</f>
        <v/>
      </c>
      <c r="F2225" s="293" t="str">
        <f ca="1">IF(ISERROR($S2225),"",OFFSET('Smelter Reference List'!$E$4,$S2225-4,0))</f>
        <v/>
      </c>
      <c r="G2225" s="293" t="str">
        <f ca="1">IF(C2225=$U$4,"Enter smelter details", IF(ISERROR($S2225),"",OFFSET('Smelter Reference List'!$F$4,$S2225-4,0)))</f>
        <v/>
      </c>
      <c r="H2225" s="294" t="str">
        <f ca="1">IF(ISERROR($S2225),"",OFFSET('Smelter Reference List'!$G$4,$S2225-4,0))</f>
        <v/>
      </c>
      <c r="I2225" s="295" t="str">
        <f ca="1">IF(ISERROR($S2225),"",OFFSET('Smelter Reference List'!$H$4,$S2225-4,0))</f>
        <v/>
      </c>
      <c r="J2225" s="295" t="str">
        <f ca="1">IF(ISERROR($S2225),"",OFFSET('Smelter Reference List'!$I$4,$S2225-4,0))</f>
        <v/>
      </c>
      <c r="K2225" s="296"/>
      <c r="L2225" s="296"/>
      <c r="M2225" s="296"/>
      <c r="N2225" s="296"/>
      <c r="O2225" s="296"/>
      <c r="P2225" s="296"/>
      <c r="Q2225" s="297"/>
      <c r="R2225" s="227"/>
      <c r="S2225" s="228" t="e">
        <f>IF(C2225="",NA(),MATCH($B2225&amp;$C2225,'Smelter Reference List'!$J:$J,0))</f>
        <v>#N/A</v>
      </c>
      <c r="T2225" s="229"/>
      <c r="U2225" s="229">
        <f t="shared" ca="1" si="70"/>
        <v>0</v>
      </c>
      <c r="V2225" s="229"/>
      <c r="W2225" s="229"/>
      <c r="Y2225" s="223" t="str">
        <f t="shared" si="71"/>
        <v/>
      </c>
    </row>
    <row r="2226" spans="1:25" s="223" customFormat="1" ht="20.25">
      <c r="A2226" s="292"/>
      <c r="B2226" s="293" t="str">
        <f>IF(LEN(A2226)=0,"",INDEX('Smelter Reference List'!$A:$A,MATCH($A2226,'Smelter Reference List'!$E:$E,0)))</f>
        <v/>
      </c>
      <c r="C2226" s="299" t="str">
        <f>IF(LEN(A2226)=0,"",INDEX('Smelter Reference List'!$C:$C,MATCH($A2226,'Smelter Reference List'!$E:$E,0)))</f>
        <v/>
      </c>
      <c r="D2226" s="293" t="str">
        <f ca="1">IF(ISERROR($S2226),"",OFFSET('Smelter Reference List'!$C$4,$S2226-4,0)&amp;"")</f>
        <v/>
      </c>
      <c r="E2226" s="293" t="str">
        <f ca="1">IF(ISERROR($S2226),"",OFFSET('Smelter Reference List'!$D$4,$S2226-4,0)&amp;"")</f>
        <v/>
      </c>
      <c r="F2226" s="293" t="str">
        <f ca="1">IF(ISERROR($S2226),"",OFFSET('Smelter Reference List'!$E$4,$S2226-4,0))</f>
        <v/>
      </c>
      <c r="G2226" s="293" t="str">
        <f ca="1">IF(C2226=$U$4,"Enter smelter details", IF(ISERROR($S2226),"",OFFSET('Smelter Reference List'!$F$4,$S2226-4,0)))</f>
        <v/>
      </c>
      <c r="H2226" s="294" t="str">
        <f ca="1">IF(ISERROR($S2226),"",OFFSET('Smelter Reference List'!$G$4,$S2226-4,0))</f>
        <v/>
      </c>
      <c r="I2226" s="295" t="str">
        <f ca="1">IF(ISERROR($S2226),"",OFFSET('Smelter Reference List'!$H$4,$S2226-4,0))</f>
        <v/>
      </c>
      <c r="J2226" s="295" t="str">
        <f ca="1">IF(ISERROR($S2226),"",OFFSET('Smelter Reference List'!$I$4,$S2226-4,0))</f>
        <v/>
      </c>
      <c r="K2226" s="296"/>
      <c r="L2226" s="296"/>
      <c r="M2226" s="296"/>
      <c r="N2226" s="296"/>
      <c r="O2226" s="296"/>
      <c r="P2226" s="296"/>
      <c r="Q2226" s="297"/>
      <c r="R2226" s="227"/>
      <c r="S2226" s="228" t="e">
        <f>IF(C2226="",NA(),MATCH($B2226&amp;$C2226,'Smelter Reference List'!$J:$J,0))</f>
        <v>#N/A</v>
      </c>
      <c r="T2226" s="229"/>
      <c r="U2226" s="229">
        <f t="shared" ca="1" si="70"/>
        <v>0</v>
      </c>
      <c r="V2226" s="229"/>
      <c r="W2226" s="229"/>
      <c r="Y2226" s="223" t="str">
        <f t="shared" si="71"/>
        <v/>
      </c>
    </row>
    <row r="2227" spans="1:25" s="223" customFormat="1" ht="20.25">
      <c r="A2227" s="292"/>
      <c r="B2227" s="293" t="str">
        <f>IF(LEN(A2227)=0,"",INDEX('Smelter Reference List'!$A:$A,MATCH($A2227,'Smelter Reference List'!$E:$E,0)))</f>
        <v/>
      </c>
      <c r="C2227" s="299" t="str">
        <f>IF(LEN(A2227)=0,"",INDEX('Smelter Reference List'!$C:$C,MATCH($A2227,'Smelter Reference List'!$E:$E,0)))</f>
        <v/>
      </c>
      <c r="D2227" s="293" t="str">
        <f ca="1">IF(ISERROR($S2227),"",OFFSET('Smelter Reference List'!$C$4,$S2227-4,0)&amp;"")</f>
        <v/>
      </c>
      <c r="E2227" s="293" t="str">
        <f ca="1">IF(ISERROR($S2227),"",OFFSET('Smelter Reference List'!$D$4,$S2227-4,0)&amp;"")</f>
        <v/>
      </c>
      <c r="F2227" s="293" t="str">
        <f ca="1">IF(ISERROR($S2227),"",OFFSET('Smelter Reference List'!$E$4,$S2227-4,0))</f>
        <v/>
      </c>
      <c r="G2227" s="293" t="str">
        <f ca="1">IF(C2227=$U$4,"Enter smelter details", IF(ISERROR($S2227),"",OFFSET('Smelter Reference List'!$F$4,$S2227-4,0)))</f>
        <v/>
      </c>
      <c r="H2227" s="294" t="str">
        <f ca="1">IF(ISERROR($S2227),"",OFFSET('Smelter Reference List'!$G$4,$S2227-4,0))</f>
        <v/>
      </c>
      <c r="I2227" s="295" t="str">
        <f ca="1">IF(ISERROR($S2227),"",OFFSET('Smelter Reference List'!$H$4,$S2227-4,0))</f>
        <v/>
      </c>
      <c r="J2227" s="295" t="str">
        <f ca="1">IF(ISERROR($S2227),"",OFFSET('Smelter Reference List'!$I$4,$S2227-4,0))</f>
        <v/>
      </c>
      <c r="K2227" s="296"/>
      <c r="L2227" s="296"/>
      <c r="M2227" s="296"/>
      <c r="N2227" s="296"/>
      <c r="O2227" s="296"/>
      <c r="P2227" s="296"/>
      <c r="Q2227" s="297"/>
      <c r="R2227" s="227"/>
      <c r="S2227" s="228" t="e">
        <f>IF(C2227="",NA(),MATCH($B2227&amp;$C2227,'Smelter Reference List'!$J:$J,0))</f>
        <v>#N/A</v>
      </c>
      <c r="T2227" s="229"/>
      <c r="U2227" s="229">
        <f t="shared" ca="1" si="70"/>
        <v>0</v>
      </c>
      <c r="V2227" s="229"/>
      <c r="W2227" s="229"/>
      <c r="Y2227" s="223" t="str">
        <f t="shared" si="71"/>
        <v/>
      </c>
    </row>
    <row r="2228" spans="1:25" s="223" customFormat="1" ht="20.25">
      <c r="A2228" s="292"/>
      <c r="B2228" s="293" t="str">
        <f>IF(LEN(A2228)=0,"",INDEX('Smelter Reference List'!$A:$A,MATCH($A2228,'Smelter Reference List'!$E:$E,0)))</f>
        <v/>
      </c>
      <c r="C2228" s="299" t="str">
        <f>IF(LEN(A2228)=0,"",INDEX('Smelter Reference List'!$C:$C,MATCH($A2228,'Smelter Reference List'!$E:$E,0)))</f>
        <v/>
      </c>
      <c r="D2228" s="293" t="str">
        <f ca="1">IF(ISERROR($S2228),"",OFFSET('Smelter Reference List'!$C$4,$S2228-4,0)&amp;"")</f>
        <v/>
      </c>
      <c r="E2228" s="293" t="str">
        <f ca="1">IF(ISERROR($S2228),"",OFFSET('Smelter Reference List'!$D$4,$S2228-4,0)&amp;"")</f>
        <v/>
      </c>
      <c r="F2228" s="293" t="str">
        <f ca="1">IF(ISERROR($S2228),"",OFFSET('Smelter Reference List'!$E$4,$S2228-4,0))</f>
        <v/>
      </c>
      <c r="G2228" s="293" t="str">
        <f ca="1">IF(C2228=$U$4,"Enter smelter details", IF(ISERROR($S2228),"",OFFSET('Smelter Reference List'!$F$4,$S2228-4,0)))</f>
        <v/>
      </c>
      <c r="H2228" s="294" t="str">
        <f ca="1">IF(ISERROR($S2228),"",OFFSET('Smelter Reference List'!$G$4,$S2228-4,0))</f>
        <v/>
      </c>
      <c r="I2228" s="295" t="str">
        <f ca="1">IF(ISERROR($S2228),"",OFFSET('Smelter Reference List'!$H$4,$S2228-4,0))</f>
        <v/>
      </c>
      <c r="J2228" s="295" t="str">
        <f ca="1">IF(ISERROR($S2228),"",OFFSET('Smelter Reference List'!$I$4,$S2228-4,0))</f>
        <v/>
      </c>
      <c r="K2228" s="296"/>
      <c r="L2228" s="296"/>
      <c r="M2228" s="296"/>
      <c r="N2228" s="296"/>
      <c r="O2228" s="296"/>
      <c r="P2228" s="296"/>
      <c r="Q2228" s="297"/>
      <c r="R2228" s="227"/>
      <c r="S2228" s="228" t="e">
        <f>IF(C2228="",NA(),MATCH($B2228&amp;$C2228,'Smelter Reference List'!$J:$J,0))</f>
        <v>#N/A</v>
      </c>
      <c r="T2228" s="229"/>
      <c r="U2228" s="229">
        <f t="shared" ca="1" si="70"/>
        <v>0</v>
      </c>
      <c r="V2228" s="229"/>
      <c r="W2228" s="229"/>
      <c r="Y2228" s="223" t="str">
        <f t="shared" si="71"/>
        <v/>
      </c>
    </row>
    <row r="2229" spans="1:25" s="223" customFormat="1" ht="20.25">
      <c r="A2229" s="292"/>
      <c r="B2229" s="293" t="str">
        <f>IF(LEN(A2229)=0,"",INDEX('Smelter Reference List'!$A:$A,MATCH($A2229,'Smelter Reference List'!$E:$E,0)))</f>
        <v/>
      </c>
      <c r="C2229" s="299" t="str">
        <f>IF(LEN(A2229)=0,"",INDEX('Smelter Reference List'!$C:$C,MATCH($A2229,'Smelter Reference List'!$E:$E,0)))</f>
        <v/>
      </c>
      <c r="D2229" s="293" t="str">
        <f ca="1">IF(ISERROR($S2229),"",OFFSET('Smelter Reference List'!$C$4,$S2229-4,0)&amp;"")</f>
        <v/>
      </c>
      <c r="E2229" s="293" t="str">
        <f ca="1">IF(ISERROR($S2229),"",OFFSET('Smelter Reference List'!$D$4,$S2229-4,0)&amp;"")</f>
        <v/>
      </c>
      <c r="F2229" s="293" t="str">
        <f ca="1">IF(ISERROR($S2229),"",OFFSET('Smelter Reference List'!$E$4,$S2229-4,0))</f>
        <v/>
      </c>
      <c r="G2229" s="293" t="str">
        <f ca="1">IF(C2229=$U$4,"Enter smelter details", IF(ISERROR($S2229),"",OFFSET('Smelter Reference List'!$F$4,$S2229-4,0)))</f>
        <v/>
      </c>
      <c r="H2229" s="294" t="str">
        <f ca="1">IF(ISERROR($S2229),"",OFFSET('Smelter Reference List'!$G$4,$S2229-4,0))</f>
        <v/>
      </c>
      <c r="I2229" s="295" t="str">
        <f ca="1">IF(ISERROR($S2229),"",OFFSET('Smelter Reference List'!$H$4,$S2229-4,0))</f>
        <v/>
      </c>
      <c r="J2229" s="295" t="str">
        <f ca="1">IF(ISERROR($S2229),"",OFFSET('Smelter Reference List'!$I$4,$S2229-4,0))</f>
        <v/>
      </c>
      <c r="K2229" s="296"/>
      <c r="L2229" s="296"/>
      <c r="M2229" s="296"/>
      <c r="N2229" s="296"/>
      <c r="O2229" s="296"/>
      <c r="P2229" s="296"/>
      <c r="Q2229" s="297"/>
      <c r="R2229" s="227"/>
      <c r="S2229" s="228" t="e">
        <f>IF(C2229="",NA(),MATCH($B2229&amp;$C2229,'Smelter Reference List'!$J:$J,0))</f>
        <v>#N/A</v>
      </c>
      <c r="T2229" s="229"/>
      <c r="U2229" s="229">
        <f t="shared" ca="1" si="70"/>
        <v>0</v>
      </c>
      <c r="V2229" s="229"/>
      <c r="W2229" s="229"/>
      <c r="Y2229" s="223" t="str">
        <f t="shared" si="71"/>
        <v/>
      </c>
    </row>
    <row r="2230" spans="1:25" s="223" customFormat="1" ht="20.25">
      <c r="A2230" s="292"/>
      <c r="B2230" s="293" t="str">
        <f>IF(LEN(A2230)=0,"",INDEX('Smelter Reference List'!$A:$A,MATCH($A2230,'Smelter Reference List'!$E:$E,0)))</f>
        <v/>
      </c>
      <c r="C2230" s="299" t="str">
        <f>IF(LEN(A2230)=0,"",INDEX('Smelter Reference List'!$C:$C,MATCH($A2230,'Smelter Reference List'!$E:$E,0)))</f>
        <v/>
      </c>
      <c r="D2230" s="293" t="str">
        <f ca="1">IF(ISERROR($S2230),"",OFFSET('Smelter Reference List'!$C$4,$S2230-4,0)&amp;"")</f>
        <v/>
      </c>
      <c r="E2230" s="293" t="str">
        <f ca="1">IF(ISERROR($S2230),"",OFFSET('Smelter Reference List'!$D$4,$S2230-4,0)&amp;"")</f>
        <v/>
      </c>
      <c r="F2230" s="293" t="str">
        <f ca="1">IF(ISERROR($S2230),"",OFFSET('Smelter Reference List'!$E$4,$S2230-4,0))</f>
        <v/>
      </c>
      <c r="G2230" s="293" t="str">
        <f ca="1">IF(C2230=$U$4,"Enter smelter details", IF(ISERROR($S2230),"",OFFSET('Smelter Reference List'!$F$4,$S2230-4,0)))</f>
        <v/>
      </c>
      <c r="H2230" s="294" t="str">
        <f ca="1">IF(ISERROR($S2230),"",OFFSET('Smelter Reference List'!$G$4,$S2230-4,0))</f>
        <v/>
      </c>
      <c r="I2230" s="295" t="str">
        <f ca="1">IF(ISERROR($S2230),"",OFFSET('Smelter Reference List'!$H$4,$S2230-4,0))</f>
        <v/>
      </c>
      <c r="J2230" s="295" t="str">
        <f ca="1">IF(ISERROR($S2230),"",OFFSET('Smelter Reference List'!$I$4,$S2230-4,0))</f>
        <v/>
      </c>
      <c r="K2230" s="296"/>
      <c r="L2230" s="296"/>
      <c r="M2230" s="296"/>
      <c r="N2230" s="296"/>
      <c r="O2230" s="296"/>
      <c r="P2230" s="296"/>
      <c r="Q2230" s="297"/>
      <c r="R2230" s="227"/>
      <c r="S2230" s="228" t="e">
        <f>IF(C2230="",NA(),MATCH($B2230&amp;$C2230,'Smelter Reference List'!$J:$J,0))</f>
        <v>#N/A</v>
      </c>
      <c r="T2230" s="229"/>
      <c r="U2230" s="229">
        <f t="shared" ca="1" si="70"/>
        <v>0</v>
      </c>
      <c r="V2230" s="229"/>
      <c r="W2230" s="229"/>
      <c r="Y2230" s="223" t="str">
        <f t="shared" si="71"/>
        <v/>
      </c>
    </row>
    <row r="2231" spans="1:25" s="223" customFormat="1" ht="20.25">
      <c r="A2231" s="292"/>
      <c r="B2231" s="293" t="str">
        <f>IF(LEN(A2231)=0,"",INDEX('Smelter Reference List'!$A:$A,MATCH($A2231,'Smelter Reference List'!$E:$E,0)))</f>
        <v/>
      </c>
      <c r="C2231" s="299" t="str">
        <f>IF(LEN(A2231)=0,"",INDEX('Smelter Reference List'!$C:$C,MATCH($A2231,'Smelter Reference List'!$E:$E,0)))</f>
        <v/>
      </c>
      <c r="D2231" s="293" t="str">
        <f ca="1">IF(ISERROR($S2231),"",OFFSET('Smelter Reference List'!$C$4,$S2231-4,0)&amp;"")</f>
        <v/>
      </c>
      <c r="E2231" s="293" t="str">
        <f ca="1">IF(ISERROR($S2231),"",OFFSET('Smelter Reference List'!$D$4,$S2231-4,0)&amp;"")</f>
        <v/>
      </c>
      <c r="F2231" s="293" t="str">
        <f ca="1">IF(ISERROR($S2231),"",OFFSET('Smelter Reference List'!$E$4,$S2231-4,0))</f>
        <v/>
      </c>
      <c r="G2231" s="293" t="str">
        <f ca="1">IF(C2231=$U$4,"Enter smelter details", IF(ISERROR($S2231),"",OFFSET('Smelter Reference List'!$F$4,$S2231-4,0)))</f>
        <v/>
      </c>
      <c r="H2231" s="294" t="str">
        <f ca="1">IF(ISERROR($S2231),"",OFFSET('Smelter Reference List'!$G$4,$S2231-4,0))</f>
        <v/>
      </c>
      <c r="I2231" s="295" t="str">
        <f ca="1">IF(ISERROR($S2231),"",OFFSET('Smelter Reference List'!$H$4,$S2231-4,0))</f>
        <v/>
      </c>
      <c r="J2231" s="295" t="str">
        <f ca="1">IF(ISERROR($S2231),"",OFFSET('Smelter Reference List'!$I$4,$S2231-4,0))</f>
        <v/>
      </c>
      <c r="K2231" s="296"/>
      <c r="L2231" s="296"/>
      <c r="M2231" s="296"/>
      <c r="N2231" s="296"/>
      <c r="O2231" s="296"/>
      <c r="P2231" s="296"/>
      <c r="Q2231" s="297"/>
      <c r="R2231" s="227"/>
      <c r="S2231" s="228" t="e">
        <f>IF(C2231="",NA(),MATCH($B2231&amp;$C2231,'Smelter Reference List'!$J:$J,0))</f>
        <v>#N/A</v>
      </c>
      <c r="T2231" s="229"/>
      <c r="U2231" s="229">
        <f t="shared" ca="1" si="70"/>
        <v>0</v>
      </c>
      <c r="V2231" s="229"/>
      <c r="W2231" s="229"/>
      <c r="Y2231" s="223" t="str">
        <f t="shared" si="71"/>
        <v/>
      </c>
    </row>
    <row r="2232" spans="1:25" s="223" customFormat="1" ht="20.25">
      <c r="A2232" s="292"/>
      <c r="B2232" s="293" t="str">
        <f>IF(LEN(A2232)=0,"",INDEX('Smelter Reference List'!$A:$A,MATCH($A2232,'Smelter Reference List'!$E:$E,0)))</f>
        <v/>
      </c>
      <c r="C2232" s="299" t="str">
        <f>IF(LEN(A2232)=0,"",INDEX('Smelter Reference List'!$C:$C,MATCH($A2232,'Smelter Reference List'!$E:$E,0)))</f>
        <v/>
      </c>
      <c r="D2232" s="293" t="str">
        <f ca="1">IF(ISERROR($S2232),"",OFFSET('Smelter Reference List'!$C$4,$S2232-4,0)&amp;"")</f>
        <v/>
      </c>
      <c r="E2232" s="293" t="str">
        <f ca="1">IF(ISERROR($S2232),"",OFFSET('Smelter Reference List'!$D$4,$S2232-4,0)&amp;"")</f>
        <v/>
      </c>
      <c r="F2232" s="293" t="str">
        <f ca="1">IF(ISERROR($S2232),"",OFFSET('Smelter Reference List'!$E$4,$S2232-4,0))</f>
        <v/>
      </c>
      <c r="G2232" s="293" t="str">
        <f ca="1">IF(C2232=$U$4,"Enter smelter details", IF(ISERROR($S2232),"",OFFSET('Smelter Reference List'!$F$4,$S2232-4,0)))</f>
        <v/>
      </c>
      <c r="H2232" s="294" t="str">
        <f ca="1">IF(ISERROR($S2232),"",OFFSET('Smelter Reference List'!$G$4,$S2232-4,0))</f>
        <v/>
      </c>
      <c r="I2232" s="295" t="str">
        <f ca="1">IF(ISERROR($S2232),"",OFFSET('Smelter Reference List'!$H$4,$S2232-4,0))</f>
        <v/>
      </c>
      <c r="J2232" s="295" t="str">
        <f ca="1">IF(ISERROR($S2232),"",OFFSET('Smelter Reference List'!$I$4,$S2232-4,0))</f>
        <v/>
      </c>
      <c r="K2232" s="296"/>
      <c r="L2232" s="296"/>
      <c r="M2232" s="296"/>
      <c r="N2232" s="296"/>
      <c r="O2232" s="296"/>
      <c r="P2232" s="296"/>
      <c r="Q2232" s="297"/>
      <c r="R2232" s="227"/>
      <c r="S2232" s="228" t="e">
        <f>IF(C2232="",NA(),MATCH($B2232&amp;$C2232,'Smelter Reference List'!$J:$J,0))</f>
        <v>#N/A</v>
      </c>
      <c r="T2232" s="229"/>
      <c r="U2232" s="229">
        <f t="shared" ca="1" si="70"/>
        <v>0</v>
      </c>
      <c r="V2232" s="229"/>
      <c r="W2232" s="229"/>
      <c r="Y2232" s="223" t="str">
        <f t="shared" si="71"/>
        <v/>
      </c>
    </row>
    <row r="2233" spans="1:25" s="223" customFormat="1" ht="20.25">
      <c r="A2233" s="292"/>
      <c r="B2233" s="293" t="str">
        <f>IF(LEN(A2233)=0,"",INDEX('Smelter Reference List'!$A:$A,MATCH($A2233,'Smelter Reference List'!$E:$E,0)))</f>
        <v/>
      </c>
      <c r="C2233" s="299" t="str">
        <f>IF(LEN(A2233)=0,"",INDEX('Smelter Reference List'!$C:$C,MATCH($A2233,'Smelter Reference List'!$E:$E,0)))</f>
        <v/>
      </c>
      <c r="D2233" s="293" t="str">
        <f ca="1">IF(ISERROR($S2233),"",OFFSET('Smelter Reference List'!$C$4,$S2233-4,0)&amp;"")</f>
        <v/>
      </c>
      <c r="E2233" s="293" t="str">
        <f ca="1">IF(ISERROR($S2233),"",OFFSET('Smelter Reference List'!$D$4,$S2233-4,0)&amp;"")</f>
        <v/>
      </c>
      <c r="F2233" s="293" t="str">
        <f ca="1">IF(ISERROR($S2233),"",OFFSET('Smelter Reference List'!$E$4,$S2233-4,0))</f>
        <v/>
      </c>
      <c r="G2233" s="293" t="str">
        <f ca="1">IF(C2233=$U$4,"Enter smelter details", IF(ISERROR($S2233),"",OFFSET('Smelter Reference List'!$F$4,$S2233-4,0)))</f>
        <v/>
      </c>
      <c r="H2233" s="294" t="str">
        <f ca="1">IF(ISERROR($S2233),"",OFFSET('Smelter Reference List'!$G$4,$S2233-4,0))</f>
        <v/>
      </c>
      <c r="I2233" s="295" t="str">
        <f ca="1">IF(ISERROR($S2233),"",OFFSET('Smelter Reference List'!$H$4,$S2233-4,0))</f>
        <v/>
      </c>
      <c r="J2233" s="295" t="str">
        <f ca="1">IF(ISERROR($S2233),"",OFFSET('Smelter Reference List'!$I$4,$S2233-4,0))</f>
        <v/>
      </c>
      <c r="K2233" s="296"/>
      <c r="L2233" s="296"/>
      <c r="M2233" s="296"/>
      <c r="N2233" s="296"/>
      <c r="O2233" s="296"/>
      <c r="P2233" s="296"/>
      <c r="Q2233" s="297"/>
      <c r="R2233" s="227"/>
      <c r="S2233" s="228" t="e">
        <f>IF(C2233="",NA(),MATCH($B2233&amp;$C2233,'Smelter Reference List'!$J:$J,0))</f>
        <v>#N/A</v>
      </c>
      <c r="T2233" s="229"/>
      <c r="U2233" s="229">
        <f t="shared" ref="U2233:U2296" ca="1" si="72">IF(AND(C2233="Smelter not listed",OR(LEN(D2233)=0,LEN(E2233)=0)),1,0)</f>
        <v>0</v>
      </c>
      <c r="V2233" s="229"/>
      <c r="W2233" s="229"/>
      <c r="Y2233" s="223" t="str">
        <f t="shared" ref="Y2233:Y2296" si="73">B2233&amp;C2233</f>
        <v/>
      </c>
    </row>
    <row r="2234" spans="1:25" s="223" customFormat="1" ht="20.25">
      <c r="A2234" s="292"/>
      <c r="B2234" s="293" t="str">
        <f>IF(LEN(A2234)=0,"",INDEX('Smelter Reference List'!$A:$A,MATCH($A2234,'Smelter Reference List'!$E:$E,0)))</f>
        <v/>
      </c>
      <c r="C2234" s="299" t="str">
        <f>IF(LEN(A2234)=0,"",INDEX('Smelter Reference List'!$C:$C,MATCH($A2234,'Smelter Reference List'!$E:$E,0)))</f>
        <v/>
      </c>
      <c r="D2234" s="293" t="str">
        <f ca="1">IF(ISERROR($S2234),"",OFFSET('Smelter Reference List'!$C$4,$S2234-4,0)&amp;"")</f>
        <v/>
      </c>
      <c r="E2234" s="293" t="str">
        <f ca="1">IF(ISERROR($S2234),"",OFFSET('Smelter Reference List'!$D$4,$S2234-4,0)&amp;"")</f>
        <v/>
      </c>
      <c r="F2234" s="293" t="str">
        <f ca="1">IF(ISERROR($S2234),"",OFFSET('Smelter Reference List'!$E$4,$S2234-4,0))</f>
        <v/>
      </c>
      <c r="G2234" s="293" t="str">
        <f ca="1">IF(C2234=$U$4,"Enter smelter details", IF(ISERROR($S2234),"",OFFSET('Smelter Reference List'!$F$4,$S2234-4,0)))</f>
        <v/>
      </c>
      <c r="H2234" s="294" t="str">
        <f ca="1">IF(ISERROR($S2234),"",OFFSET('Smelter Reference List'!$G$4,$S2234-4,0))</f>
        <v/>
      </c>
      <c r="I2234" s="295" t="str">
        <f ca="1">IF(ISERROR($S2234),"",OFFSET('Smelter Reference List'!$H$4,$S2234-4,0))</f>
        <v/>
      </c>
      <c r="J2234" s="295" t="str">
        <f ca="1">IF(ISERROR($S2234),"",OFFSET('Smelter Reference List'!$I$4,$S2234-4,0))</f>
        <v/>
      </c>
      <c r="K2234" s="296"/>
      <c r="L2234" s="296"/>
      <c r="M2234" s="296"/>
      <c r="N2234" s="296"/>
      <c r="O2234" s="296"/>
      <c r="P2234" s="296"/>
      <c r="Q2234" s="297"/>
      <c r="R2234" s="227"/>
      <c r="S2234" s="228" t="e">
        <f>IF(C2234="",NA(),MATCH($B2234&amp;$C2234,'Smelter Reference List'!$J:$J,0))</f>
        <v>#N/A</v>
      </c>
      <c r="T2234" s="229"/>
      <c r="U2234" s="229">
        <f t="shared" ca="1" si="72"/>
        <v>0</v>
      </c>
      <c r="V2234" s="229"/>
      <c r="W2234" s="229"/>
      <c r="Y2234" s="223" t="str">
        <f t="shared" si="73"/>
        <v/>
      </c>
    </row>
    <row r="2235" spans="1:25" s="223" customFormat="1" ht="20.25">
      <c r="A2235" s="292"/>
      <c r="B2235" s="293" t="str">
        <f>IF(LEN(A2235)=0,"",INDEX('Smelter Reference List'!$A:$A,MATCH($A2235,'Smelter Reference List'!$E:$E,0)))</f>
        <v/>
      </c>
      <c r="C2235" s="299" t="str">
        <f>IF(LEN(A2235)=0,"",INDEX('Smelter Reference List'!$C:$C,MATCH($A2235,'Smelter Reference List'!$E:$E,0)))</f>
        <v/>
      </c>
      <c r="D2235" s="293" t="str">
        <f ca="1">IF(ISERROR($S2235),"",OFFSET('Smelter Reference List'!$C$4,$S2235-4,0)&amp;"")</f>
        <v/>
      </c>
      <c r="E2235" s="293" t="str">
        <f ca="1">IF(ISERROR($S2235),"",OFFSET('Smelter Reference List'!$D$4,$S2235-4,0)&amp;"")</f>
        <v/>
      </c>
      <c r="F2235" s="293" t="str">
        <f ca="1">IF(ISERROR($S2235),"",OFFSET('Smelter Reference List'!$E$4,$S2235-4,0))</f>
        <v/>
      </c>
      <c r="G2235" s="293" t="str">
        <f ca="1">IF(C2235=$U$4,"Enter smelter details", IF(ISERROR($S2235),"",OFFSET('Smelter Reference List'!$F$4,$S2235-4,0)))</f>
        <v/>
      </c>
      <c r="H2235" s="294" t="str">
        <f ca="1">IF(ISERROR($S2235),"",OFFSET('Smelter Reference List'!$G$4,$S2235-4,0))</f>
        <v/>
      </c>
      <c r="I2235" s="295" t="str">
        <f ca="1">IF(ISERROR($S2235),"",OFFSET('Smelter Reference List'!$H$4,$S2235-4,0))</f>
        <v/>
      </c>
      <c r="J2235" s="295" t="str">
        <f ca="1">IF(ISERROR($S2235),"",OFFSET('Smelter Reference List'!$I$4,$S2235-4,0))</f>
        <v/>
      </c>
      <c r="K2235" s="296"/>
      <c r="L2235" s="296"/>
      <c r="M2235" s="296"/>
      <c r="N2235" s="296"/>
      <c r="O2235" s="296"/>
      <c r="P2235" s="296"/>
      <c r="Q2235" s="297"/>
      <c r="R2235" s="227"/>
      <c r="S2235" s="228" t="e">
        <f>IF(C2235="",NA(),MATCH($B2235&amp;$C2235,'Smelter Reference List'!$J:$J,0))</f>
        <v>#N/A</v>
      </c>
      <c r="T2235" s="229"/>
      <c r="U2235" s="229">
        <f t="shared" ca="1" si="72"/>
        <v>0</v>
      </c>
      <c r="V2235" s="229"/>
      <c r="W2235" s="229"/>
      <c r="Y2235" s="223" t="str">
        <f t="shared" si="73"/>
        <v/>
      </c>
    </row>
    <row r="2236" spans="1:25" s="223" customFormat="1" ht="20.25">
      <c r="A2236" s="292"/>
      <c r="B2236" s="293" t="str">
        <f>IF(LEN(A2236)=0,"",INDEX('Smelter Reference List'!$A:$A,MATCH($A2236,'Smelter Reference List'!$E:$E,0)))</f>
        <v/>
      </c>
      <c r="C2236" s="299" t="str">
        <f>IF(LEN(A2236)=0,"",INDEX('Smelter Reference List'!$C:$C,MATCH($A2236,'Smelter Reference List'!$E:$E,0)))</f>
        <v/>
      </c>
      <c r="D2236" s="293" t="str">
        <f ca="1">IF(ISERROR($S2236),"",OFFSET('Smelter Reference List'!$C$4,$S2236-4,0)&amp;"")</f>
        <v/>
      </c>
      <c r="E2236" s="293" t="str">
        <f ca="1">IF(ISERROR($S2236),"",OFFSET('Smelter Reference List'!$D$4,$S2236-4,0)&amp;"")</f>
        <v/>
      </c>
      <c r="F2236" s="293" t="str">
        <f ca="1">IF(ISERROR($S2236),"",OFFSET('Smelter Reference List'!$E$4,$S2236-4,0))</f>
        <v/>
      </c>
      <c r="G2236" s="293" t="str">
        <f ca="1">IF(C2236=$U$4,"Enter smelter details", IF(ISERROR($S2236),"",OFFSET('Smelter Reference List'!$F$4,$S2236-4,0)))</f>
        <v/>
      </c>
      <c r="H2236" s="294" t="str">
        <f ca="1">IF(ISERROR($S2236),"",OFFSET('Smelter Reference List'!$G$4,$S2236-4,0))</f>
        <v/>
      </c>
      <c r="I2236" s="295" t="str">
        <f ca="1">IF(ISERROR($S2236),"",OFFSET('Smelter Reference List'!$H$4,$S2236-4,0))</f>
        <v/>
      </c>
      <c r="J2236" s="295" t="str">
        <f ca="1">IF(ISERROR($S2236),"",OFFSET('Smelter Reference List'!$I$4,$S2236-4,0))</f>
        <v/>
      </c>
      <c r="K2236" s="296"/>
      <c r="L2236" s="296"/>
      <c r="M2236" s="296"/>
      <c r="N2236" s="296"/>
      <c r="O2236" s="296"/>
      <c r="P2236" s="296"/>
      <c r="Q2236" s="297"/>
      <c r="R2236" s="227"/>
      <c r="S2236" s="228" t="e">
        <f>IF(C2236="",NA(),MATCH($B2236&amp;$C2236,'Smelter Reference List'!$J:$J,0))</f>
        <v>#N/A</v>
      </c>
      <c r="T2236" s="229"/>
      <c r="U2236" s="229">
        <f t="shared" ca="1" si="72"/>
        <v>0</v>
      </c>
      <c r="V2236" s="229"/>
      <c r="W2236" s="229"/>
      <c r="Y2236" s="223" t="str">
        <f t="shared" si="73"/>
        <v/>
      </c>
    </row>
    <row r="2237" spans="1:25" s="223" customFormat="1" ht="20.25">
      <c r="A2237" s="292"/>
      <c r="B2237" s="293" t="str">
        <f>IF(LEN(A2237)=0,"",INDEX('Smelter Reference List'!$A:$A,MATCH($A2237,'Smelter Reference List'!$E:$E,0)))</f>
        <v/>
      </c>
      <c r="C2237" s="299" t="str">
        <f>IF(LEN(A2237)=0,"",INDEX('Smelter Reference List'!$C:$C,MATCH($A2237,'Smelter Reference List'!$E:$E,0)))</f>
        <v/>
      </c>
      <c r="D2237" s="293" t="str">
        <f ca="1">IF(ISERROR($S2237),"",OFFSET('Smelter Reference List'!$C$4,$S2237-4,0)&amp;"")</f>
        <v/>
      </c>
      <c r="E2237" s="293" t="str">
        <f ca="1">IF(ISERROR($S2237),"",OFFSET('Smelter Reference List'!$D$4,$S2237-4,0)&amp;"")</f>
        <v/>
      </c>
      <c r="F2237" s="293" t="str">
        <f ca="1">IF(ISERROR($S2237),"",OFFSET('Smelter Reference List'!$E$4,$S2237-4,0))</f>
        <v/>
      </c>
      <c r="G2237" s="293" t="str">
        <f ca="1">IF(C2237=$U$4,"Enter smelter details", IF(ISERROR($S2237),"",OFFSET('Smelter Reference List'!$F$4,$S2237-4,0)))</f>
        <v/>
      </c>
      <c r="H2237" s="294" t="str">
        <f ca="1">IF(ISERROR($S2237),"",OFFSET('Smelter Reference List'!$G$4,$S2237-4,0))</f>
        <v/>
      </c>
      <c r="I2237" s="295" t="str">
        <f ca="1">IF(ISERROR($S2237),"",OFFSET('Smelter Reference List'!$H$4,$S2237-4,0))</f>
        <v/>
      </c>
      <c r="J2237" s="295" t="str">
        <f ca="1">IF(ISERROR($S2237),"",OFFSET('Smelter Reference List'!$I$4,$S2237-4,0))</f>
        <v/>
      </c>
      <c r="K2237" s="296"/>
      <c r="L2237" s="296"/>
      <c r="M2237" s="296"/>
      <c r="N2237" s="296"/>
      <c r="O2237" s="296"/>
      <c r="P2237" s="296"/>
      <c r="Q2237" s="297"/>
      <c r="R2237" s="227"/>
      <c r="S2237" s="228" t="e">
        <f>IF(C2237="",NA(),MATCH($B2237&amp;$C2237,'Smelter Reference List'!$J:$J,0))</f>
        <v>#N/A</v>
      </c>
      <c r="T2237" s="229"/>
      <c r="U2237" s="229">
        <f t="shared" ca="1" si="72"/>
        <v>0</v>
      </c>
      <c r="V2237" s="229"/>
      <c r="W2237" s="229"/>
      <c r="Y2237" s="223" t="str">
        <f t="shared" si="73"/>
        <v/>
      </c>
    </row>
    <row r="2238" spans="1:25" s="223" customFormat="1" ht="20.25">
      <c r="A2238" s="292"/>
      <c r="B2238" s="293" t="str">
        <f>IF(LEN(A2238)=0,"",INDEX('Smelter Reference List'!$A:$A,MATCH($A2238,'Smelter Reference List'!$E:$E,0)))</f>
        <v/>
      </c>
      <c r="C2238" s="299" t="str">
        <f>IF(LEN(A2238)=0,"",INDEX('Smelter Reference List'!$C:$C,MATCH($A2238,'Smelter Reference List'!$E:$E,0)))</f>
        <v/>
      </c>
      <c r="D2238" s="293" t="str">
        <f ca="1">IF(ISERROR($S2238),"",OFFSET('Smelter Reference List'!$C$4,$S2238-4,0)&amp;"")</f>
        <v/>
      </c>
      <c r="E2238" s="293" t="str">
        <f ca="1">IF(ISERROR($S2238),"",OFFSET('Smelter Reference List'!$D$4,$S2238-4,0)&amp;"")</f>
        <v/>
      </c>
      <c r="F2238" s="293" t="str">
        <f ca="1">IF(ISERROR($S2238),"",OFFSET('Smelter Reference List'!$E$4,$S2238-4,0))</f>
        <v/>
      </c>
      <c r="G2238" s="293" t="str">
        <f ca="1">IF(C2238=$U$4,"Enter smelter details", IF(ISERROR($S2238),"",OFFSET('Smelter Reference List'!$F$4,$S2238-4,0)))</f>
        <v/>
      </c>
      <c r="H2238" s="294" t="str">
        <f ca="1">IF(ISERROR($S2238),"",OFFSET('Smelter Reference List'!$G$4,$S2238-4,0))</f>
        <v/>
      </c>
      <c r="I2238" s="295" t="str">
        <f ca="1">IF(ISERROR($S2238),"",OFFSET('Smelter Reference List'!$H$4,$S2238-4,0))</f>
        <v/>
      </c>
      <c r="J2238" s="295" t="str">
        <f ca="1">IF(ISERROR($S2238),"",OFFSET('Smelter Reference List'!$I$4,$S2238-4,0))</f>
        <v/>
      </c>
      <c r="K2238" s="296"/>
      <c r="L2238" s="296"/>
      <c r="M2238" s="296"/>
      <c r="N2238" s="296"/>
      <c r="O2238" s="296"/>
      <c r="P2238" s="296"/>
      <c r="Q2238" s="297"/>
      <c r="R2238" s="227"/>
      <c r="S2238" s="228" t="e">
        <f>IF(C2238="",NA(),MATCH($B2238&amp;$C2238,'Smelter Reference List'!$J:$J,0))</f>
        <v>#N/A</v>
      </c>
      <c r="T2238" s="229"/>
      <c r="U2238" s="229">
        <f t="shared" ca="1" si="72"/>
        <v>0</v>
      </c>
      <c r="V2238" s="229"/>
      <c r="W2238" s="229"/>
      <c r="Y2238" s="223" t="str">
        <f t="shared" si="73"/>
        <v/>
      </c>
    </row>
    <row r="2239" spans="1:25" s="223" customFormat="1" ht="20.25">
      <c r="A2239" s="292"/>
      <c r="B2239" s="293" t="str">
        <f>IF(LEN(A2239)=0,"",INDEX('Smelter Reference List'!$A:$A,MATCH($A2239,'Smelter Reference List'!$E:$E,0)))</f>
        <v/>
      </c>
      <c r="C2239" s="299" t="str">
        <f>IF(LEN(A2239)=0,"",INDEX('Smelter Reference List'!$C:$C,MATCH($A2239,'Smelter Reference List'!$E:$E,0)))</f>
        <v/>
      </c>
      <c r="D2239" s="293" t="str">
        <f ca="1">IF(ISERROR($S2239),"",OFFSET('Smelter Reference List'!$C$4,$S2239-4,0)&amp;"")</f>
        <v/>
      </c>
      <c r="E2239" s="293" t="str">
        <f ca="1">IF(ISERROR($S2239),"",OFFSET('Smelter Reference List'!$D$4,$S2239-4,0)&amp;"")</f>
        <v/>
      </c>
      <c r="F2239" s="293" t="str">
        <f ca="1">IF(ISERROR($S2239),"",OFFSET('Smelter Reference List'!$E$4,$S2239-4,0))</f>
        <v/>
      </c>
      <c r="G2239" s="293" t="str">
        <f ca="1">IF(C2239=$U$4,"Enter smelter details", IF(ISERROR($S2239),"",OFFSET('Smelter Reference List'!$F$4,$S2239-4,0)))</f>
        <v/>
      </c>
      <c r="H2239" s="294" t="str">
        <f ca="1">IF(ISERROR($S2239),"",OFFSET('Smelter Reference List'!$G$4,$S2239-4,0))</f>
        <v/>
      </c>
      <c r="I2239" s="295" t="str">
        <f ca="1">IF(ISERROR($S2239),"",OFFSET('Smelter Reference List'!$H$4,$S2239-4,0))</f>
        <v/>
      </c>
      <c r="J2239" s="295" t="str">
        <f ca="1">IF(ISERROR($S2239),"",OFFSET('Smelter Reference List'!$I$4,$S2239-4,0))</f>
        <v/>
      </c>
      <c r="K2239" s="296"/>
      <c r="L2239" s="296"/>
      <c r="M2239" s="296"/>
      <c r="N2239" s="296"/>
      <c r="O2239" s="296"/>
      <c r="P2239" s="296"/>
      <c r="Q2239" s="297"/>
      <c r="R2239" s="227"/>
      <c r="S2239" s="228" t="e">
        <f>IF(C2239="",NA(),MATCH($B2239&amp;$C2239,'Smelter Reference List'!$J:$J,0))</f>
        <v>#N/A</v>
      </c>
      <c r="T2239" s="229"/>
      <c r="U2239" s="229">
        <f t="shared" ca="1" si="72"/>
        <v>0</v>
      </c>
      <c r="V2239" s="229"/>
      <c r="W2239" s="229"/>
      <c r="Y2239" s="223" t="str">
        <f t="shared" si="73"/>
        <v/>
      </c>
    </row>
    <row r="2240" spans="1:25" s="223" customFormat="1" ht="20.25">
      <c r="A2240" s="292"/>
      <c r="B2240" s="293" t="str">
        <f>IF(LEN(A2240)=0,"",INDEX('Smelter Reference List'!$A:$A,MATCH($A2240,'Smelter Reference List'!$E:$E,0)))</f>
        <v/>
      </c>
      <c r="C2240" s="299" t="str">
        <f>IF(LEN(A2240)=0,"",INDEX('Smelter Reference List'!$C:$C,MATCH($A2240,'Smelter Reference List'!$E:$E,0)))</f>
        <v/>
      </c>
      <c r="D2240" s="293" t="str">
        <f ca="1">IF(ISERROR($S2240),"",OFFSET('Smelter Reference List'!$C$4,$S2240-4,0)&amp;"")</f>
        <v/>
      </c>
      <c r="E2240" s="293" t="str">
        <f ca="1">IF(ISERROR($S2240),"",OFFSET('Smelter Reference List'!$D$4,$S2240-4,0)&amp;"")</f>
        <v/>
      </c>
      <c r="F2240" s="293" t="str">
        <f ca="1">IF(ISERROR($S2240),"",OFFSET('Smelter Reference List'!$E$4,$S2240-4,0))</f>
        <v/>
      </c>
      <c r="G2240" s="293" t="str">
        <f ca="1">IF(C2240=$U$4,"Enter smelter details", IF(ISERROR($S2240),"",OFFSET('Smelter Reference List'!$F$4,$S2240-4,0)))</f>
        <v/>
      </c>
      <c r="H2240" s="294" t="str">
        <f ca="1">IF(ISERROR($S2240),"",OFFSET('Smelter Reference List'!$G$4,$S2240-4,0))</f>
        <v/>
      </c>
      <c r="I2240" s="295" t="str">
        <f ca="1">IF(ISERROR($S2240),"",OFFSET('Smelter Reference List'!$H$4,$S2240-4,0))</f>
        <v/>
      </c>
      <c r="J2240" s="295" t="str">
        <f ca="1">IF(ISERROR($S2240),"",OFFSET('Smelter Reference List'!$I$4,$S2240-4,0))</f>
        <v/>
      </c>
      <c r="K2240" s="296"/>
      <c r="L2240" s="296"/>
      <c r="M2240" s="296"/>
      <c r="N2240" s="296"/>
      <c r="O2240" s="296"/>
      <c r="P2240" s="296"/>
      <c r="Q2240" s="297"/>
      <c r="R2240" s="227"/>
      <c r="S2240" s="228" t="e">
        <f>IF(C2240="",NA(),MATCH($B2240&amp;$C2240,'Smelter Reference List'!$J:$J,0))</f>
        <v>#N/A</v>
      </c>
      <c r="T2240" s="229"/>
      <c r="U2240" s="229">
        <f t="shared" ca="1" si="72"/>
        <v>0</v>
      </c>
      <c r="V2240" s="229"/>
      <c r="W2240" s="229"/>
      <c r="Y2240" s="223" t="str">
        <f t="shared" si="73"/>
        <v/>
      </c>
    </row>
    <row r="2241" spans="1:25" s="223" customFormat="1" ht="20.25">
      <c r="A2241" s="292"/>
      <c r="B2241" s="293" t="str">
        <f>IF(LEN(A2241)=0,"",INDEX('Smelter Reference List'!$A:$A,MATCH($A2241,'Smelter Reference List'!$E:$E,0)))</f>
        <v/>
      </c>
      <c r="C2241" s="299" t="str">
        <f>IF(LEN(A2241)=0,"",INDEX('Smelter Reference List'!$C:$C,MATCH($A2241,'Smelter Reference List'!$E:$E,0)))</f>
        <v/>
      </c>
      <c r="D2241" s="293" t="str">
        <f ca="1">IF(ISERROR($S2241),"",OFFSET('Smelter Reference List'!$C$4,$S2241-4,0)&amp;"")</f>
        <v/>
      </c>
      <c r="E2241" s="293" t="str">
        <f ca="1">IF(ISERROR($S2241),"",OFFSET('Smelter Reference List'!$D$4,$S2241-4,0)&amp;"")</f>
        <v/>
      </c>
      <c r="F2241" s="293" t="str">
        <f ca="1">IF(ISERROR($S2241),"",OFFSET('Smelter Reference List'!$E$4,$S2241-4,0))</f>
        <v/>
      </c>
      <c r="G2241" s="293" t="str">
        <f ca="1">IF(C2241=$U$4,"Enter smelter details", IF(ISERROR($S2241),"",OFFSET('Smelter Reference List'!$F$4,$S2241-4,0)))</f>
        <v/>
      </c>
      <c r="H2241" s="294" t="str">
        <f ca="1">IF(ISERROR($S2241),"",OFFSET('Smelter Reference List'!$G$4,$S2241-4,0))</f>
        <v/>
      </c>
      <c r="I2241" s="295" t="str">
        <f ca="1">IF(ISERROR($S2241),"",OFFSET('Smelter Reference List'!$H$4,$S2241-4,0))</f>
        <v/>
      </c>
      <c r="J2241" s="295" t="str">
        <f ca="1">IF(ISERROR($S2241),"",OFFSET('Smelter Reference List'!$I$4,$S2241-4,0))</f>
        <v/>
      </c>
      <c r="K2241" s="296"/>
      <c r="L2241" s="296"/>
      <c r="M2241" s="296"/>
      <c r="N2241" s="296"/>
      <c r="O2241" s="296"/>
      <c r="P2241" s="296"/>
      <c r="Q2241" s="297"/>
      <c r="R2241" s="227"/>
      <c r="S2241" s="228" t="e">
        <f>IF(C2241="",NA(),MATCH($B2241&amp;$C2241,'Smelter Reference List'!$J:$J,0))</f>
        <v>#N/A</v>
      </c>
      <c r="T2241" s="229"/>
      <c r="U2241" s="229">
        <f t="shared" ca="1" si="72"/>
        <v>0</v>
      </c>
      <c r="V2241" s="229"/>
      <c r="W2241" s="229"/>
      <c r="Y2241" s="223" t="str">
        <f t="shared" si="73"/>
        <v/>
      </c>
    </row>
    <row r="2242" spans="1:25" s="223" customFormat="1" ht="20.25">
      <c r="A2242" s="292"/>
      <c r="B2242" s="293" t="str">
        <f>IF(LEN(A2242)=0,"",INDEX('Smelter Reference List'!$A:$A,MATCH($A2242,'Smelter Reference List'!$E:$E,0)))</f>
        <v/>
      </c>
      <c r="C2242" s="299" t="str">
        <f>IF(LEN(A2242)=0,"",INDEX('Smelter Reference List'!$C:$C,MATCH($A2242,'Smelter Reference List'!$E:$E,0)))</f>
        <v/>
      </c>
      <c r="D2242" s="293" t="str">
        <f ca="1">IF(ISERROR($S2242),"",OFFSET('Smelter Reference List'!$C$4,$S2242-4,0)&amp;"")</f>
        <v/>
      </c>
      <c r="E2242" s="293" t="str">
        <f ca="1">IF(ISERROR($S2242),"",OFFSET('Smelter Reference List'!$D$4,$S2242-4,0)&amp;"")</f>
        <v/>
      </c>
      <c r="F2242" s="293" t="str">
        <f ca="1">IF(ISERROR($S2242),"",OFFSET('Smelter Reference List'!$E$4,$S2242-4,0))</f>
        <v/>
      </c>
      <c r="G2242" s="293" t="str">
        <f ca="1">IF(C2242=$U$4,"Enter smelter details", IF(ISERROR($S2242),"",OFFSET('Smelter Reference List'!$F$4,$S2242-4,0)))</f>
        <v/>
      </c>
      <c r="H2242" s="294" t="str">
        <f ca="1">IF(ISERROR($S2242),"",OFFSET('Smelter Reference List'!$G$4,$S2242-4,0))</f>
        <v/>
      </c>
      <c r="I2242" s="295" t="str">
        <f ca="1">IF(ISERROR($S2242),"",OFFSET('Smelter Reference List'!$H$4,$S2242-4,0))</f>
        <v/>
      </c>
      <c r="J2242" s="295" t="str">
        <f ca="1">IF(ISERROR($S2242),"",OFFSET('Smelter Reference List'!$I$4,$S2242-4,0))</f>
        <v/>
      </c>
      <c r="K2242" s="296"/>
      <c r="L2242" s="296"/>
      <c r="M2242" s="296"/>
      <c r="N2242" s="296"/>
      <c r="O2242" s="296"/>
      <c r="P2242" s="296"/>
      <c r="Q2242" s="297"/>
      <c r="R2242" s="227"/>
      <c r="S2242" s="228" t="e">
        <f>IF(C2242="",NA(),MATCH($B2242&amp;$C2242,'Smelter Reference List'!$J:$J,0))</f>
        <v>#N/A</v>
      </c>
      <c r="T2242" s="229"/>
      <c r="U2242" s="229">
        <f t="shared" ca="1" si="72"/>
        <v>0</v>
      </c>
      <c r="V2242" s="229"/>
      <c r="W2242" s="229"/>
      <c r="Y2242" s="223" t="str">
        <f t="shared" si="73"/>
        <v/>
      </c>
    </row>
    <row r="2243" spans="1:25" s="223" customFormat="1" ht="20.25">
      <c r="A2243" s="292"/>
      <c r="B2243" s="293" t="str">
        <f>IF(LEN(A2243)=0,"",INDEX('Smelter Reference List'!$A:$A,MATCH($A2243,'Smelter Reference List'!$E:$E,0)))</f>
        <v/>
      </c>
      <c r="C2243" s="299" t="str">
        <f>IF(LEN(A2243)=0,"",INDEX('Smelter Reference List'!$C:$C,MATCH($A2243,'Smelter Reference List'!$E:$E,0)))</f>
        <v/>
      </c>
      <c r="D2243" s="293" t="str">
        <f ca="1">IF(ISERROR($S2243),"",OFFSET('Smelter Reference List'!$C$4,$S2243-4,0)&amp;"")</f>
        <v/>
      </c>
      <c r="E2243" s="293" t="str">
        <f ca="1">IF(ISERROR($S2243),"",OFFSET('Smelter Reference List'!$D$4,$S2243-4,0)&amp;"")</f>
        <v/>
      </c>
      <c r="F2243" s="293" t="str">
        <f ca="1">IF(ISERROR($S2243),"",OFFSET('Smelter Reference List'!$E$4,$S2243-4,0))</f>
        <v/>
      </c>
      <c r="G2243" s="293" t="str">
        <f ca="1">IF(C2243=$U$4,"Enter smelter details", IF(ISERROR($S2243),"",OFFSET('Smelter Reference List'!$F$4,$S2243-4,0)))</f>
        <v/>
      </c>
      <c r="H2243" s="294" t="str">
        <f ca="1">IF(ISERROR($S2243),"",OFFSET('Smelter Reference List'!$G$4,$S2243-4,0))</f>
        <v/>
      </c>
      <c r="I2243" s="295" t="str">
        <f ca="1">IF(ISERROR($S2243),"",OFFSET('Smelter Reference List'!$H$4,$S2243-4,0))</f>
        <v/>
      </c>
      <c r="J2243" s="295" t="str">
        <f ca="1">IF(ISERROR($S2243),"",OFFSET('Smelter Reference List'!$I$4,$S2243-4,0))</f>
        <v/>
      </c>
      <c r="K2243" s="296"/>
      <c r="L2243" s="296"/>
      <c r="M2243" s="296"/>
      <c r="N2243" s="296"/>
      <c r="O2243" s="296"/>
      <c r="P2243" s="296"/>
      <c r="Q2243" s="297"/>
      <c r="R2243" s="227"/>
      <c r="S2243" s="228" t="e">
        <f>IF(C2243="",NA(),MATCH($B2243&amp;$C2243,'Smelter Reference List'!$J:$J,0))</f>
        <v>#N/A</v>
      </c>
      <c r="T2243" s="229"/>
      <c r="U2243" s="229">
        <f t="shared" ca="1" si="72"/>
        <v>0</v>
      </c>
      <c r="V2243" s="229"/>
      <c r="W2243" s="229"/>
      <c r="Y2243" s="223" t="str">
        <f t="shared" si="73"/>
        <v/>
      </c>
    </row>
    <row r="2244" spans="1:25" s="223" customFormat="1" ht="20.25">
      <c r="A2244" s="292"/>
      <c r="B2244" s="293" t="str">
        <f>IF(LEN(A2244)=0,"",INDEX('Smelter Reference List'!$A:$A,MATCH($A2244,'Smelter Reference List'!$E:$E,0)))</f>
        <v/>
      </c>
      <c r="C2244" s="299" t="str">
        <f>IF(LEN(A2244)=0,"",INDEX('Smelter Reference List'!$C:$C,MATCH($A2244,'Smelter Reference List'!$E:$E,0)))</f>
        <v/>
      </c>
      <c r="D2244" s="293" t="str">
        <f ca="1">IF(ISERROR($S2244),"",OFFSET('Smelter Reference List'!$C$4,$S2244-4,0)&amp;"")</f>
        <v/>
      </c>
      <c r="E2244" s="293" t="str">
        <f ca="1">IF(ISERROR($S2244),"",OFFSET('Smelter Reference List'!$D$4,$S2244-4,0)&amp;"")</f>
        <v/>
      </c>
      <c r="F2244" s="293" t="str">
        <f ca="1">IF(ISERROR($S2244),"",OFFSET('Smelter Reference List'!$E$4,$S2244-4,0))</f>
        <v/>
      </c>
      <c r="G2244" s="293" t="str">
        <f ca="1">IF(C2244=$U$4,"Enter smelter details", IF(ISERROR($S2244),"",OFFSET('Smelter Reference List'!$F$4,$S2244-4,0)))</f>
        <v/>
      </c>
      <c r="H2244" s="294" t="str">
        <f ca="1">IF(ISERROR($S2244),"",OFFSET('Smelter Reference List'!$G$4,$S2244-4,0))</f>
        <v/>
      </c>
      <c r="I2244" s="295" t="str">
        <f ca="1">IF(ISERROR($S2244),"",OFFSET('Smelter Reference List'!$H$4,$S2244-4,0))</f>
        <v/>
      </c>
      <c r="J2244" s="295" t="str">
        <f ca="1">IF(ISERROR($S2244),"",OFFSET('Smelter Reference List'!$I$4,$S2244-4,0))</f>
        <v/>
      </c>
      <c r="K2244" s="296"/>
      <c r="L2244" s="296"/>
      <c r="M2244" s="296"/>
      <c r="N2244" s="296"/>
      <c r="O2244" s="296"/>
      <c r="P2244" s="296"/>
      <c r="Q2244" s="297"/>
      <c r="R2244" s="227"/>
      <c r="S2244" s="228" t="e">
        <f>IF(C2244="",NA(),MATCH($B2244&amp;$C2244,'Smelter Reference List'!$J:$J,0))</f>
        <v>#N/A</v>
      </c>
      <c r="T2244" s="229"/>
      <c r="U2244" s="229">
        <f t="shared" ca="1" si="72"/>
        <v>0</v>
      </c>
      <c r="V2244" s="229"/>
      <c r="W2244" s="229"/>
      <c r="Y2244" s="223" t="str">
        <f t="shared" si="73"/>
        <v/>
      </c>
    </row>
    <row r="2245" spans="1:25" s="223" customFormat="1" ht="20.25">
      <c r="A2245" s="292"/>
      <c r="B2245" s="293" t="str">
        <f>IF(LEN(A2245)=0,"",INDEX('Smelter Reference List'!$A:$A,MATCH($A2245,'Smelter Reference List'!$E:$E,0)))</f>
        <v/>
      </c>
      <c r="C2245" s="299" t="str">
        <f>IF(LEN(A2245)=0,"",INDEX('Smelter Reference List'!$C:$C,MATCH($A2245,'Smelter Reference List'!$E:$E,0)))</f>
        <v/>
      </c>
      <c r="D2245" s="293" t="str">
        <f ca="1">IF(ISERROR($S2245),"",OFFSET('Smelter Reference List'!$C$4,$S2245-4,0)&amp;"")</f>
        <v/>
      </c>
      <c r="E2245" s="293" t="str">
        <f ca="1">IF(ISERROR($S2245),"",OFFSET('Smelter Reference List'!$D$4,$S2245-4,0)&amp;"")</f>
        <v/>
      </c>
      <c r="F2245" s="293" t="str">
        <f ca="1">IF(ISERROR($S2245),"",OFFSET('Smelter Reference List'!$E$4,$S2245-4,0))</f>
        <v/>
      </c>
      <c r="G2245" s="293" t="str">
        <f ca="1">IF(C2245=$U$4,"Enter smelter details", IF(ISERROR($S2245),"",OFFSET('Smelter Reference List'!$F$4,$S2245-4,0)))</f>
        <v/>
      </c>
      <c r="H2245" s="294" t="str">
        <f ca="1">IF(ISERROR($S2245),"",OFFSET('Smelter Reference List'!$G$4,$S2245-4,0))</f>
        <v/>
      </c>
      <c r="I2245" s="295" t="str">
        <f ca="1">IF(ISERROR($S2245),"",OFFSET('Smelter Reference List'!$H$4,$S2245-4,0))</f>
        <v/>
      </c>
      <c r="J2245" s="295" t="str">
        <f ca="1">IF(ISERROR($S2245),"",OFFSET('Smelter Reference List'!$I$4,$S2245-4,0))</f>
        <v/>
      </c>
      <c r="K2245" s="296"/>
      <c r="L2245" s="296"/>
      <c r="M2245" s="296"/>
      <c r="N2245" s="296"/>
      <c r="O2245" s="296"/>
      <c r="P2245" s="296"/>
      <c r="Q2245" s="297"/>
      <c r="R2245" s="227"/>
      <c r="S2245" s="228" t="e">
        <f>IF(C2245="",NA(),MATCH($B2245&amp;$C2245,'Smelter Reference List'!$J:$J,0))</f>
        <v>#N/A</v>
      </c>
      <c r="T2245" s="229"/>
      <c r="U2245" s="229">
        <f t="shared" ca="1" si="72"/>
        <v>0</v>
      </c>
      <c r="V2245" s="229"/>
      <c r="W2245" s="229"/>
      <c r="Y2245" s="223" t="str">
        <f t="shared" si="73"/>
        <v/>
      </c>
    </row>
    <row r="2246" spans="1:25" s="223" customFormat="1" ht="20.25">
      <c r="A2246" s="292"/>
      <c r="B2246" s="293" t="str">
        <f>IF(LEN(A2246)=0,"",INDEX('Smelter Reference List'!$A:$A,MATCH($A2246,'Smelter Reference List'!$E:$E,0)))</f>
        <v/>
      </c>
      <c r="C2246" s="299" t="str">
        <f>IF(LEN(A2246)=0,"",INDEX('Smelter Reference List'!$C:$C,MATCH($A2246,'Smelter Reference List'!$E:$E,0)))</f>
        <v/>
      </c>
      <c r="D2246" s="293" t="str">
        <f ca="1">IF(ISERROR($S2246),"",OFFSET('Smelter Reference List'!$C$4,$S2246-4,0)&amp;"")</f>
        <v/>
      </c>
      <c r="E2246" s="293" t="str">
        <f ca="1">IF(ISERROR($S2246),"",OFFSET('Smelter Reference List'!$D$4,$S2246-4,0)&amp;"")</f>
        <v/>
      </c>
      <c r="F2246" s="293" t="str">
        <f ca="1">IF(ISERROR($S2246),"",OFFSET('Smelter Reference List'!$E$4,$S2246-4,0))</f>
        <v/>
      </c>
      <c r="G2246" s="293" t="str">
        <f ca="1">IF(C2246=$U$4,"Enter smelter details", IF(ISERROR($S2246),"",OFFSET('Smelter Reference List'!$F$4,$S2246-4,0)))</f>
        <v/>
      </c>
      <c r="H2246" s="294" t="str">
        <f ca="1">IF(ISERROR($S2246),"",OFFSET('Smelter Reference List'!$G$4,$S2246-4,0))</f>
        <v/>
      </c>
      <c r="I2246" s="295" t="str">
        <f ca="1">IF(ISERROR($S2246),"",OFFSET('Smelter Reference List'!$H$4,$S2246-4,0))</f>
        <v/>
      </c>
      <c r="J2246" s="295" t="str">
        <f ca="1">IF(ISERROR($S2246),"",OFFSET('Smelter Reference List'!$I$4,$S2246-4,0))</f>
        <v/>
      </c>
      <c r="K2246" s="296"/>
      <c r="L2246" s="296"/>
      <c r="M2246" s="296"/>
      <c r="N2246" s="296"/>
      <c r="O2246" s="296"/>
      <c r="P2246" s="296"/>
      <c r="Q2246" s="297"/>
      <c r="R2246" s="227"/>
      <c r="S2246" s="228" t="e">
        <f>IF(C2246="",NA(),MATCH($B2246&amp;$C2246,'Smelter Reference List'!$J:$J,0))</f>
        <v>#N/A</v>
      </c>
      <c r="T2246" s="229"/>
      <c r="U2246" s="229">
        <f t="shared" ca="1" si="72"/>
        <v>0</v>
      </c>
      <c r="V2246" s="229"/>
      <c r="W2246" s="229"/>
      <c r="Y2246" s="223" t="str">
        <f t="shared" si="73"/>
        <v/>
      </c>
    </row>
    <row r="2247" spans="1:25" s="223" customFormat="1" ht="20.25">
      <c r="A2247" s="292"/>
      <c r="B2247" s="293" t="str">
        <f>IF(LEN(A2247)=0,"",INDEX('Smelter Reference List'!$A:$A,MATCH($A2247,'Smelter Reference List'!$E:$E,0)))</f>
        <v/>
      </c>
      <c r="C2247" s="299" t="str">
        <f>IF(LEN(A2247)=0,"",INDEX('Smelter Reference List'!$C:$C,MATCH($A2247,'Smelter Reference List'!$E:$E,0)))</f>
        <v/>
      </c>
      <c r="D2247" s="293" t="str">
        <f ca="1">IF(ISERROR($S2247),"",OFFSET('Smelter Reference List'!$C$4,$S2247-4,0)&amp;"")</f>
        <v/>
      </c>
      <c r="E2247" s="293" t="str">
        <f ca="1">IF(ISERROR($S2247),"",OFFSET('Smelter Reference List'!$D$4,$S2247-4,0)&amp;"")</f>
        <v/>
      </c>
      <c r="F2247" s="293" t="str">
        <f ca="1">IF(ISERROR($S2247),"",OFFSET('Smelter Reference List'!$E$4,$S2247-4,0))</f>
        <v/>
      </c>
      <c r="G2247" s="293" t="str">
        <f ca="1">IF(C2247=$U$4,"Enter smelter details", IF(ISERROR($S2247),"",OFFSET('Smelter Reference List'!$F$4,$S2247-4,0)))</f>
        <v/>
      </c>
      <c r="H2247" s="294" t="str">
        <f ca="1">IF(ISERROR($S2247),"",OFFSET('Smelter Reference List'!$G$4,$S2247-4,0))</f>
        <v/>
      </c>
      <c r="I2247" s="295" t="str">
        <f ca="1">IF(ISERROR($S2247),"",OFFSET('Smelter Reference List'!$H$4,$S2247-4,0))</f>
        <v/>
      </c>
      <c r="J2247" s="295" t="str">
        <f ca="1">IF(ISERROR($S2247),"",OFFSET('Smelter Reference List'!$I$4,$S2247-4,0))</f>
        <v/>
      </c>
      <c r="K2247" s="296"/>
      <c r="L2247" s="296"/>
      <c r="M2247" s="296"/>
      <c r="N2247" s="296"/>
      <c r="O2247" s="296"/>
      <c r="P2247" s="296"/>
      <c r="Q2247" s="297"/>
      <c r="R2247" s="227"/>
      <c r="S2247" s="228" t="e">
        <f>IF(C2247="",NA(),MATCH($B2247&amp;$C2247,'Smelter Reference List'!$J:$J,0))</f>
        <v>#N/A</v>
      </c>
      <c r="T2247" s="229"/>
      <c r="U2247" s="229">
        <f t="shared" ca="1" si="72"/>
        <v>0</v>
      </c>
      <c r="V2247" s="229"/>
      <c r="W2247" s="229"/>
      <c r="Y2247" s="223" t="str">
        <f t="shared" si="73"/>
        <v/>
      </c>
    </row>
    <row r="2248" spans="1:25" s="223" customFormat="1" ht="20.25">
      <c r="A2248" s="292"/>
      <c r="B2248" s="293" t="str">
        <f>IF(LEN(A2248)=0,"",INDEX('Smelter Reference List'!$A:$A,MATCH($A2248,'Smelter Reference List'!$E:$E,0)))</f>
        <v/>
      </c>
      <c r="C2248" s="299" t="str">
        <f>IF(LEN(A2248)=0,"",INDEX('Smelter Reference List'!$C:$C,MATCH($A2248,'Smelter Reference List'!$E:$E,0)))</f>
        <v/>
      </c>
      <c r="D2248" s="293" t="str">
        <f ca="1">IF(ISERROR($S2248),"",OFFSET('Smelter Reference List'!$C$4,$S2248-4,0)&amp;"")</f>
        <v/>
      </c>
      <c r="E2248" s="293" t="str">
        <f ca="1">IF(ISERROR($S2248),"",OFFSET('Smelter Reference List'!$D$4,$S2248-4,0)&amp;"")</f>
        <v/>
      </c>
      <c r="F2248" s="293" t="str">
        <f ca="1">IF(ISERROR($S2248),"",OFFSET('Smelter Reference List'!$E$4,$S2248-4,0))</f>
        <v/>
      </c>
      <c r="G2248" s="293" t="str">
        <f ca="1">IF(C2248=$U$4,"Enter smelter details", IF(ISERROR($S2248),"",OFFSET('Smelter Reference List'!$F$4,$S2248-4,0)))</f>
        <v/>
      </c>
      <c r="H2248" s="294" t="str">
        <f ca="1">IF(ISERROR($S2248),"",OFFSET('Smelter Reference List'!$G$4,$S2248-4,0))</f>
        <v/>
      </c>
      <c r="I2248" s="295" t="str">
        <f ca="1">IF(ISERROR($S2248),"",OFFSET('Smelter Reference List'!$H$4,$S2248-4,0))</f>
        <v/>
      </c>
      <c r="J2248" s="295" t="str">
        <f ca="1">IF(ISERROR($S2248),"",OFFSET('Smelter Reference List'!$I$4,$S2248-4,0))</f>
        <v/>
      </c>
      <c r="K2248" s="296"/>
      <c r="L2248" s="296"/>
      <c r="M2248" s="296"/>
      <c r="N2248" s="296"/>
      <c r="O2248" s="296"/>
      <c r="P2248" s="296"/>
      <c r="Q2248" s="297"/>
      <c r="R2248" s="227"/>
      <c r="S2248" s="228" t="e">
        <f>IF(C2248="",NA(),MATCH($B2248&amp;$C2248,'Smelter Reference List'!$J:$J,0))</f>
        <v>#N/A</v>
      </c>
      <c r="T2248" s="229"/>
      <c r="U2248" s="229">
        <f t="shared" ca="1" si="72"/>
        <v>0</v>
      </c>
      <c r="V2248" s="229"/>
      <c r="W2248" s="229"/>
      <c r="Y2248" s="223" t="str">
        <f t="shared" si="73"/>
        <v/>
      </c>
    </row>
    <row r="2249" spans="1:25" s="223" customFormat="1" ht="20.25">
      <c r="A2249" s="292"/>
      <c r="B2249" s="293" t="str">
        <f>IF(LEN(A2249)=0,"",INDEX('Smelter Reference List'!$A:$A,MATCH($A2249,'Smelter Reference List'!$E:$E,0)))</f>
        <v/>
      </c>
      <c r="C2249" s="299" t="str">
        <f>IF(LEN(A2249)=0,"",INDEX('Smelter Reference List'!$C:$C,MATCH($A2249,'Smelter Reference List'!$E:$E,0)))</f>
        <v/>
      </c>
      <c r="D2249" s="293" t="str">
        <f ca="1">IF(ISERROR($S2249),"",OFFSET('Smelter Reference List'!$C$4,$S2249-4,0)&amp;"")</f>
        <v/>
      </c>
      <c r="E2249" s="293" t="str">
        <f ca="1">IF(ISERROR($S2249),"",OFFSET('Smelter Reference List'!$D$4,$S2249-4,0)&amp;"")</f>
        <v/>
      </c>
      <c r="F2249" s="293" t="str">
        <f ca="1">IF(ISERROR($S2249),"",OFFSET('Smelter Reference List'!$E$4,$S2249-4,0))</f>
        <v/>
      </c>
      <c r="G2249" s="293" t="str">
        <f ca="1">IF(C2249=$U$4,"Enter smelter details", IF(ISERROR($S2249),"",OFFSET('Smelter Reference List'!$F$4,$S2249-4,0)))</f>
        <v/>
      </c>
      <c r="H2249" s="294" t="str">
        <f ca="1">IF(ISERROR($S2249),"",OFFSET('Smelter Reference List'!$G$4,$S2249-4,0))</f>
        <v/>
      </c>
      <c r="I2249" s="295" t="str">
        <f ca="1">IF(ISERROR($S2249),"",OFFSET('Smelter Reference List'!$H$4,$S2249-4,0))</f>
        <v/>
      </c>
      <c r="J2249" s="295" t="str">
        <f ca="1">IF(ISERROR($S2249),"",OFFSET('Smelter Reference List'!$I$4,$S2249-4,0))</f>
        <v/>
      </c>
      <c r="K2249" s="296"/>
      <c r="L2249" s="296"/>
      <c r="M2249" s="296"/>
      <c r="N2249" s="296"/>
      <c r="O2249" s="296"/>
      <c r="P2249" s="296"/>
      <c r="Q2249" s="297"/>
      <c r="R2249" s="227"/>
      <c r="S2249" s="228" t="e">
        <f>IF(C2249="",NA(),MATCH($B2249&amp;$C2249,'Smelter Reference List'!$J:$J,0))</f>
        <v>#N/A</v>
      </c>
      <c r="T2249" s="229"/>
      <c r="U2249" s="229">
        <f t="shared" ca="1" si="72"/>
        <v>0</v>
      </c>
      <c r="V2249" s="229"/>
      <c r="W2249" s="229"/>
      <c r="Y2249" s="223" t="str">
        <f t="shared" si="73"/>
        <v/>
      </c>
    </row>
    <row r="2250" spans="1:25" s="223" customFormat="1" ht="20.25">
      <c r="A2250" s="292"/>
      <c r="B2250" s="293" t="str">
        <f>IF(LEN(A2250)=0,"",INDEX('Smelter Reference List'!$A:$A,MATCH($A2250,'Smelter Reference List'!$E:$E,0)))</f>
        <v/>
      </c>
      <c r="C2250" s="299" t="str">
        <f>IF(LEN(A2250)=0,"",INDEX('Smelter Reference List'!$C:$C,MATCH($A2250,'Smelter Reference List'!$E:$E,0)))</f>
        <v/>
      </c>
      <c r="D2250" s="293" t="str">
        <f ca="1">IF(ISERROR($S2250),"",OFFSET('Smelter Reference List'!$C$4,$S2250-4,0)&amp;"")</f>
        <v/>
      </c>
      <c r="E2250" s="293" t="str">
        <f ca="1">IF(ISERROR($S2250),"",OFFSET('Smelter Reference List'!$D$4,$S2250-4,0)&amp;"")</f>
        <v/>
      </c>
      <c r="F2250" s="293" t="str">
        <f ca="1">IF(ISERROR($S2250),"",OFFSET('Smelter Reference List'!$E$4,$S2250-4,0))</f>
        <v/>
      </c>
      <c r="G2250" s="293" t="str">
        <f ca="1">IF(C2250=$U$4,"Enter smelter details", IF(ISERROR($S2250),"",OFFSET('Smelter Reference List'!$F$4,$S2250-4,0)))</f>
        <v/>
      </c>
      <c r="H2250" s="294" t="str">
        <f ca="1">IF(ISERROR($S2250),"",OFFSET('Smelter Reference List'!$G$4,$S2250-4,0))</f>
        <v/>
      </c>
      <c r="I2250" s="295" t="str">
        <f ca="1">IF(ISERROR($S2250),"",OFFSET('Smelter Reference List'!$H$4,$S2250-4,0))</f>
        <v/>
      </c>
      <c r="J2250" s="295" t="str">
        <f ca="1">IF(ISERROR($S2250),"",OFFSET('Smelter Reference List'!$I$4,$S2250-4,0))</f>
        <v/>
      </c>
      <c r="K2250" s="296"/>
      <c r="L2250" s="296"/>
      <c r="M2250" s="296"/>
      <c r="N2250" s="296"/>
      <c r="O2250" s="296"/>
      <c r="P2250" s="296"/>
      <c r="Q2250" s="297"/>
      <c r="R2250" s="227"/>
      <c r="S2250" s="228" t="e">
        <f>IF(C2250="",NA(),MATCH($B2250&amp;$C2250,'Smelter Reference List'!$J:$J,0))</f>
        <v>#N/A</v>
      </c>
      <c r="T2250" s="229"/>
      <c r="U2250" s="229">
        <f t="shared" ca="1" si="72"/>
        <v>0</v>
      </c>
      <c r="V2250" s="229"/>
      <c r="W2250" s="229"/>
      <c r="Y2250" s="223" t="str">
        <f t="shared" si="73"/>
        <v/>
      </c>
    </row>
    <row r="2251" spans="1:25" s="223" customFormat="1" ht="20.25">
      <c r="A2251" s="292"/>
      <c r="B2251" s="293" t="str">
        <f>IF(LEN(A2251)=0,"",INDEX('Smelter Reference List'!$A:$A,MATCH($A2251,'Smelter Reference List'!$E:$E,0)))</f>
        <v/>
      </c>
      <c r="C2251" s="299" t="str">
        <f>IF(LEN(A2251)=0,"",INDEX('Smelter Reference List'!$C:$C,MATCH($A2251,'Smelter Reference List'!$E:$E,0)))</f>
        <v/>
      </c>
      <c r="D2251" s="293" t="str">
        <f ca="1">IF(ISERROR($S2251),"",OFFSET('Smelter Reference List'!$C$4,$S2251-4,0)&amp;"")</f>
        <v/>
      </c>
      <c r="E2251" s="293" t="str">
        <f ca="1">IF(ISERROR($S2251),"",OFFSET('Smelter Reference List'!$D$4,$S2251-4,0)&amp;"")</f>
        <v/>
      </c>
      <c r="F2251" s="293" t="str">
        <f ca="1">IF(ISERROR($S2251),"",OFFSET('Smelter Reference List'!$E$4,$S2251-4,0))</f>
        <v/>
      </c>
      <c r="G2251" s="293" t="str">
        <f ca="1">IF(C2251=$U$4,"Enter smelter details", IF(ISERROR($S2251),"",OFFSET('Smelter Reference List'!$F$4,$S2251-4,0)))</f>
        <v/>
      </c>
      <c r="H2251" s="294" t="str">
        <f ca="1">IF(ISERROR($S2251),"",OFFSET('Smelter Reference List'!$G$4,$S2251-4,0))</f>
        <v/>
      </c>
      <c r="I2251" s="295" t="str">
        <f ca="1">IF(ISERROR($S2251),"",OFFSET('Smelter Reference List'!$H$4,$S2251-4,0))</f>
        <v/>
      </c>
      <c r="J2251" s="295" t="str">
        <f ca="1">IF(ISERROR($S2251),"",OFFSET('Smelter Reference List'!$I$4,$S2251-4,0))</f>
        <v/>
      </c>
      <c r="K2251" s="296"/>
      <c r="L2251" s="296"/>
      <c r="M2251" s="296"/>
      <c r="N2251" s="296"/>
      <c r="O2251" s="296"/>
      <c r="P2251" s="296"/>
      <c r="Q2251" s="297"/>
      <c r="R2251" s="227"/>
      <c r="S2251" s="228" t="e">
        <f>IF(C2251="",NA(),MATCH($B2251&amp;$C2251,'Smelter Reference List'!$J:$J,0))</f>
        <v>#N/A</v>
      </c>
      <c r="T2251" s="229"/>
      <c r="U2251" s="229">
        <f t="shared" ca="1" si="72"/>
        <v>0</v>
      </c>
      <c r="V2251" s="229"/>
      <c r="W2251" s="229"/>
      <c r="Y2251" s="223" t="str">
        <f t="shared" si="73"/>
        <v/>
      </c>
    </row>
    <row r="2252" spans="1:25" s="223" customFormat="1" ht="20.25">
      <c r="A2252" s="292"/>
      <c r="B2252" s="293" t="str">
        <f>IF(LEN(A2252)=0,"",INDEX('Smelter Reference List'!$A:$A,MATCH($A2252,'Smelter Reference List'!$E:$E,0)))</f>
        <v/>
      </c>
      <c r="C2252" s="299" t="str">
        <f>IF(LEN(A2252)=0,"",INDEX('Smelter Reference List'!$C:$C,MATCH($A2252,'Smelter Reference List'!$E:$E,0)))</f>
        <v/>
      </c>
      <c r="D2252" s="293" t="str">
        <f ca="1">IF(ISERROR($S2252),"",OFFSET('Smelter Reference List'!$C$4,$S2252-4,0)&amp;"")</f>
        <v/>
      </c>
      <c r="E2252" s="293" t="str">
        <f ca="1">IF(ISERROR($S2252),"",OFFSET('Smelter Reference List'!$D$4,$S2252-4,0)&amp;"")</f>
        <v/>
      </c>
      <c r="F2252" s="293" t="str">
        <f ca="1">IF(ISERROR($S2252),"",OFFSET('Smelter Reference List'!$E$4,$S2252-4,0))</f>
        <v/>
      </c>
      <c r="G2252" s="293" t="str">
        <f ca="1">IF(C2252=$U$4,"Enter smelter details", IF(ISERROR($S2252),"",OFFSET('Smelter Reference List'!$F$4,$S2252-4,0)))</f>
        <v/>
      </c>
      <c r="H2252" s="294" t="str">
        <f ca="1">IF(ISERROR($S2252),"",OFFSET('Smelter Reference List'!$G$4,$S2252-4,0))</f>
        <v/>
      </c>
      <c r="I2252" s="295" t="str">
        <f ca="1">IF(ISERROR($S2252),"",OFFSET('Smelter Reference List'!$H$4,$S2252-4,0))</f>
        <v/>
      </c>
      <c r="J2252" s="295" t="str">
        <f ca="1">IF(ISERROR($S2252),"",OFFSET('Smelter Reference List'!$I$4,$S2252-4,0))</f>
        <v/>
      </c>
      <c r="K2252" s="296"/>
      <c r="L2252" s="296"/>
      <c r="M2252" s="296"/>
      <c r="N2252" s="296"/>
      <c r="O2252" s="296"/>
      <c r="P2252" s="296"/>
      <c r="Q2252" s="297"/>
      <c r="R2252" s="227"/>
      <c r="S2252" s="228" t="e">
        <f>IF(C2252="",NA(),MATCH($B2252&amp;$C2252,'Smelter Reference List'!$J:$J,0))</f>
        <v>#N/A</v>
      </c>
      <c r="T2252" s="229"/>
      <c r="U2252" s="229">
        <f t="shared" ca="1" si="72"/>
        <v>0</v>
      </c>
      <c r="V2252" s="229"/>
      <c r="W2252" s="229"/>
      <c r="Y2252" s="223" t="str">
        <f t="shared" si="73"/>
        <v/>
      </c>
    </row>
    <row r="2253" spans="1:25" s="223" customFormat="1" ht="20.25">
      <c r="A2253" s="292"/>
      <c r="B2253" s="293" t="str">
        <f>IF(LEN(A2253)=0,"",INDEX('Smelter Reference List'!$A:$A,MATCH($A2253,'Smelter Reference List'!$E:$E,0)))</f>
        <v/>
      </c>
      <c r="C2253" s="299" t="str">
        <f>IF(LEN(A2253)=0,"",INDEX('Smelter Reference List'!$C:$C,MATCH($A2253,'Smelter Reference List'!$E:$E,0)))</f>
        <v/>
      </c>
      <c r="D2253" s="293" t="str">
        <f ca="1">IF(ISERROR($S2253),"",OFFSET('Smelter Reference List'!$C$4,$S2253-4,0)&amp;"")</f>
        <v/>
      </c>
      <c r="E2253" s="293" t="str">
        <f ca="1">IF(ISERROR($S2253),"",OFFSET('Smelter Reference List'!$D$4,$S2253-4,0)&amp;"")</f>
        <v/>
      </c>
      <c r="F2253" s="293" t="str">
        <f ca="1">IF(ISERROR($S2253),"",OFFSET('Smelter Reference List'!$E$4,$S2253-4,0))</f>
        <v/>
      </c>
      <c r="G2253" s="293" t="str">
        <f ca="1">IF(C2253=$U$4,"Enter smelter details", IF(ISERROR($S2253),"",OFFSET('Smelter Reference List'!$F$4,$S2253-4,0)))</f>
        <v/>
      </c>
      <c r="H2253" s="294" t="str">
        <f ca="1">IF(ISERROR($S2253),"",OFFSET('Smelter Reference List'!$G$4,$S2253-4,0))</f>
        <v/>
      </c>
      <c r="I2253" s="295" t="str">
        <f ca="1">IF(ISERROR($S2253),"",OFFSET('Smelter Reference List'!$H$4,$S2253-4,0))</f>
        <v/>
      </c>
      <c r="J2253" s="295" t="str">
        <f ca="1">IF(ISERROR($S2253),"",OFFSET('Smelter Reference List'!$I$4,$S2253-4,0))</f>
        <v/>
      </c>
      <c r="K2253" s="296"/>
      <c r="L2253" s="296"/>
      <c r="M2253" s="296"/>
      <c r="N2253" s="296"/>
      <c r="O2253" s="296"/>
      <c r="P2253" s="296"/>
      <c r="Q2253" s="297"/>
      <c r="R2253" s="227"/>
      <c r="S2253" s="228" t="e">
        <f>IF(C2253="",NA(),MATCH($B2253&amp;$C2253,'Smelter Reference List'!$J:$J,0))</f>
        <v>#N/A</v>
      </c>
      <c r="T2253" s="229"/>
      <c r="U2253" s="229">
        <f t="shared" ca="1" si="72"/>
        <v>0</v>
      </c>
      <c r="V2253" s="229"/>
      <c r="W2253" s="229"/>
      <c r="Y2253" s="223" t="str">
        <f t="shared" si="73"/>
        <v/>
      </c>
    </row>
    <row r="2254" spans="1:25" s="223" customFormat="1" ht="20.25">
      <c r="A2254" s="292"/>
      <c r="B2254" s="293" t="str">
        <f>IF(LEN(A2254)=0,"",INDEX('Smelter Reference List'!$A:$A,MATCH($A2254,'Smelter Reference List'!$E:$E,0)))</f>
        <v/>
      </c>
      <c r="C2254" s="299" t="str">
        <f>IF(LEN(A2254)=0,"",INDEX('Smelter Reference List'!$C:$C,MATCH($A2254,'Smelter Reference List'!$E:$E,0)))</f>
        <v/>
      </c>
      <c r="D2254" s="293" t="str">
        <f ca="1">IF(ISERROR($S2254),"",OFFSET('Smelter Reference List'!$C$4,$S2254-4,0)&amp;"")</f>
        <v/>
      </c>
      <c r="E2254" s="293" t="str">
        <f ca="1">IF(ISERROR($S2254),"",OFFSET('Smelter Reference List'!$D$4,$S2254-4,0)&amp;"")</f>
        <v/>
      </c>
      <c r="F2254" s="293" t="str">
        <f ca="1">IF(ISERROR($S2254),"",OFFSET('Smelter Reference List'!$E$4,$S2254-4,0))</f>
        <v/>
      </c>
      <c r="G2254" s="293" t="str">
        <f ca="1">IF(C2254=$U$4,"Enter smelter details", IF(ISERROR($S2254),"",OFFSET('Smelter Reference List'!$F$4,$S2254-4,0)))</f>
        <v/>
      </c>
      <c r="H2254" s="294" t="str">
        <f ca="1">IF(ISERROR($S2254),"",OFFSET('Smelter Reference List'!$G$4,$S2254-4,0))</f>
        <v/>
      </c>
      <c r="I2254" s="295" t="str">
        <f ca="1">IF(ISERROR($S2254),"",OFFSET('Smelter Reference List'!$H$4,$S2254-4,0))</f>
        <v/>
      </c>
      <c r="J2254" s="295" t="str">
        <f ca="1">IF(ISERROR($S2254),"",OFFSET('Smelter Reference List'!$I$4,$S2254-4,0))</f>
        <v/>
      </c>
      <c r="K2254" s="296"/>
      <c r="L2254" s="296"/>
      <c r="M2254" s="296"/>
      <c r="N2254" s="296"/>
      <c r="O2254" s="296"/>
      <c r="P2254" s="296"/>
      <c r="Q2254" s="297"/>
      <c r="R2254" s="227"/>
      <c r="S2254" s="228" t="e">
        <f>IF(C2254="",NA(),MATCH($B2254&amp;$C2254,'Smelter Reference List'!$J:$J,0))</f>
        <v>#N/A</v>
      </c>
      <c r="T2254" s="229"/>
      <c r="U2254" s="229">
        <f t="shared" ca="1" si="72"/>
        <v>0</v>
      </c>
      <c r="V2254" s="229"/>
      <c r="W2254" s="229"/>
      <c r="Y2254" s="223" t="str">
        <f t="shared" si="73"/>
        <v/>
      </c>
    </row>
    <row r="2255" spans="1:25" s="223" customFormat="1" ht="20.25">
      <c r="A2255" s="292"/>
      <c r="B2255" s="293" t="str">
        <f>IF(LEN(A2255)=0,"",INDEX('Smelter Reference List'!$A:$A,MATCH($A2255,'Smelter Reference List'!$E:$E,0)))</f>
        <v/>
      </c>
      <c r="C2255" s="299" t="str">
        <f>IF(LEN(A2255)=0,"",INDEX('Smelter Reference List'!$C:$C,MATCH($A2255,'Smelter Reference List'!$E:$E,0)))</f>
        <v/>
      </c>
      <c r="D2255" s="293" t="str">
        <f ca="1">IF(ISERROR($S2255),"",OFFSET('Smelter Reference List'!$C$4,$S2255-4,0)&amp;"")</f>
        <v/>
      </c>
      <c r="E2255" s="293" t="str">
        <f ca="1">IF(ISERROR($S2255),"",OFFSET('Smelter Reference List'!$D$4,$S2255-4,0)&amp;"")</f>
        <v/>
      </c>
      <c r="F2255" s="293" t="str">
        <f ca="1">IF(ISERROR($S2255),"",OFFSET('Smelter Reference List'!$E$4,$S2255-4,0))</f>
        <v/>
      </c>
      <c r="G2255" s="293" t="str">
        <f ca="1">IF(C2255=$U$4,"Enter smelter details", IF(ISERROR($S2255),"",OFFSET('Smelter Reference List'!$F$4,$S2255-4,0)))</f>
        <v/>
      </c>
      <c r="H2255" s="294" t="str">
        <f ca="1">IF(ISERROR($S2255),"",OFFSET('Smelter Reference List'!$G$4,$S2255-4,0))</f>
        <v/>
      </c>
      <c r="I2255" s="295" t="str">
        <f ca="1">IF(ISERROR($S2255),"",OFFSET('Smelter Reference List'!$H$4,$S2255-4,0))</f>
        <v/>
      </c>
      <c r="J2255" s="295" t="str">
        <f ca="1">IF(ISERROR($S2255),"",OFFSET('Smelter Reference List'!$I$4,$S2255-4,0))</f>
        <v/>
      </c>
      <c r="K2255" s="296"/>
      <c r="L2255" s="296"/>
      <c r="M2255" s="296"/>
      <c r="N2255" s="296"/>
      <c r="O2255" s="296"/>
      <c r="P2255" s="296"/>
      <c r="Q2255" s="297"/>
      <c r="R2255" s="227"/>
      <c r="S2255" s="228" t="e">
        <f>IF(C2255="",NA(),MATCH($B2255&amp;$C2255,'Smelter Reference List'!$J:$J,0))</f>
        <v>#N/A</v>
      </c>
      <c r="T2255" s="229"/>
      <c r="U2255" s="229">
        <f t="shared" ca="1" si="72"/>
        <v>0</v>
      </c>
      <c r="V2255" s="229"/>
      <c r="W2255" s="229"/>
      <c r="Y2255" s="223" t="str">
        <f t="shared" si="73"/>
        <v/>
      </c>
    </row>
    <row r="2256" spans="1:25" s="223" customFormat="1" ht="20.25">
      <c r="A2256" s="292"/>
      <c r="B2256" s="293" t="str">
        <f>IF(LEN(A2256)=0,"",INDEX('Smelter Reference List'!$A:$A,MATCH($A2256,'Smelter Reference List'!$E:$E,0)))</f>
        <v/>
      </c>
      <c r="C2256" s="299" t="str">
        <f>IF(LEN(A2256)=0,"",INDEX('Smelter Reference List'!$C:$C,MATCH($A2256,'Smelter Reference List'!$E:$E,0)))</f>
        <v/>
      </c>
      <c r="D2256" s="293" t="str">
        <f ca="1">IF(ISERROR($S2256),"",OFFSET('Smelter Reference List'!$C$4,$S2256-4,0)&amp;"")</f>
        <v/>
      </c>
      <c r="E2256" s="293" t="str">
        <f ca="1">IF(ISERROR($S2256),"",OFFSET('Smelter Reference List'!$D$4,$S2256-4,0)&amp;"")</f>
        <v/>
      </c>
      <c r="F2256" s="293" t="str">
        <f ca="1">IF(ISERROR($S2256),"",OFFSET('Smelter Reference List'!$E$4,$S2256-4,0))</f>
        <v/>
      </c>
      <c r="G2256" s="293" t="str">
        <f ca="1">IF(C2256=$U$4,"Enter smelter details", IF(ISERROR($S2256),"",OFFSET('Smelter Reference List'!$F$4,$S2256-4,0)))</f>
        <v/>
      </c>
      <c r="H2256" s="294" t="str">
        <f ca="1">IF(ISERROR($S2256),"",OFFSET('Smelter Reference List'!$G$4,$S2256-4,0))</f>
        <v/>
      </c>
      <c r="I2256" s="295" t="str">
        <f ca="1">IF(ISERROR($S2256),"",OFFSET('Smelter Reference List'!$H$4,$S2256-4,0))</f>
        <v/>
      </c>
      <c r="J2256" s="295" t="str">
        <f ca="1">IF(ISERROR($S2256),"",OFFSET('Smelter Reference List'!$I$4,$S2256-4,0))</f>
        <v/>
      </c>
      <c r="K2256" s="296"/>
      <c r="L2256" s="296"/>
      <c r="M2256" s="296"/>
      <c r="N2256" s="296"/>
      <c r="O2256" s="296"/>
      <c r="P2256" s="296"/>
      <c r="Q2256" s="297"/>
      <c r="R2256" s="227"/>
      <c r="S2256" s="228" t="e">
        <f>IF(C2256="",NA(),MATCH($B2256&amp;$C2256,'Smelter Reference List'!$J:$J,0))</f>
        <v>#N/A</v>
      </c>
      <c r="T2256" s="229"/>
      <c r="U2256" s="229">
        <f t="shared" ca="1" si="72"/>
        <v>0</v>
      </c>
      <c r="V2256" s="229"/>
      <c r="W2256" s="229"/>
      <c r="Y2256" s="223" t="str">
        <f t="shared" si="73"/>
        <v/>
      </c>
    </row>
    <row r="2257" spans="1:25" s="223" customFormat="1" ht="20.25">
      <c r="A2257" s="292"/>
      <c r="B2257" s="293" t="str">
        <f>IF(LEN(A2257)=0,"",INDEX('Smelter Reference List'!$A:$A,MATCH($A2257,'Smelter Reference List'!$E:$E,0)))</f>
        <v/>
      </c>
      <c r="C2257" s="299" t="str">
        <f>IF(LEN(A2257)=0,"",INDEX('Smelter Reference List'!$C:$C,MATCH($A2257,'Smelter Reference List'!$E:$E,0)))</f>
        <v/>
      </c>
      <c r="D2257" s="293" t="str">
        <f ca="1">IF(ISERROR($S2257),"",OFFSET('Smelter Reference List'!$C$4,$S2257-4,0)&amp;"")</f>
        <v/>
      </c>
      <c r="E2257" s="293" t="str">
        <f ca="1">IF(ISERROR($S2257),"",OFFSET('Smelter Reference List'!$D$4,$S2257-4,0)&amp;"")</f>
        <v/>
      </c>
      <c r="F2257" s="293" t="str">
        <f ca="1">IF(ISERROR($S2257),"",OFFSET('Smelter Reference List'!$E$4,$S2257-4,0))</f>
        <v/>
      </c>
      <c r="G2257" s="293" t="str">
        <f ca="1">IF(C2257=$U$4,"Enter smelter details", IF(ISERROR($S2257),"",OFFSET('Smelter Reference List'!$F$4,$S2257-4,0)))</f>
        <v/>
      </c>
      <c r="H2257" s="294" t="str">
        <f ca="1">IF(ISERROR($S2257),"",OFFSET('Smelter Reference List'!$G$4,$S2257-4,0))</f>
        <v/>
      </c>
      <c r="I2257" s="295" t="str">
        <f ca="1">IF(ISERROR($S2257),"",OFFSET('Smelter Reference List'!$H$4,$S2257-4,0))</f>
        <v/>
      </c>
      <c r="J2257" s="295" t="str">
        <f ca="1">IF(ISERROR($S2257),"",OFFSET('Smelter Reference List'!$I$4,$S2257-4,0))</f>
        <v/>
      </c>
      <c r="K2257" s="296"/>
      <c r="L2257" s="296"/>
      <c r="M2257" s="296"/>
      <c r="N2257" s="296"/>
      <c r="O2257" s="296"/>
      <c r="P2257" s="296"/>
      <c r="Q2257" s="297"/>
      <c r="R2257" s="227"/>
      <c r="S2257" s="228" t="e">
        <f>IF(C2257="",NA(),MATCH($B2257&amp;$C2257,'Smelter Reference List'!$J:$J,0))</f>
        <v>#N/A</v>
      </c>
      <c r="T2257" s="229"/>
      <c r="U2257" s="229">
        <f t="shared" ca="1" si="72"/>
        <v>0</v>
      </c>
      <c r="V2257" s="229"/>
      <c r="W2257" s="229"/>
      <c r="Y2257" s="223" t="str">
        <f t="shared" si="73"/>
        <v/>
      </c>
    </row>
    <row r="2258" spans="1:25" s="223" customFormat="1" ht="20.25">
      <c r="A2258" s="292"/>
      <c r="B2258" s="293" t="str">
        <f>IF(LEN(A2258)=0,"",INDEX('Smelter Reference List'!$A:$A,MATCH($A2258,'Smelter Reference List'!$E:$E,0)))</f>
        <v/>
      </c>
      <c r="C2258" s="299" t="str">
        <f>IF(LEN(A2258)=0,"",INDEX('Smelter Reference List'!$C:$C,MATCH($A2258,'Smelter Reference List'!$E:$E,0)))</f>
        <v/>
      </c>
      <c r="D2258" s="293" t="str">
        <f ca="1">IF(ISERROR($S2258),"",OFFSET('Smelter Reference List'!$C$4,$S2258-4,0)&amp;"")</f>
        <v/>
      </c>
      <c r="E2258" s="293" t="str">
        <f ca="1">IF(ISERROR($S2258),"",OFFSET('Smelter Reference List'!$D$4,$S2258-4,0)&amp;"")</f>
        <v/>
      </c>
      <c r="F2258" s="293" t="str">
        <f ca="1">IF(ISERROR($S2258),"",OFFSET('Smelter Reference List'!$E$4,$S2258-4,0))</f>
        <v/>
      </c>
      <c r="G2258" s="293" t="str">
        <f ca="1">IF(C2258=$U$4,"Enter smelter details", IF(ISERROR($S2258),"",OFFSET('Smelter Reference List'!$F$4,$S2258-4,0)))</f>
        <v/>
      </c>
      <c r="H2258" s="294" t="str">
        <f ca="1">IF(ISERROR($S2258),"",OFFSET('Smelter Reference List'!$G$4,$S2258-4,0))</f>
        <v/>
      </c>
      <c r="I2258" s="295" t="str">
        <f ca="1">IF(ISERROR($S2258),"",OFFSET('Smelter Reference List'!$H$4,$S2258-4,0))</f>
        <v/>
      </c>
      <c r="J2258" s="295" t="str">
        <f ca="1">IF(ISERROR($S2258),"",OFFSET('Smelter Reference List'!$I$4,$S2258-4,0))</f>
        <v/>
      </c>
      <c r="K2258" s="296"/>
      <c r="L2258" s="296"/>
      <c r="M2258" s="296"/>
      <c r="N2258" s="296"/>
      <c r="O2258" s="296"/>
      <c r="P2258" s="296"/>
      <c r="Q2258" s="297"/>
      <c r="R2258" s="227"/>
      <c r="S2258" s="228" t="e">
        <f>IF(C2258="",NA(),MATCH($B2258&amp;$C2258,'Smelter Reference List'!$J:$J,0))</f>
        <v>#N/A</v>
      </c>
      <c r="T2258" s="229"/>
      <c r="U2258" s="229">
        <f t="shared" ca="1" si="72"/>
        <v>0</v>
      </c>
      <c r="V2258" s="229"/>
      <c r="W2258" s="229"/>
      <c r="Y2258" s="223" t="str">
        <f t="shared" si="73"/>
        <v/>
      </c>
    </row>
    <row r="2259" spans="1:25" s="223" customFormat="1" ht="20.25">
      <c r="A2259" s="292"/>
      <c r="B2259" s="293" t="str">
        <f>IF(LEN(A2259)=0,"",INDEX('Smelter Reference List'!$A:$A,MATCH($A2259,'Smelter Reference List'!$E:$E,0)))</f>
        <v/>
      </c>
      <c r="C2259" s="299" t="str">
        <f>IF(LEN(A2259)=0,"",INDEX('Smelter Reference List'!$C:$C,MATCH($A2259,'Smelter Reference List'!$E:$E,0)))</f>
        <v/>
      </c>
      <c r="D2259" s="293" t="str">
        <f ca="1">IF(ISERROR($S2259),"",OFFSET('Smelter Reference List'!$C$4,$S2259-4,0)&amp;"")</f>
        <v/>
      </c>
      <c r="E2259" s="293" t="str">
        <f ca="1">IF(ISERROR($S2259),"",OFFSET('Smelter Reference List'!$D$4,$S2259-4,0)&amp;"")</f>
        <v/>
      </c>
      <c r="F2259" s="293" t="str">
        <f ca="1">IF(ISERROR($S2259),"",OFFSET('Smelter Reference List'!$E$4,$S2259-4,0))</f>
        <v/>
      </c>
      <c r="G2259" s="293" t="str">
        <f ca="1">IF(C2259=$U$4,"Enter smelter details", IF(ISERROR($S2259),"",OFFSET('Smelter Reference List'!$F$4,$S2259-4,0)))</f>
        <v/>
      </c>
      <c r="H2259" s="294" t="str">
        <f ca="1">IF(ISERROR($S2259),"",OFFSET('Smelter Reference List'!$G$4,$S2259-4,0))</f>
        <v/>
      </c>
      <c r="I2259" s="295" t="str">
        <f ca="1">IF(ISERROR($S2259),"",OFFSET('Smelter Reference List'!$H$4,$S2259-4,0))</f>
        <v/>
      </c>
      <c r="J2259" s="295" t="str">
        <f ca="1">IF(ISERROR($S2259),"",OFFSET('Smelter Reference List'!$I$4,$S2259-4,0))</f>
        <v/>
      </c>
      <c r="K2259" s="296"/>
      <c r="L2259" s="296"/>
      <c r="M2259" s="296"/>
      <c r="N2259" s="296"/>
      <c r="O2259" s="296"/>
      <c r="P2259" s="296"/>
      <c r="Q2259" s="297"/>
      <c r="R2259" s="227"/>
      <c r="S2259" s="228" t="e">
        <f>IF(C2259="",NA(),MATCH($B2259&amp;$C2259,'Smelter Reference List'!$J:$J,0))</f>
        <v>#N/A</v>
      </c>
      <c r="T2259" s="229"/>
      <c r="U2259" s="229">
        <f t="shared" ca="1" si="72"/>
        <v>0</v>
      </c>
      <c r="V2259" s="229"/>
      <c r="W2259" s="229"/>
      <c r="Y2259" s="223" t="str">
        <f t="shared" si="73"/>
        <v/>
      </c>
    </row>
    <row r="2260" spans="1:25" s="223" customFormat="1" ht="20.25">
      <c r="A2260" s="292"/>
      <c r="B2260" s="293" t="str">
        <f>IF(LEN(A2260)=0,"",INDEX('Smelter Reference List'!$A:$A,MATCH($A2260,'Smelter Reference List'!$E:$E,0)))</f>
        <v/>
      </c>
      <c r="C2260" s="299" t="str">
        <f>IF(LEN(A2260)=0,"",INDEX('Smelter Reference List'!$C:$C,MATCH($A2260,'Smelter Reference List'!$E:$E,0)))</f>
        <v/>
      </c>
      <c r="D2260" s="293" t="str">
        <f ca="1">IF(ISERROR($S2260),"",OFFSET('Smelter Reference List'!$C$4,$S2260-4,0)&amp;"")</f>
        <v/>
      </c>
      <c r="E2260" s="293" t="str">
        <f ca="1">IF(ISERROR($S2260),"",OFFSET('Smelter Reference List'!$D$4,$S2260-4,0)&amp;"")</f>
        <v/>
      </c>
      <c r="F2260" s="293" t="str">
        <f ca="1">IF(ISERROR($S2260),"",OFFSET('Smelter Reference List'!$E$4,$S2260-4,0))</f>
        <v/>
      </c>
      <c r="G2260" s="293" t="str">
        <f ca="1">IF(C2260=$U$4,"Enter smelter details", IF(ISERROR($S2260),"",OFFSET('Smelter Reference List'!$F$4,$S2260-4,0)))</f>
        <v/>
      </c>
      <c r="H2260" s="294" t="str">
        <f ca="1">IF(ISERROR($S2260),"",OFFSET('Smelter Reference List'!$G$4,$S2260-4,0))</f>
        <v/>
      </c>
      <c r="I2260" s="295" t="str">
        <f ca="1">IF(ISERROR($S2260),"",OFFSET('Smelter Reference List'!$H$4,$S2260-4,0))</f>
        <v/>
      </c>
      <c r="J2260" s="295" t="str">
        <f ca="1">IF(ISERROR($S2260),"",OFFSET('Smelter Reference List'!$I$4,$S2260-4,0))</f>
        <v/>
      </c>
      <c r="K2260" s="296"/>
      <c r="L2260" s="296"/>
      <c r="M2260" s="296"/>
      <c r="N2260" s="296"/>
      <c r="O2260" s="296"/>
      <c r="P2260" s="296"/>
      <c r="Q2260" s="297"/>
      <c r="R2260" s="227"/>
      <c r="S2260" s="228" t="e">
        <f>IF(C2260="",NA(),MATCH($B2260&amp;$C2260,'Smelter Reference List'!$J:$J,0))</f>
        <v>#N/A</v>
      </c>
      <c r="T2260" s="229"/>
      <c r="U2260" s="229">
        <f t="shared" ca="1" si="72"/>
        <v>0</v>
      </c>
      <c r="V2260" s="229"/>
      <c r="W2260" s="229"/>
      <c r="Y2260" s="223" t="str">
        <f t="shared" si="73"/>
        <v/>
      </c>
    </row>
    <row r="2261" spans="1:25" s="223" customFormat="1" ht="20.25">
      <c r="A2261" s="292"/>
      <c r="B2261" s="293" t="str">
        <f>IF(LEN(A2261)=0,"",INDEX('Smelter Reference List'!$A:$A,MATCH($A2261,'Smelter Reference List'!$E:$E,0)))</f>
        <v/>
      </c>
      <c r="C2261" s="299" t="str">
        <f>IF(LEN(A2261)=0,"",INDEX('Smelter Reference List'!$C:$C,MATCH($A2261,'Smelter Reference List'!$E:$E,0)))</f>
        <v/>
      </c>
      <c r="D2261" s="293" t="str">
        <f ca="1">IF(ISERROR($S2261),"",OFFSET('Smelter Reference List'!$C$4,$S2261-4,0)&amp;"")</f>
        <v/>
      </c>
      <c r="E2261" s="293" t="str">
        <f ca="1">IF(ISERROR($S2261),"",OFFSET('Smelter Reference List'!$D$4,$S2261-4,0)&amp;"")</f>
        <v/>
      </c>
      <c r="F2261" s="293" t="str">
        <f ca="1">IF(ISERROR($S2261),"",OFFSET('Smelter Reference List'!$E$4,$S2261-4,0))</f>
        <v/>
      </c>
      <c r="G2261" s="293" t="str">
        <f ca="1">IF(C2261=$U$4,"Enter smelter details", IF(ISERROR($S2261),"",OFFSET('Smelter Reference List'!$F$4,$S2261-4,0)))</f>
        <v/>
      </c>
      <c r="H2261" s="294" t="str">
        <f ca="1">IF(ISERROR($S2261),"",OFFSET('Smelter Reference List'!$G$4,$S2261-4,0))</f>
        <v/>
      </c>
      <c r="I2261" s="295" t="str">
        <f ca="1">IF(ISERROR($S2261),"",OFFSET('Smelter Reference List'!$H$4,$S2261-4,0))</f>
        <v/>
      </c>
      <c r="J2261" s="295" t="str">
        <f ca="1">IF(ISERROR($S2261),"",OFFSET('Smelter Reference List'!$I$4,$S2261-4,0))</f>
        <v/>
      </c>
      <c r="K2261" s="296"/>
      <c r="L2261" s="296"/>
      <c r="M2261" s="296"/>
      <c r="N2261" s="296"/>
      <c r="O2261" s="296"/>
      <c r="P2261" s="296"/>
      <c r="Q2261" s="297"/>
      <c r="R2261" s="227"/>
      <c r="S2261" s="228" t="e">
        <f>IF(C2261="",NA(),MATCH($B2261&amp;$C2261,'Smelter Reference List'!$J:$J,0))</f>
        <v>#N/A</v>
      </c>
      <c r="T2261" s="229"/>
      <c r="U2261" s="229">
        <f t="shared" ca="1" si="72"/>
        <v>0</v>
      </c>
      <c r="V2261" s="229"/>
      <c r="W2261" s="229"/>
      <c r="Y2261" s="223" t="str">
        <f t="shared" si="73"/>
        <v/>
      </c>
    </row>
    <row r="2262" spans="1:25" s="223" customFormat="1" ht="20.25">
      <c r="A2262" s="292"/>
      <c r="B2262" s="293" t="str">
        <f>IF(LEN(A2262)=0,"",INDEX('Smelter Reference List'!$A:$A,MATCH($A2262,'Smelter Reference List'!$E:$E,0)))</f>
        <v/>
      </c>
      <c r="C2262" s="299" t="str">
        <f>IF(LEN(A2262)=0,"",INDEX('Smelter Reference List'!$C:$C,MATCH($A2262,'Smelter Reference List'!$E:$E,0)))</f>
        <v/>
      </c>
      <c r="D2262" s="293" t="str">
        <f ca="1">IF(ISERROR($S2262),"",OFFSET('Smelter Reference List'!$C$4,$S2262-4,0)&amp;"")</f>
        <v/>
      </c>
      <c r="E2262" s="293" t="str">
        <f ca="1">IF(ISERROR($S2262),"",OFFSET('Smelter Reference List'!$D$4,$S2262-4,0)&amp;"")</f>
        <v/>
      </c>
      <c r="F2262" s="293" t="str">
        <f ca="1">IF(ISERROR($S2262),"",OFFSET('Smelter Reference List'!$E$4,$S2262-4,0))</f>
        <v/>
      </c>
      <c r="G2262" s="293" t="str">
        <f ca="1">IF(C2262=$U$4,"Enter smelter details", IF(ISERROR($S2262),"",OFFSET('Smelter Reference List'!$F$4,$S2262-4,0)))</f>
        <v/>
      </c>
      <c r="H2262" s="294" t="str">
        <f ca="1">IF(ISERROR($S2262),"",OFFSET('Smelter Reference List'!$G$4,$S2262-4,0))</f>
        <v/>
      </c>
      <c r="I2262" s="295" t="str">
        <f ca="1">IF(ISERROR($S2262),"",OFFSET('Smelter Reference List'!$H$4,$S2262-4,0))</f>
        <v/>
      </c>
      <c r="J2262" s="295" t="str">
        <f ca="1">IF(ISERROR($S2262),"",OFFSET('Smelter Reference List'!$I$4,$S2262-4,0))</f>
        <v/>
      </c>
      <c r="K2262" s="296"/>
      <c r="L2262" s="296"/>
      <c r="M2262" s="296"/>
      <c r="N2262" s="296"/>
      <c r="O2262" s="296"/>
      <c r="P2262" s="296"/>
      <c r="Q2262" s="297"/>
      <c r="R2262" s="227"/>
      <c r="S2262" s="228" t="e">
        <f>IF(C2262="",NA(),MATCH($B2262&amp;$C2262,'Smelter Reference List'!$J:$J,0))</f>
        <v>#N/A</v>
      </c>
      <c r="T2262" s="229"/>
      <c r="U2262" s="229">
        <f t="shared" ca="1" si="72"/>
        <v>0</v>
      </c>
      <c r="V2262" s="229"/>
      <c r="W2262" s="229"/>
      <c r="Y2262" s="223" t="str">
        <f t="shared" si="73"/>
        <v/>
      </c>
    </row>
    <row r="2263" spans="1:25" s="223" customFormat="1" ht="20.25">
      <c r="A2263" s="292"/>
      <c r="B2263" s="293" t="str">
        <f>IF(LEN(A2263)=0,"",INDEX('Smelter Reference List'!$A:$A,MATCH($A2263,'Smelter Reference List'!$E:$E,0)))</f>
        <v/>
      </c>
      <c r="C2263" s="299" t="str">
        <f>IF(LEN(A2263)=0,"",INDEX('Smelter Reference List'!$C:$C,MATCH($A2263,'Smelter Reference List'!$E:$E,0)))</f>
        <v/>
      </c>
      <c r="D2263" s="293" t="str">
        <f ca="1">IF(ISERROR($S2263),"",OFFSET('Smelter Reference List'!$C$4,$S2263-4,0)&amp;"")</f>
        <v/>
      </c>
      <c r="E2263" s="293" t="str">
        <f ca="1">IF(ISERROR($S2263),"",OFFSET('Smelter Reference List'!$D$4,$S2263-4,0)&amp;"")</f>
        <v/>
      </c>
      <c r="F2263" s="293" t="str">
        <f ca="1">IF(ISERROR($S2263),"",OFFSET('Smelter Reference List'!$E$4,$S2263-4,0))</f>
        <v/>
      </c>
      <c r="G2263" s="293" t="str">
        <f ca="1">IF(C2263=$U$4,"Enter smelter details", IF(ISERROR($S2263),"",OFFSET('Smelter Reference List'!$F$4,$S2263-4,0)))</f>
        <v/>
      </c>
      <c r="H2263" s="294" t="str">
        <f ca="1">IF(ISERROR($S2263),"",OFFSET('Smelter Reference List'!$G$4,$S2263-4,0))</f>
        <v/>
      </c>
      <c r="I2263" s="295" t="str">
        <f ca="1">IF(ISERROR($S2263),"",OFFSET('Smelter Reference List'!$H$4,$S2263-4,0))</f>
        <v/>
      </c>
      <c r="J2263" s="295" t="str">
        <f ca="1">IF(ISERROR($S2263),"",OFFSET('Smelter Reference List'!$I$4,$S2263-4,0))</f>
        <v/>
      </c>
      <c r="K2263" s="296"/>
      <c r="L2263" s="296"/>
      <c r="M2263" s="296"/>
      <c r="N2263" s="296"/>
      <c r="O2263" s="296"/>
      <c r="P2263" s="296"/>
      <c r="Q2263" s="297"/>
      <c r="R2263" s="227"/>
      <c r="S2263" s="228" t="e">
        <f>IF(C2263="",NA(),MATCH($B2263&amp;$C2263,'Smelter Reference List'!$J:$J,0))</f>
        <v>#N/A</v>
      </c>
      <c r="T2263" s="229"/>
      <c r="U2263" s="229">
        <f t="shared" ca="1" si="72"/>
        <v>0</v>
      </c>
      <c r="V2263" s="229"/>
      <c r="W2263" s="229"/>
      <c r="Y2263" s="223" t="str">
        <f t="shared" si="73"/>
        <v/>
      </c>
    </row>
    <row r="2264" spans="1:25" s="223" customFormat="1" ht="20.25">
      <c r="A2264" s="292"/>
      <c r="B2264" s="293" t="str">
        <f>IF(LEN(A2264)=0,"",INDEX('Smelter Reference List'!$A:$A,MATCH($A2264,'Smelter Reference List'!$E:$E,0)))</f>
        <v/>
      </c>
      <c r="C2264" s="299" t="str">
        <f>IF(LEN(A2264)=0,"",INDEX('Smelter Reference List'!$C:$C,MATCH($A2264,'Smelter Reference List'!$E:$E,0)))</f>
        <v/>
      </c>
      <c r="D2264" s="293" t="str">
        <f ca="1">IF(ISERROR($S2264),"",OFFSET('Smelter Reference List'!$C$4,$S2264-4,0)&amp;"")</f>
        <v/>
      </c>
      <c r="E2264" s="293" t="str">
        <f ca="1">IF(ISERROR($S2264),"",OFFSET('Smelter Reference List'!$D$4,$S2264-4,0)&amp;"")</f>
        <v/>
      </c>
      <c r="F2264" s="293" t="str">
        <f ca="1">IF(ISERROR($S2264),"",OFFSET('Smelter Reference List'!$E$4,$S2264-4,0))</f>
        <v/>
      </c>
      <c r="G2264" s="293" t="str">
        <f ca="1">IF(C2264=$U$4,"Enter smelter details", IF(ISERROR($S2264),"",OFFSET('Smelter Reference List'!$F$4,$S2264-4,0)))</f>
        <v/>
      </c>
      <c r="H2264" s="294" t="str">
        <f ca="1">IF(ISERROR($S2264),"",OFFSET('Smelter Reference List'!$G$4,$S2264-4,0))</f>
        <v/>
      </c>
      <c r="I2264" s="295" t="str">
        <f ca="1">IF(ISERROR($S2264),"",OFFSET('Smelter Reference List'!$H$4,$S2264-4,0))</f>
        <v/>
      </c>
      <c r="J2264" s="295" t="str">
        <f ca="1">IF(ISERROR($S2264),"",OFFSET('Smelter Reference List'!$I$4,$S2264-4,0))</f>
        <v/>
      </c>
      <c r="K2264" s="296"/>
      <c r="L2264" s="296"/>
      <c r="M2264" s="296"/>
      <c r="N2264" s="296"/>
      <c r="O2264" s="296"/>
      <c r="P2264" s="296"/>
      <c r="Q2264" s="297"/>
      <c r="R2264" s="227"/>
      <c r="S2264" s="228" t="e">
        <f>IF(C2264="",NA(),MATCH($B2264&amp;$C2264,'Smelter Reference List'!$J:$J,0))</f>
        <v>#N/A</v>
      </c>
      <c r="T2264" s="229"/>
      <c r="U2264" s="229">
        <f t="shared" ca="1" si="72"/>
        <v>0</v>
      </c>
      <c r="V2264" s="229"/>
      <c r="W2264" s="229"/>
      <c r="Y2264" s="223" t="str">
        <f t="shared" si="73"/>
        <v/>
      </c>
    </row>
    <row r="2265" spans="1:25" s="223" customFormat="1" ht="20.25">
      <c r="A2265" s="292"/>
      <c r="B2265" s="293" t="str">
        <f>IF(LEN(A2265)=0,"",INDEX('Smelter Reference List'!$A:$A,MATCH($A2265,'Smelter Reference List'!$E:$E,0)))</f>
        <v/>
      </c>
      <c r="C2265" s="299" t="str">
        <f>IF(LEN(A2265)=0,"",INDEX('Smelter Reference List'!$C:$C,MATCH($A2265,'Smelter Reference List'!$E:$E,0)))</f>
        <v/>
      </c>
      <c r="D2265" s="293" t="str">
        <f ca="1">IF(ISERROR($S2265),"",OFFSET('Smelter Reference List'!$C$4,$S2265-4,0)&amp;"")</f>
        <v/>
      </c>
      <c r="E2265" s="293" t="str">
        <f ca="1">IF(ISERROR($S2265),"",OFFSET('Smelter Reference List'!$D$4,$S2265-4,0)&amp;"")</f>
        <v/>
      </c>
      <c r="F2265" s="293" t="str">
        <f ca="1">IF(ISERROR($S2265),"",OFFSET('Smelter Reference List'!$E$4,$S2265-4,0))</f>
        <v/>
      </c>
      <c r="G2265" s="293" t="str">
        <f ca="1">IF(C2265=$U$4,"Enter smelter details", IF(ISERROR($S2265),"",OFFSET('Smelter Reference List'!$F$4,$S2265-4,0)))</f>
        <v/>
      </c>
      <c r="H2265" s="294" t="str">
        <f ca="1">IF(ISERROR($S2265),"",OFFSET('Smelter Reference List'!$G$4,$S2265-4,0))</f>
        <v/>
      </c>
      <c r="I2265" s="295" t="str">
        <f ca="1">IF(ISERROR($S2265),"",OFFSET('Smelter Reference List'!$H$4,$S2265-4,0))</f>
        <v/>
      </c>
      <c r="J2265" s="295" t="str">
        <f ca="1">IF(ISERROR($S2265),"",OFFSET('Smelter Reference List'!$I$4,$S2265-4,0))</f>
        <v/>
      </c>
      <c r="K2265" s="296"/>
      <c r="L2265" s="296"/>
      <c r="M2265" s="296"/>
      <c r="N2265" s="296"/>
      <c r="O2265" s="296"/>
      <c r="P2265" s="296"/>
      <c r="Q2265" s="297"/>
      <c r="R2265" s="227"/>
      <c r="S2265" s="228" t="e">
        <f>IF(C2265="",NA(),MATCH($B2265&amp;$C2265,'Smelter Reference List'!$J:$J,0))</f>
        <v>#N/A</v>
      </c>
      <c r="T2265" s="229"/>
      <c r="U2265" s="229">
        <f t="shared" ca="1" si="72"/>
        <v>0</v>
      </c>
      <c r="V2265" s="229"/>
      <c r="W2265" s="229"/>
      <c r="Y2265" s="223" t="str">
        <f t="shared" si="73"/>
        <v/>
      </c>
    </row>
    <row r="2266" spans="1:25" s="223" customFormat="1" ht="20.25">
      <c r="A2266" s="292"/>
      <c r="B2266" s="293" t="str">
        <f>IF(LEN(A2266)=0,"",INDEX('Smelter Reference List'!$A:$A,MATCH($A2266,'Smelter Reference List'!$E:$E,0)))</f>
        <v/>
      </c>
      <c r="C2266" s="299" t="str">
        <f>IF(LEN(A2266)=0,"",INDEX('Smelter Reference List'!$C:$C,MATCH($A2266,'Smelter Reference List'!$E:$E,0)))</f>
        <v/>
      </c>
      <c r="D2266" s="293" t="str">
        <f ca="1">IF(ISERROR($S2266),"",OFFSET('Smelter Reference List'!$C$4,$S2266-4,0)&amp;"")</f>
        <v/>
      </c>
      <c r="E2266" s="293" t="str">
        <f ca="1">IF(ISERROR($S2266),"",OFFSET('Smelter Reference List'!$D$4,$S2266-4,0)&amp;"")</f>
        <v/>
      </c>
      <c r="F2266" s="293" t="str">
        <f ca="1">IF(ISERROR($S2266),"",OFFSET('Smelter Reference List'!$E$4,$S2266-4,0))</f>
        <v/>
      </c>
      <c r="G2266" s="293" t="str">
        <f ca="1">IF(C2266=$U$4,"Enter smelter details", IF(ISERROR($S2266),"",OFFSET('Smelter Reference List'!$F$4,$S2266-4,0)))</f>
        <v/>
      </c>
      <c r="H2266" s="294" t="str">
        <f ca="1">IF(ISERROR($S2266),"",OFFSET('Smelter Reference List'!$G$4,$S2266-4,0))</f>
        <v/>
      </c>
      <c r="I2266" s="295" t="str">
        <f ca="1">IF(ISERROR($S2266),"",OFFSET('Smelter Reference List'!$H$4,$S2266-4,0))</f>
        <v/>
      </c>
      <c r="J2266" s="295" t="str">
        <f ca="1">IF(ISERROR($S2266),"",OFFSET('Smelter Reference List'!$I$4,$S2266-4,0))</f>
        <v/>
      </c>
      <c r="K2266" s="296"/>
      <c r="L2266" s="296"/>
      <c r="M2266" s="296"/>
      <c r="N2266" s="296"/>
      <c r="O2266" s="296"/>
      <c r="P2266" s="296"/>
      <c r="Q2266" s="297"/>
      <c r="R2266" s="227"/>
      <c r="S2266" s="228" t="e">
        <f>IF(C2266="",NA(),MATCH($B2266&amp;$C2266,'Smelter Reference List'!$J:$J,0))</f>
        <v>#N/A</v>
      </c>
      <c r="T2266" s="229"/>
      <c r="U2266" s="229">
        <f t="shared" ca="1" si="72"/>
        <v>0</v>
      </c>
      <c r="V2266" s="229"/>
      <c r="W2266" s="229"/>
      <c r="Y2266" s="223" t="str">
        <f t="shared" si="73"/>
        <v/>
      </c>
    </row>
    <row r="2267" spans="1:25" s="223" customFormat="1" ht="20.25">
      <c r="A2267" s="292"/>
      <c r="B2267" s="293" t="str">
        <f>IF(LEN(A2267)=0,"",INDEX('Smelter Reference List'!$A:$A,MATCH($A2267,'Smelter Reference List'!$E:$E,0)))</f>
        <v/>
      </c>
      <c r="C2267" s="299" t="str">
        <f>IF(LEN(A2267)=0,"",INDEX('Smelter Reference List'!$C:$C,MATCH($A2267,'Smelter Reference List'!$E:$E,0)))</f>
        <v/>
      </c>
      <c r="D2267" s="293" t="str">
        <f ca="1">IF(ISERROR($S2267),"",OFFSET('Smelter Reference List'!$C$4,$S2267-4,0)&amp;"")</f>
        <v/>
      </c>
      <c r="E2267" s="293" t="str">
        <f ca="1">IF(ISERROR($S2267),"",OFFSET('Smelter Reference List'!$D$4,$S2267-4,0)&amp;"")</f>
        <v/>
      </c>
      <c r="F2267" s="293" t="str">
        <f ca="1">IF(ISERROR($S2267),"",OFFSET('Smelter Reference List'!$E$4,$S2267-4,0))</f>
        <v/>
      </c>
      <c r="G2267" s="293" t="str">
        <f ca="1">IF(C2267=$U$4,"Enter smelter details", IF(ISERROR($S2267),"",OFFSET('Smelter Reference List'!$F$4,$S2267-4,0)))</f>
        <v/>
      </c>
      <c r="H2267" s="294" t="str">
        <f ca="1">IF(ISERROR($S2267),"",OFFSET('Smelter Reference List'!$G$4,$S2267-4,0))</f>
        <v/>
      </c>
      <c r="I2267" s="295" t="str">
        <f ca="1">IF(ISERROR($S2267),"",OFFSET('Smelter Reference List'!$H$4,$S2267-4,0))</f>
        <v/>
      </c>
      <c r="J2267" s="295" t="str">
        <f ca="1">IF(ISERROR($S2267),"",OFFSET('Smelter Reference List'!$I$4,$S2267-4,0))</f>
        <v/>
      </c>
      <c r="K2267" s="296"/>
      <c r="L2267" s="296"/>
      <c r="M2267" s="296"/>
      <c r="N2267" s="296"/>
      <c r="O2267" s="296"/>
      <c r="P2267" s="296"/>
      <c r="Q2267" s="297"/>
      <c r="R2267" s="227"/>
      <c r="S2267" s="228" t="e">
        <f>IF(C2267="",NA(),MATCH($B2267&amp;$C2267,'Smelter Reference List'!$J:$J,0))</f>
        <v>#N/A</v>
      </c>
      <c r="T2267" s="229"/>
      <c r="U2267" s="229">
        <f t="shared" ca="1" si="72"/>
        <v>0</v>
      </c>
      <c r="V2267" s="229"/>
      <c r="W2267" s="229"/>
      <c r="Y2267" s="223" t="str">
        <f t="shared" si="73"/>
        <v/>
      </c>
    </row>
    <row r="2268" spans="1:25" s="223" customFormat="1" ht="20.25">
      <c r="A2268" s="292"/>
      <c r="B2268" s="293" t="str">
        <f>IF(LEN(A2268)=0,"",INDEX('Smelter Reference List'!$A:$A,MATCH($A2268,'Smelter Reference List'!$E:$E,0)))</f>
        <v/>
      </c>
      <c r="C2268" s="299" t="str">
        <f>IF(LEN(A2268)=0,"",INDEX('Smelter Reference List'!$C:$C,MATCH($A2268,'Smelter Reference List'!$E:$E,0)))</f>
        <v/>
      </c>
      <c r="D2268" s="293" t="str">
        <f ca="1">IF(ISERROR($S2268),"",OFFSET('Smelter Reference List'!$C$4,$S2268-4,0)&amp;"")</f>
        <v/>
      </c>
      <c r="E2268" s="293" t="str">
        <f ca="1">IF(ISERROR($S2268),"",OFFSET('Smelter Reference List'!$D$4,$S2268-4,0)&amp;"")</f>
        <v/>
      </c>
      <c r="F2268" s="293" t="str">
        <f ca="1">IF(ISERROR($S2268),"",OFFSET('Smelter Reference List'!$E$4,$S2268-4,0))</f>
        <v/>
      </c>
      <c r="G2268" s="293" t="str">
        <f ca="1">IF(C2268=$U$4,"Enter smelter details", IF(ISERROR($S2268),"",OFFSET('Smelter Reference List'!$F$4,$S2268-4,0)))</f>
        <v/>
      </c>
      <c r="H2268" s="294" t="str">
        <f ca="1">IF(ISERROR($S2268),"",OFFSET('Smelter Reference List'!$G$4,$S2268-4,0))</f>
        <v/>
      </c>
      <c r="I2268" s="295" t="str">
        <f ca="1">IF(ISERROR($S2268),"",OFFSET('Smelter Reference List'!$H$4,$S2268-4,0))</f>
        <v/>
      </c>
      <c r="J2268" s="295" t="str">
        <f ca="1">IF(ISERROR($S2268),"",OFFSET('Smelter Reference List'!$I$4,$S2268-4,0))</f>
        <v/>
      </c>
      <c r="K2268" s="296"/>
      <c r="L2268" s="296"/>
      <c r="M2268" s="296"/>
      <c r="N2268" s="296"/>
      <c r="O2268" s="296"/>
      <c r="P2268" s="296"/>
      <c r="Q2268" s="297"/>
      <c r="R2268" s="227"/>
      <c r="S2268" s="228" t="e">
        <f>IF(C2268="",NA(),MATCH($B2268&amp;$C2268,'Smelter Reference List'!$J:$J,0))</f>
        <v>#N/A</v>
      </c>
      <c r="T2268" s="229"/>
      <c r="U2268" s="229">
        <f t="shared" ca="1" si="72"/>
        <v>0</v>
      </c>
      <c r="V2268" s="229"/>
      <c r="W2268" s="229"/>
      <c r="Y2268" s="223" t="str">
        <f t="shared" si="73"/>
        <v/>
      </c>
    </row>
    <row r="2269" spans="1:25" s="223" customFormat="1" ht="20.25">
      <c r="A2269" s="292"/>
      <c r="B2269" s="293" t="str">
        <f>IF(LEN(A2269)=0,"",INDEX('Smelter Reference List'!$A:$A,MATCH($A2269,'Smelter Reference List'!$E:$E,0)))</f>
        <v/>
      </c>
      <c r="C2269" s="299" t="str">
        <f>IF(LEN(A2269)=0,"",INDEX('Smelter Reference List'!$C:$C,MATCH($A2269,'Smelter Reference List'!$E:$E,0)))</f>
        <v/>
      </c>
      <c r="D2269" s="293" t="str">
        <f ca="1">IF(ISERROR($S2269),"",OFFSET('Smelter Reference List'!$C$4,$S2269-4,0)&amp;"")</f>
        <v/>
      </c>
      <c r="E2269" s="293" t="str">
        <f ca="1">IF(ISERROR($S2269),"",OFFSET('Smelter Reference List'!$D$4,$S2269-4,0)&amp;"")</f>
        <v/>
      </c>
      <c r="F2269" s="293" t="str">
        <f ca="1">IF(ISERROR($S2269),"",OFFSET('Smelter Reference List'!$E$4,$S2269-4,0))</f>
        <v/>
      </c>
      <c r="G2269" s="293" t="str">
        <f ca="1">IF(C2269=$U$4,"Enter smelter details", IF(ISERROR($S2269),"",OFFSET('Smelter Reference List'!$F$4,$S2269-4,0)))</f>
        <v/>
      </c>
      <c r="H2269" s="294" t="str">
        <f ca="1">IF(ISERROR($S2269),"",OFFSET('Smelter Reference List'!$G$4,$S2269-4,0))</f>
        <v/>
      </c>
      <c r="I2269" s="295" t="str">
        <f ca="1">IF(ISERROR($S2269),"",OFFSET('Smelter Reference List'!$H$4,$S2269-4,0))</f>
        <v/>
      </c>
      <c r="J2269" s="295" t="str">
        <f ca="1">IF(ISERROR($S2269),"",OFFSET('Smelter Reference List'!$I$4,$S2269-4,0))</f>
        <v/>
      </c>
      <c r="K2269" s="296"/>
      <c r="L2269" s="296"/>
      <c r="M2269" s="296"/>
      <c r="N2269" s="296"/>
      <c r="O2269" s="296"/>
      <c r="P2269" s="296"/>
      <c r="Q2269" s="297"/>
      <c r="R2269" s="227"/>
      <c r="S2269" s="228" t="e">
        <f>IF(C2269="",NA(),MATCH($B2269&amp;$C2269,'Smelter Reference List'!$J:$J,0))</f>
        <v>#N/A</v>
      </c>
      <c r="T2269" s="229"/>
      <c r="U2269" s="229">
        <f t="shared" ca="1" si="72"/>
        <v>0</v>
      </c>
      <c r="V2269" s="229"/>
      <c r="W2269" s="229"/>
      <c r="Y2269" s="223" t="str">
        <f t="shared" si="73"/>
        <v/>
      </c>
    </row>
    <row r="2270" spans="1:25" s="223" customFormat="1" ht="20.25">
      <c r="A2270" s="292"/>
      <c r="B2270" s="293" t="str">
        <f>IF(LEN(A2270)=0,"",INDEX('Smelter Reference List'!$A:$A,MATCH($A2270,'Smelter Reference List'!$E:$E,0)))</f>
        <v/>
      </c>
      <c r="C2270" s="299" t="str">
        <f>IF(LEN(A2270)=0,"",INDEX('Smelter Reference List'!$C:$C,MATCH($A2270,'Smelter Reference List'!$E:$E,0)))</f>
        <v/>
      </c>
      <c r="D2270" s="293" t="str">
        <f ca="1">IF(ISERROR($S2270),"",OFFSET('Smelter Reference List'!$C$4,$S2270-4,0)&amp;"")</f>
        <v/>
      </c>
      <c r="E2270" s="293" t="str">
        <f ca="1">IF(ISERROR($S2270),"",OFFSET('Smelter Reference List'!$D$4,$S2270-4,0)&amp;"")</f>
        <v/>
      </c>
      <c r="F2270" s="293" t="str">
        <f ca="1">IF(ISERROR($S2270),"",OFFSET('Smelter Reference List'!$E$4,$S2270-4,0))</f>
        <v/>
      </c>
      <c r="G2270" s="293" t="str">
        <f ca="1">IF(C2270=$U$4,"Enter smelter details", IF(ISERROR($S2270),"",OFFSET('Smelter Reference List'!$F$4,$S2270-4,0)))</f>
        <v/>
      </c>
      <c r="H2270" s="294" t="str">
        <f ca="1">IF(ISERROR($S2270),"",OFFSET('Smelter Reference List'!$G$4,$S2270-4,0))</f>
        <v/>
      </c>
      <c r="I2270" s="295" t="str">
        <f ca="1">IF(ISERROR($S2270),"",OFFSET('Smelter Reference List'!$H$4,$S2270-4,0))</f>
        <v/>
      </c>
      <c r="J2270" s="295" t="str">
        <f ca="1">IF(ISERROR($S2270),"",OFFSET('Smelter Reference List'!$I$4,$S2270-4,0))</f>
        <v/>
      </c>
      <c r="K2270" s="296"/>
      <c r="L2270" s="296"/>
      <c r="M2270" s="296"/>
      <c r="N2270" s="296"/>
      <c r="O2270" s="296"/>
      <c r="P2270" s="296"/>
      <c r="Q2270" s="297"/>
      <c r="R2270" s="227"/>
      <c r="S2270" s="228" t="e">
        <f>IF(C2270="",NA(),MATCH($B2270&amp;$C2270,'Smelter Reference List'!$J:$J,0))</f>
        <v>#N/A</v>
      </c>
      <c r="T2270" s="229"/>
      <c r="U2270" s="229">
        <f t="shared" ca="1" si="72"/>
        <v>0</v>
      </c>
      <c r="V2270" s="229"/>
      <c r="W2270" s="229"/>
      <c r="Y2270" s="223" t="str">
        <f t="shared" si="73"/>
        <v/>
      </c>
    </row>
    <row r="2271" spans="1:25" s="223" customFormat="1" ht="20.25">
      <c r="A2271" s="292"/>
      <c r="B2271" s="293" t="str">
        <f>IF(LEN(A2271)=0,"",INDEX('Smelter Reference List'!$A:$A,MATCH($A2271,'Smelter Reference List'!$E:$E,0)))</f>
        <v/>
      </c>
      <c r="C2271" s="299" t="str">
        <f>IF(LEN(A2271)=0,"",INDEX('Smelter Reference List'!$C:$C,MATCH($A2271,'Smelter Reference List'!$E:$E,0)))</f>
        <v/>
      </c>
      <c r="D2271" s="293" t="str">
        <f ca="1">IF(ISERROR($S2271),"",OFFSET('Smelter Reference List'!$C$4,$S2271-4,0)&amp;"")</f>
        <v/>
      </c>
      <c r="E2271" s="293" t="str">
        <f ca="1">IF(ISERROR($S2271),"",OFFSET('Smelter Reference List'!$D$4,$S2271-4,0)&amp;"")</f>
        <v/>
      </c>
      <c r="F2271" s="293" t="str">
        <f ca="1">IF(ISERROR($S2271),"",OFFSET('Smelter Reference List'!$E$4,$S2271-4,0))</f>
        <v/>
      </c>
      <c r="G2271" s="293" t="str">
        <f ca="1">IF(C2271=$U$4,"Enter smelter details", IF(ISERROR($S2271),"",OFFSET('Smelter Reference List'!$F$4,$S2271-4,0)))</f>
        <v/>
      </c>
      <c r="H2271" s="294" t="str">
        <f ca="1">IF(ISERROR($S2271),"",OFFSET('Smelter Reference List'!$G$4,$S2271-4,0))</f>
        <v/>
      </c>
      <c r="I2271" s="295" t="str">
        <f ca="1">IF(ISERROR($S2271),"",OFFSET('Smelter Reference List'!$H$4,$S2271-4,0))</f>
        <v/>
      </c>
      <c r="J2271" s="295" t="str">
        <f ca="1">IF(ISERROR($S2271),"",OFFSET('Smelter Reference List'!$I$4,$S2271-4,0))</f>
        <v/>
      </c>
      <c r="K2271" s="296"/>
      <c r="L2271" s="296"/>
      <c r="M2271" s="296"/>
      <c r="N2271" s="296"/>
      <c r="O2271" s="296"/>
      <c r="P2271" s="296"/>
      <c r="Q2271" s="297"/>
      <c r="R2271" s="227"/>
      <c r="S2271" s="228" t="e">
        <f>IF(C2271="",NA(),MATCH($B2271&amp;$C2271,'Smelter Reference List'!$J:$J,0))</f>
        <v>#N/A</v>
      </c>
      <c r="T2271" s="229"/>
      <c r="U2271" s="229">
        <f t="shared" ca="1" si="72"/>
        <v>0</v>
      </c>
      <c r="V2271" s="229"/>
      <c r="W2271" s="229"/>
      <c r="Y2271" s="223" t="str">
        <f t="shared" si="73"/>
        <v/>
      </c>
    </row>
    <row r="2272" spans="1:25" s="223" customFormat="1" ht="20.25">
      <c r="A2272" s="292"/>
      <c r="B2272" s="293" t="str">
        <f>IF(LEN(A2272)=0,"",INDEX('Smelter Reference List'!$A:$A,MATCH($A2272,'Smelter Reference List'!$E:$E,0)))</f>
        <v/>
      </c>
      <c r="C2272" s="299" t="str">
        <f>IF(LEN(A2272)=0,"",INDEX('Smelter Reference List'!$C:$C,MATCH($A2272,'Smelter Reference List'!$E:$E,0)))</f>
        <v/>
      </c>
      <c r="D2272" s="293" t="str">
        <f ca="1">IF(ISERROR($S2272),"",OFFSET('Smelter Reference List'!$C$4,$S2272-4,0)&amp;"")</f>
        <v/>
      </c>
      <c r="E2272" s="293" t="str">
        <f ca="1">IF(ISERROR($S2272),"",OFFSET('Smelter Reference List'!$D$4,$S2272-4,0)&amp;"")</f>
        <v/>
      </c>
      <c r="F2272" s="293" t="str">
        <f ca="1">IF(ISERROR($S2272),"",OFFSET('Smelter Reference List'!$E$4,$S2272-4,0))</f>
        <v/>
      </c>
      <c r="G2272" s="293" t="str">
        <f ca="1">IF(C2272=$U$4,"Enter smelter details", IF(ISERROR($S2272),"",OFFSET('Smelter Reference List'!$F$4,$S2272-4,0)))</f>
        <v/>
      </c>
      <c r="H2272" s="294" t="str">
        <f ca="1">IF(ISERROR($S2272),"",OFFSET('Smelter Reference List'!$G$4,$S2272-4,0))</f>
        <v/>
      </c>
      <c r="I2272" s="295" t="str">
        <f ca="1">IF(ISERROR($S2272),"",OFFSET('Smelter Reference List'!$H$4,$S2272-4,0))</f>
        <v/>
      </c>
      <c r="J2272" s="295" t="str">
        <f ca="1">IF(ISERROR($S2272),"",OFFSET('Smelter Reference List'!$I$4,$S2272-4,0))</f>
        <v/>
      </c>
      <c r="K2272" s="296"/>
      <c r="L2272" s="296"/>
      <c r="M2272" s="296"/>
      <c r="N2272" s="296"/>
      <c r="O2272" s="296"/>
      <c r="P2272" s="296"/>
      <c r="Q2272" s="297"/>
      <c r="R2272" s="227"/>
      <c r="S2272" s="228" t="e">
        <f>IF(C2272="",NA(),MATCH($B2272&amp;$C2272,'Smelter Reference List'!$J:$J,0))</f>
        <v>#N/A</v>
      </c>
      <c r="T2272" s="229"/>
      <c r="U2272" s="229">
        <f t="shared" ca="1" si="72"/>
        <v>0</v>
      </c>
      <c r="V2272" s="229"/>
      <c r="W2272" s="229"/>
      <c r="Y2272" s="223" t="str">
        <f t="shared" si="73"/>
        <v/>
      </c>
    </row>
    <row r="2273" spans="1:25" s="223" customFormat="1" ht="20.25">
      <c r="A2273" s="292"/>
      <c r="B2273" s="293" t="str">
        <f>IF(LEN(A2273)=0,"",INDEX('Smelter Reference List'!$A:$A,MATCH($A2273,'Smelter Reference List'!$E:$E,0)))</f>
        <v/>
      </c>
      <c r="C2273" s="299" t="str">
        <f>IF(LEN(A2273)=0,"",INDEX('Smelter Reference List'!$C:$C,MATCH($A2273,'Smelter Reference List'!$E:$E,0)))</f>
        <v/>
      </c>
      <c r="D2273" s="293" t="str">
        <f ca="1">IF(ISERROR($S2273),"",OFFSET('Smelter Reference List'!$C$4,$S2273-4,0)&amp;"")</f>
        <v/>
      </c>
      <c r="E2273" s="293" t="str">
        <f ca="1">IF(ISERROR($S2273),"",OFFSET('Smelter Reference List'!$D$4,$S2273-4,0)&amp;"")</f>
        <v/>
      </c>
      <c r="F2273" s="293" t="str">
        <f ca="1">IF(ISERROR($S2273),"",OFFSET('Smelter Reference List'!$E$4,$S2273-4,0))</f>
        <v/>
      </c>
      <c r="G2273" s="293" t="str">
        <f ca="1">IF(C2273=$U$4,"Enter smelter details", IF(ISERROR($S2273),"",OFFSET('Smelter Reference List'!$F$4,$S2273-4,0)))</f>
        <v/>
      </c>
      <c r="H2273" s="294" t="str">
        <f ca="1">IF(ISERROR($S2273),"",OFFSET('Smelter Reference List'!$G$4,$S2273-4,0))</f>
        <v/>
      </c>
      <c r="I2273" s="295" t="str">
        <f ca="1">IF(ISERROR($S2273),"",OFFSET('Smelter Reference List'!$H$4,$S2273-4,0))</f>
        <v/>
      </c>
      <c r="J2273" s="295" t="str">
        <f ca="1">IF(ISERROR($S2273),"",OFFSET('Smelter Reference List'!$I$4,$S2273-4,0))</f>
        <v/>
      </c>
      <c r="K2273" s="296"/>
      <c r="L2273" s="296"/>
      <c r="M2273" s="296"/>
      <c r="N2273" s="296"/>
      <c r="O2273" s="296"/>
      <c r="P2273" s="296"/>
      <c r="Q2273" s="297"/>
      <c r="R2273" s="227"/>
      <c r="S2273" s="228" t="e">
        <f>IF(C2273="",NA(),MATCH($B2273&amp;$C2273,'Smelter Reference List'!$J:$J,0))</f>
        <v>#N/A</v>
      </c>
      <c r="T2273" s="229"/>
      <c r="U2273" s="229">
        <f t="shared" ca="1" si="72"/>
        <v>0</v>
      </c>
      <c r="V2273" s="229"/>
      <c r="W2273" s="229"/>
      <c r="Y2273" s="223" t="str">
        <f t="shared" si="73"/>
        <v/>
      </c>
    </row>
    <row r="2274" spans="1:25" s="223" customFormat="1" ht="20.25">
      <c r="A2274" s="292"/>
      <c r="B2274" s="293" t="str">
        <f>IF(LEN(A2274)=0,"",INDEX('Smelter Reference List'!$A:$A,MATCH($A2274,'Smelter Reference List'!$E:$E,0)))</f>
        <v/>
      </c>
      <c r="C2274" s="299" t="str">
        <f>IF(LEN(A2274)=0,"",INDEX('Smelter Reference List'!$C:$C,MATCH($A2274,'Smelter Reference List'!$E:$E,0)))</f>
        <v/>
      </c>
      <c r="D2274" s="293" t="str">
        <f ca="1">IF(ISERROR($S2274),"",OFFSET('Smelter Reference List'!$C$4,$S2274-4,0)&amp;"")</f>
        <v/>
      </c>
      <c r="E2274" s="293" t="str">
        <f ca="1">IF(ISERROR($S2274),"",OFFSET('Smelter Reference List'!$D$4,$S2274-4,0)&amp;"")</f>
        <v/>
      </c>
      <c r="F2274" s="293" t="str">
        <f ca="1">IF(ISERROR($S2274),"",OFFSET('Smelter Reference List'!$E$4,$S2274-4,0))</f>
        <v/>
      </c>
      <c r="G2274" s="293" t="str">
        <f ca="1">IF(C2274=$U$4,"Enter smelter details", IF(ISERROR($S2274),"",OFFSET('Smelter Reference List'!$F$4,$S2274-4,0)))</f>
        <v/>
      </c>
      <c r="H2274" s="294" t="str">
        <f ca="1">IF(ISERROR($S2274),"",OFFSET('Smelter Reference List'!$G$4,$S2274-4,0))</f>
        <v/>
      </c>
      <c r="I2274" s="295" t="str">
        <f ca="1">IF(ISERROR($S2274),"",OFFSET('Smelter Reference List'!$H$4,$S2274-4,0))</f>
        <v/>
      </c>
      <c r="J2274" s="295" t="str">
        <f ca="1">IF(ISERROR($S2274),"",OFFSET('Smelter Reference List'!$I$4,$S2274-4,0))</f>
        <v/>
      </c>
      <c r="K2274" s="296"/>
      <c r="L2274" s="296"/>
      <c r="M2274" s="296"/>
      <c r="N2274" s="296"/>
      <c r="O2274" s="296"/>
      <c r="P2274" s="296"/>
      <c r="Q2274" s="297"/>
      <c r="R2274" s="227"/>
      <c r="S2274" s="228" t="e">
        <f>IF(C2274="",NA(),MATCH($B2274&amp;$C2274,'Smelter Reference List'!$J:$J,0))</f>
        <v>#N/A</v>
      </c>
      <c r="T2274" s="229"/>
      <c r="U2274" s="229">
        <f t="shared" ca="1" si="72"/>
        <v>0</v>
      </c>
      <c r="V2274" s="229"/>
      <c r="W2274" s="229"/>
      <c r="Y2274" s="223" t="str">
        <f t="shared" si="73"/>
        <v/>
      </c>
    </row>
    <row r="2275" spans="1:25" s="223" customFormat="1" ht="20.25">
      <c r="A2275" s="292"/>
      <c r="B2275" s="293" t="str">
        <f>IF(LEN(A2275)=0,"",INDEX('Smelter Reference List'!$A:$A,MATCH($A2275,'Smelter Reference List'!$E:$E,0)))</f>
        <v/>
      </c>
      <c r="C2275" s="299" t="str">
        <f>IF(LEN(A2275)=0,"",INDEX('Smelter Reference List'!$C:$C,MATCH($A2275,'Smelter Reference List'!$E:$E,0)))</f>
        <v/>
      </c>
      <c r="D2275" s="293" t="str">
        <f ca="1">IF(ISERROR($S2275),"",OFFSET('Smelter Reference List'!$C$4,$S2275-4,0)&amp;"")</f>
        <v/>
      </c>
      <c r="E2275" s="293" t="str">
        <f ca="1">IF(ISERROR($S2275),"",OFFSET('Smelter Reference List'!$D$4,$S2275-4,0)&amp;"")</f>
        <v/>
      </c>
      <c r="F2275" s="293" t="str">
        <f ca="1">IF(ISERROR($S2275),"",OFFSET('Smelter Reference List'!$E$4,$S2275-4,0))</f>
        <v/>
      </c>
      <c r="G2275" s="293" t="str">
        <f ca="1">IF(C2275=$U$4,"Enter smelter details", IF(ISERROR($S2275),"",OFFSET('Smelter Reference List'!$F$4,$S2275-4,0)))</f>
        <v/>
      </c>
      <c r="H2275" s="294" t="str">
        <f ca="1">IF(ISERROR($S2275),"",OFFSET('Smelter Reference List'!$G$4,$S2275-4,0))</f>
        <v/>
      </c>
      <c r="I2275" s="295" t="str">
        <f ca="1">IF(ISERROR($S2275),"",OFFSET('Smelter Reference List'!$H$4,$S2275-4,0))</f>
        <v/>
      </c>
      <c r="J2275" s="295" t="str">
        <f ca="1">IF(ISERROR($S2275),"",OFFSET('Smelter Reference List'!$I$4,$S2275-4,0))</f>
        <v/>
      </c>
      <c r="K2275" s="296"/>
      <c r="L2275" s="296"/>
      <c r="M2275" s="296"/>
      <c r="N2275" s="296"/>
      <c r="O2275" s="296"/>
      <c r="P2275" s="296"/>
      <c r="Q2275" s="297"/>
      <c r="R2275" s="227"/>
      <c r="S2275" s="228" t="e">
        <f>IF(C2275="",NA(),MATCH($B2275&amp;$C2275,'Smelter Reference List'!$J:$J,0))</f>
        <v>#N/A</v>
      </c>
      <c r="T2275" s="229"/>
      <c r="U2275" s="229">
        <f t="shared" ca="1" si="72"/>
        <v>0</v>
      </c>
      <c r="V2275" s="229"/>
      <c r="W2275" s="229"/>
      <c r="Y2275" s="223" t="str">
        <f t="shared" si="73"/>
        <v/>
      </c>
    </row>
    <row r="2276" spans="1:25" s="223" customFormat="1" ht="20.25">
      <c r="A2276" s="292"/>
      <c r="B2276" s="293" t="str">
        <f>IF(LEN(A2276)=0,"",INDEX('Smelter Reference List'!$A:$A,MATCH($A2276,'Smelter Reference List'!$E:$E,0)))</f>
        <v/>
      </c>
      <c r="C2276" s="299" t="str">
        <f>IF(LEN(A2276)=0,"",INDEX('Smelter Reference List'!$C:$C,MATCH($A2276,'Smelter Reference List'!$E:$E,0)))</f>
        <v/>
      </c>
      <c r="D2276" s="293" t="str">
        <f ca="1">IF(ISERROR($S2276),"",OFFSET('Smelter Reference List'!$C$4,$S2276-4,0)&amp;"")</f>
        <v/>
      </c>
      <c r="E2276" s="293" t="str">
        <f ca="1">IF(ISERROR($S2276),"",OFFSET('Smelter Reference List'!$D$4,$S2276-4,0)&amp;"")</f>
        <v/>
      </c>
      <c r="F2276" s="293" t="str">
        <f ca="1">IF(ISERROR($S2276),"",OFFSET('Smelter Reference List'!$E$4,$S2276-4,0))</f>
        <v/>
      </c>
      <c r="G2276" s="293" t="str">
        <f ca="1">IF(C2276=$U$4,"Enter smelter details", IF(ISERROR($S2276),"",OFFSET('Smelter Reference List'!$F$4,$S2276-4,0)))</f>
        <v/>
      </c>
      <c r="H2276" s="294" t="str">
        <f ca="1">IF(ISERROR($S2276),"",OFFSET('Smelter Reference List'!$G$4,$S2276-4,0))</f>
        <v/>
      </c>
      <c r="I2276" s="295" t="str">
        <f ca="1">IF(ISERROR($S2276),"",OFFSET('Smelter Reference List'!$H$4,$S2276-4,0))</f>
        <v/>
      </c>
      <c r="J2276" s="295" t="str">
        <f ca="1">IF(ISERROR($S2276),"",OFFSET('Smelter Reference List'!$I$4,$S2276-4,0))</f>
        <v/>
      </c>
      <c r="K2276" s="296"/>
      <c r="L2276" s="296"/>
      <c r="M2276" s="296"/>
      <c r="N2276" s="296"/>
      <c r="O2276" s="296"/>
      <c r="P2276" s="296"/>
      <c r="Q2276" s="297"/>
      <c r="R2276" s="227"/>
      <c r="S2276" s="228" t="e">
        <f>IF(C2276="",NA(),MATCH($B2276&amp;$C2276,'Smelter Reference List'!$J:$J,0))</f>
        <v>#N/A</v>
      </c>
      <c r="T2276" s="229"/>
      <c r="U2276" s="229">
        <f t="shared" ca="1" si="72"/>
        <v>0</v>
      </c>
      <c r="V2276" s="229"/>
      <c r="W2276" s="229"/>
      <c r="Y2276" s="223" t="str">
        <f t="shared" si="73"/>
        <v/>
      </c>
    </row>
    <row r="2277" spans="1:25" s="223" customFormat="1" ht="20.25">
      <c r="A2277" s="292"/>
      <c r="B2277" s="293" t="str">
        <f>IF(LEN(A2277)=0,"",INDEX('Smelter Reference List'!$A:$A,MATCH($A2277,'Smelter Reference List'!$E:$E,0)))</f>
        <v/>
      </c>
      <c r="C2277" s="299" t="str">
        <f>IF(LEN(A2277)=0,"",INDEX('Smelter Reference List'!$C:$C,MATCH($A2277,'Smelter Reference List'!$E:$E,0)))</f>
        <v/>
      </c>
      <c r="D2277" s="293" t="str">
        <f ca="1">IF(ISERROR($S2277),"",OFFSET('Smelter Reference List'!$C$4,$S2277-4,0)&amp;"")</f>
        <v/>
      </c>
      <c r="E2277" s="293" t="str">
        <f ca="1">IF(ISERROR($S2277),"",OFFSET('Smelter Reference List'!$D$4,$S2277-4,0)&amp;"")</f>
        <v/>
      </c>
      <c r="F2277" s="293" t="str">
        <f ca="1">IF(ISERROR($S2277),"",OFFSET('Smelter Reference List'!$E$4,$S2277-4,0))</f>
        <v/>
      </c>
      <c r="G2277" s="293" t="str">
        <f ca="1">IF(C2277=$U$4,"Enter smelter details", IF(ISERROR($S2277),"",OFFSET('Smelter Reference List'!$F$4,$S2277-4,0)))</f>
        <v/>
      </c>
      <c r="H2277" s="294" t="str">
        <f ca="1">IF(ISERROR($S2277),"",OFFSET('Smelter Reference List'!$G$4,$S2277-4,0))</f>
        <v/>
      </c>
      <c r="I2277" s="295" t="str">
        <f ca="1">IF(ISERROR($S2277),"",OFFSET('Smelter Reference List'!$H$4,$S2277-4,0))</f>
        <v/>
      </c>
      <c r="J2277" s="295" t="str">
        <f ca="1">IF(ISERROR($S2277),"",OFFSET('Smelter Reference List'!$I$4,$S2277-4,0))</f>
        <v/>
      </c>
      <c r="K2277" s="296"/>
      <c r="L2277" s="296"/>
      <c r="M2277" s="296"/>
      <c r="N2277" s="296"/>
      <c r="O2277" s="296"/>
      <c r="P2277" s="296"/>
      <c r="Q2277" s="297"/>
      <c r="R2277" s="227"/>
      <c r="S2277" s="228" t="e">
        <f>IF(C2277="",NA(),MATCH($B2277&amp;$C2277,'Smelter Reference List'!$J:$J,0))</f>
        <v>#N/A</v>
      </c>
      <c r="T2277" s="229"/>
      <c r="U2277" s="229">
        <f t="shared" ca="1" si="72"/>
        <v>0</v>
      </c>
      <c r="V2277" s="229"/>
      <c r="W2277" s="229"/>
      <c r="Y2277" s="223" t="str">
        <f t="shared" si="73"/>
        <v/>
      </c>
    </row>
    <row r="2278" spans="1:25" s="223" customFormat="1" ht="20.25">
      <c r="A2278" s="292"/>
      <c r="B2278" s="293" t="str">
        <f>IF(LEN(A2278)=0,"",INDEX('Smelter Reference List'!$A:$A,MATCH($A2278,'Smelter Reference List'!$E:$E,0)))</f>
        <v/>
      </c>
      <c r="C2278" s="299" t="str">
        <f>IF(LEN(A2278)=0,"",INDEX('Smelter Reference List'!$C:$C,MATCH($A2278,'Smelter Reference List'!$E:$E,0)))</f>
        <v/>
      </c>
      <c r="D2278" s="293" t="str">
        <f ca="1">IF(ISERROR($S2278),"",OFFSET('Smelter Reference List'!$C$4,$S2278-4,0)&amp;"")</f>
        <v/>
      </c>
      <c r="E2278" s="293" t="str">
        <f ca="1">IF(ISERROR($S2278),"",OFFSET('Smelter Reference List'!$D$4,$S2278-4,0)&amp;"")</f>
        <v/>
      </c>
      <c r="F2278" s="293" t="str">
        <f ca="1">IF(ISERROR($S2278),"",OFFSET('Smelter Reference List'!$E$4,$S2278-4,0))</f>
        <v/>
      </c>
      <c r="G2278" s="293" t="str">
        <f ca="1">IF(C2278=$U$4,"Enter smelter details", IF(ISERROR($S2278),"",OFFSET('Smelter Reference List'!$F$4,$S2278-4,0)))</f>
        <v/>
      </c>
      <c r="H2278" s="294" t="str">
        <f ca="1">IF(ISERROR($S2278),"",OFFSET('Smelter Reference List'!$G$4,$S2278-4,0))</f>
        <v/>
      </c>
      <c r="I2278" s="295" t="str">
        <f ca="1">IF(ISERROR($S2278),"",OFFSET('Smelter Reference List'!$H$4,$S2278-4,0))</f>
        <v/>
      </c>
      <c r="J2278" s="295" t="str">
        <f ca="1">IF(ISERROR($S2278),"",OFFSET('Smelter Reference List'!$I$4,$S2278-4,0))</f>
        <v/>
      </c>
      <c r="K2278" s="296"/>
      <c r="L2278" s="296"/>
      <c r="M2278" s="296"/>
      <c r="N2278" s="296"/>
      <c r="O2278" s="296"/>
      <c r="P2278" s="296"/>
      <c r="Q2278" s="297"/>
      <c r="R2278" s="227"/>
      <c r="S2278" s="228" t="e">
        <f>IF(C2278="",NA(),MATCH($B2278&amp;$C2278,'Smelter Reference List'!$J:$J,0))</f>
        <v>#N/A</v>
      </c>
      <c r="T2278" s="229"/>
      <c r="U2278" s="229">
        <f t="shared" ca="1" si="72"/>
        <v>0</v>
      </c>
      <c r="V2278" s="229"/>
      <c r="W2278" s="229"/>
      <c r="Y2278" s="223" t="str">
        <f t="shared" si="73"/>
        <v/>
      </c>
    </row>
    <row r="2279" spans="1:25" s="223" customFormat="1" ht="20.25">
      <c r="A2279" s="292"/>
      <c r="B2279" s="293" t="str">
        <f>IF(LEN(A2279)=0,"",INDEX('Smelter Reference List'!$A:$A,MATCH($A2279,'Smelter Reference List'!$E:$E,0)))</f>
        <v/>
      </c>
      <c r="C2279" s="299" t="str">
        <f>IF(LEN(A2279)=0,"",INDEX('Smelter Reference List'!$C:$C,MATCH($A2279,'Smelter Reference List'!$E:$E,0)))</f>
        <v/>
      </c>
      <c r="D2279" s="293" t="str">
        <f ca="1">IF(ISERROR($S2279),"",OFFSET('Smelter Reference List'!$C$4,$S2279-4,0)&amp;"")</f>
        <v/>
      </c>
      <c r="E2279" s="293" t="str">
        <f ca="1">IF(ISERROR($S2279),"",OFFSET('Smelter Reference List'!$D$4,$S2279-4,0)&amp;"")</f>
        <v/>
      </c>
      <c r="F2279" s="293" t="str">
        <f ca="1">IF(ISERROR($S2279),"",OFFSET('Smelter Reference List'!$E$4,$S2279-4,0))</f>
        <v/>
      </c>
      <c r="G2279" s="293" t="str">
        <f ca="1">IF(C2279=$U$4,"Enter smelter details", IF(ISERROR($S2279),"",OFFSET('Smelter Reference List'!$F$4,$S2279-4,0)))</f>
        <v/>
      </c>
      <c r="H2279" s="294" t="str">
        <f ca="1">IF(ISERROR($S2279),"",OFFSET('Smelter Reference List'!$G$4,$S2279-4,0))</f>
        <v/>
      </c>
      <c r="I2279" s="295" t="str">
        <f ca="1">IF(ISERROR($S2279),"",OFFSET('Smelter Reference List'!$H$4,$S2279-4,0))</f>
        <v/>
      </c>
      <c r="J2279" s="295" t="str">
        <f ca="1">IF(ISERROR($S2279),"",OFFSET('Smelter Reference List'!$I$4,$S2279-4,0))</f>
        <v/>
      </c>
      <c r="K2279" s="296"/>
      <c r="L2279" s="296"/>
      <c r="M2279" s="296"/>
      <c r="N2279" s="296"/>
      <c r="O2279" s="296"/>
      <c r="P2279" s="296"/>
      <c r="Q2279" s="297"/>
      <c r="R2279" s="227"/>
      <c r="S2279" s="228" t="e">
        <f>IF(C2279="",NA(),MATCH($B2279&amp;$C2279,'Smelter Reference List'!$J:$J,0))</f>
        <v>#N/A</v>
      </c>
      <c r="T2279" s="229"/>
      <c r="U2279" s="229">
        <f t="shared" ca="1" si="72"/>
        <v>0</v>
      </c>
      <c r="V2279" s="229"/>
      <c r="W2279" s="229"/>
      <c r="Y2279" s="223" t="str">
        <f t="shared" si="73"/>
        <v/>
      </c>
    </row>
    <row r="2280" spans="1:25" s="223" customFormat="1" ht="20.25">
      <c r="A2280" s="292"/>
      <c r="B2280" s="293" t="str">
        <f>IF(LEN(A2280)=0,"",INDEX('Smelter Reference List'!$A:$A,MATCH($A2280,'Smelter Reference List'!$E:$E,0)))</f>
        <v/>
      </c>
      <c r="C2280" s="299" t="str">
        <f>IF(LEN(A2280)=0,"",INDEX('Smelter Reference List'!$C:$C,MATCH($A2280,'Smelter Reference List'!$E:$E,0)))</f>
        <v/>
      </c>
      <c r="D2280" s="293" t="str">
        <f ca="1">IF(ISERROR($S2280),"",OFFSET('Smelter Reference List'!$C$4,$S2280-4,0)&amp;"")</f>
        <v/>
      </c>
      <c r="E2280" s="293" t="str">
        <f ca="1">IF(ISERROR($S2280),"",OFFSET('Smelter Reference List'!$D$4,$S2280-4,0)&amp;"")</f>
        <v/>
      </c>
      <c r="F2280" s="293" t="str">
        <f ca="1">IF(ISERROR($S2280),"",OFFSET('Smelter Reference List'!$E$4,$S2280-4,0))</f>
        <v/>
      </c>
      <c r="G2280" s="293" t="str">
        <f ca="1">IF(C2280=$U$4,"Enter smelter details", IF(ISERROR($S2280),"",OFFSET('Smelter Reference List'!$F$4,$S2280-4,0)))</f>
        <v/>
      </c>
      <c r="H2280" s="294" t="str">
        <f ca="1">IF(ISERROR($S2280),"",OFFSET('Smelter Reference List'!$G$4,$S2280-4,0))</f>
        <v/>
      </c>
      <c r="I2280" s="295" t="str">
        <f ca="1">IF(ISERROR($S2280),"",OFFSET('Smelter Reference List'!$H$4,$S2280-4,0))</f>
        <v/>
      </c>
      <c r="J2280" s="295" t="str">
        <f ca="1">IF(ISERROR($S2280),"",OFFSET('Smelter Reference List'!$I$4,$S2280-4,0))</f>
        <v/>
      </c>
      <c r="K2280" s="296"/>
      <c r="L2280" s="296"/>
      <c r="M2280" s="296"/>
      <c r="N2280" s="296"/>
      <c r="O2280" s="296"/>
      <c r="P2280" s="296"/>
      <c r="Q2280" s="297"/>
      <c r="R2280" s="227"/>
      <c r="S2280" s="228" t="e">
        <f>IF(C2280="",NA(),MATCH($B2280&amp;$C2280,'Smelter Reference List'!$J:$J,0))</f>
        <v>#N/A</v>
      </c>
      <c r="T2280" s="229"/>
      <c r="U2280" s="229">
        <f t="shared" ca="1" si="72"/>
        <v>0</v>
      </c>
      <c r="V2280" s="229"/>
      <c r="W2280" s="229"/>
      <c r="Y2280" s="223" t="str">
        <f t="shared" si="73"/>
        <v/>
      </c>
    </row>
    <row r="2281" spans="1:25" s="223" customFormat="1" ht="20.25">
      <c r="A2281" s="292"/>
      <c r="B2281" s="293" t="str">
        <f>IF(LEN(A2281)=0,"",INDEX('Smelter Reference List'!$A:$A,MATCH($A2281,'Smelter Reference List'!$E:$E,0)))</f>
        <v/>
      </c>
      <c r="C2281" s="299" t="str">
        <f>IF(LEN(A2281)=0,"",INDEX('Smelter Reference List'!$C:$C,MATCH($A2281,'Smelter Reference List'!$E:$E,0)))</f>
        <v/>
      </c>
      <c r="D2281" s="293" t="str">
        <f ca="1">IF(ISERROR($S2281),"",OFFSET('Smelter Reference List'!$C$4,$S2281-4,0)&amp;"")</f>
        <v/>
      </c>
      <c r="E2281" s="293" t="str">
        <f ca="1">IF(ISERROR($S2281),"",OFFSET('Smelter Reference List'!$D$4,$S2281-4,0)&amp;"")</f>
        <v/>
      </c>
      <c r="F2281" s="293" t="str">
        <f ca="1">IF(ISERROR($S2281),"",OFFSET('Smelter Reference List'!$E$4,$S2281-4,0))</f>
        <v/>
      </c>
      <c r="G2281" s="293" t="str">
        <f ca="1">IF(C2281=$U$4,"Enter smelter details", IF(ISERROR($S2281),"",OFFSET('Smelter Reference List'!$F$4,$S2281-4,0)))</f>
        <v/>
      </c>
      <c r="H2281" s="294" t="str">
        <f ca="1">IF(ISERROR($S2281),"",OFFSET('Smelter Reference List'!$G$4,$S2281-4,0))</f>
        <v/>
      </c>
      <c r="I2281" s="295" t="str">
        <f ca="1">IF(ISERROR($S2281),"",OFFSET('Smelter Reference List'!$H$4,$S2281-4,0))</f>
        <v/>
      </c>
      <c r="J2281" s="295" t="str">
        <f ca="1">IF(ISERROR($S2281),"",OFFSET('Smelter Reference List'!$I$4,$S2281-4,0))</f>
        <v/>
      </c>
      <c r="K2281" s="296"/>
      <c r="L2281" s="296"/>
      <c r="M2281" s="296"/>
      <c r="N2281" s="296"/>
      <c r="O2281" s="296"/>
      <c r="P2281" s="296"/>
      <c r="Q2281" s="297"/>
      <c r="R2281" s="227"/>
      <c r="S2281" s="228" t="e">
        <f>IF(C2281="",NA(),MATCH($B2281&amp;$C2281,'Smelter Reference List'!$J:$J,0))</f>
        <v>#N/A</v>
      </c>
      <c r="T2281" s="229"/>
      <c r="U2281" s="229">
        <f t="shared" ca="1" si="72"/>
        <v>0</v>
      </c>
      <c r="V2281" s="229"/>
      <c r="W2281" s="229"/>
      <c r="Y2281" s="223" t="str">
        <f t="shared" si="73"/>
        <v/>
      </c>
    </row>
    <row r="2282" spans="1:25" s="223" customFormat="1" ht="20.25">
      <c r="A2282" s="292"/>
      <c r="B2282" s="293" t="str">
        <f>IF(LEN(A2282)=0,"",INDEX('Smelter Reference List'!$A:$A,MATCH($A2282,'Smelter Reference List'!$E:$E,0)))</f>
        <v/>
      </c>
      <c r="C2282" s="299" t="str">
        <f>IF(LEN(A2282)=0,"",INDEX('Smelter Reference List'!$C:$C,MATCH($A2282,'Smelter Reference List'!$E:$E,0)))</f>
        <v/>
      </c>
      <c r="D2282" s="293" t="str">
        <f ca="1">IF(ISERROR($S2282),"",OFFSET('Smelter Reference List'!$C$4,$S2282-4,0)&amp;"")</f>
        <v/>
      </c>
      <c r="E2282" s="293" t="str">
        <f ca="1">IF(ISERROR($S2282),"",OFFSET('Smelter Reference List'!$D$4,$S2282-4,0)&amp;"")</f>
        <v/>
      </c>
      <c r="F2282" s="293" t="str">
        <f ca="1">IF(ISERROR($S2282),"",OFFSET('Smelter Reference List'!$E$4,$S2282-4,0))</f>
        <v/>
      </c>
      <c r="G2282" s="293" t="str">
        <f ca="1">IF(C2282=$U$4,"Enter smelter details", IF(ISERROR($S2282),"",OFFSET('Smelter Reference List'!$F$4,$S2282-4,0)))</f>
        <v/>
      </c>
      <c r="H2282" s="294" t="str">
        <f ca="1">IF(ISERROR($S2282),"",OFFSET('Smelter Reference List'!$G$4,$S2282-4,0))</f>
        <v/>
      </c>
      <c r="I2282" s="295" t="str">
        <f ca="1">IF(ISERROR($S2282),"",OFFSET('Smelter Reference List'!$H$4,$S2282-4,0))</f>
        <v/>
      </c>
      <c r="J2282" s="295" t="str">
        <f ca="1">IF(ISERROR($S2282),"",OFFSET('Smelter Reference List'!$I$4,$S2282-4,0))</f>
        <v/>
      </c>
      <c r="K2282" s="296"/>
      <c r="L2282" s="296"/>
      <c r="M2282" s="296"/>
      <c r="N2282" s="296"/>
      <c r="O2282" s="296"/>
      <c r="P2282" s="296"/>
      <c r="Q2282" s="297"/>
      <c r="R2282" s="227"/>
      <c r="S2282" s="228" t="e">
        <f>IF(C2282="",NA(),MATCH($B2282&amp;$C2282,'Smelter Reference List'!$J:$J,0))</f>
        <v>#N/A</v>
      </c>
      <c r="T2282" s="229"/>
      <c r="U2282" s="229">
        <f t="shared" ca="1" si="72"/>
        <v>0</v>
      </c>
      <c r="V2282" s="229"/>
      <c r="W2282" s="229"/>
      <c r="Y2282" s="223" t="str">
        <f t="shared" si="73"/>
        <v/>
      </c>
    </row>
    <row r="2283" spans="1:25" s="223" customFormat="1" ht="20.25">
      <c r="A2283" s="292"/>
      <c r="B2283" s="293" t="str">
        <f>IF(LEN(A2283)=0,"",INDEX('Smelter Reference List'!$A:$A,MATCH($A2283,'Smelter Reference List'!$E:$E,0)))</f>
        <v/>
      </c>
      <c r="C2283" s="299" t="str">
        <f>IF(LEN(A2283)=0,"",INDEX('Smelter Reference List'!$C:$C,MATCH($A2283,'Smelter Reference List'!$E:$E,0)))</f>
        <v/>
      </c>
      <c r="D2283" s="293" t="str">
        <f ca="1">IF(ISERROR($S2283),"",OFFSET('Smelter Reference List'!$C$4,$S2283-4,0)&amp;"")</f>
        <v/>
      </c>
      <c r="E2283" s="293" t="str">
        <f ca="1">IF(ISERROR($S2283),"",OFFSET('Smelter Reference List'!$D$4,$S2283-4,0)&amp;"")</f>
        <v/>
      </c>
      <c r="F2283" s="293" t="str">
        <f ca="1">IF(ISERROR($S2283),"",OFFSET('Smelter Reference List'!$E$4,$S2283-4,0))</f>
        <v/>
      </c>
      <c r="G2283" s="293" t="str">
        <f ca="1">IF(C2283=$U$4,"Enter smelter details", IF(ISERROR($S2283),"",OFFSET('Smelter Reference List'!$F$4,$S2283-4,0)))</f>
        <v/>
      </c>
      <c r="H2283" s="294" t="str">
        <f ca="1">IF(ISERROR($S2283),"",OFFSET('Smelter Reference List'!$G$4,$S2283-4,0))</f>
        <v/>
      </c>
      <c r="I2283" s="295" t="str">
        <f ca="1">IF(ISERROR($S2283),"",OFFSET('Smelter Reference List'!$H$4,$S2283-4,0))</f>
        <v/>
      </c>
      <c r="J2283" s="295" t="str">
        <f ca="1">IF(ISERROR($S2283),"",OFFSET('Smelter Reference List'!$I$4,$S2283-4,0))</f>
        <v/>
      </c>
      <c r="K2283" s="296"/>
      <c r="L2283" s="296"/>
      <c r="M2283" s="296"/>
      <c r="N2283" s="296"/>
      <c r="O2283" s="296"/>
      <c r="P2283" s="296"/>
      <c r="Q2283" s="297"/>
      <c r="R2283" s="227"/>
      <c r="S2283" s="228" t="e">
        <f>IF(C2283="",NA(),MATCH($B2283&amp;$C2283,'Smelter Reference List'!$J:$J,0))</f>
        <v>#N/A</v>
      </c>
      <c r="T2283" s="229"/>
      <c r="U2283" s="229">
        <f t="shared" ca="1" si="72"/>
        <v>0</v>
      </c>
      <c r="V2283" s="229"/>
      <c r="W2283" s="229"/>
      <c r="Y2283" s="223" t="str">
        <f t="shared" si="73"/>
        <v/>
      </c>
    </row>
    <row r="2284" spans="1:25" s="223" customFormat="1" ht="20.25">
      <c r="A2284" s="292"/>
      <c r="B2284" s="293" t="str">
        <f>IF(LEN(A2284)=0,"",INDEX('Smelter Reference List'!$A:$A,MATCH($A2284,'Smelter Reference List'!$E:$E,0)))</f>
        <v/>
      </c>
      <c r="C2284" s="299" t="str">
        <f>IF(LEN(A2284)=0,"",INDEX('Smelter Reference List'!$C:$C,MATCH($A2284,'Smelter Reference List'!$E:$E,0)))</f>
        <v/>
      </c>
      <c r="D2284" s="293" t="str">
        <f ca="1">IF(ISERROR($S2284),"",OFFSET('Smelter Reference List'!$C$4,$S2284-4,0)&amp;"")</f>
        <v/>
      </c>
      <c r="E2284" s="293" t="str">
        <f ca="1">IF(ISERROR($S2284),"",OFFSET('Smelter Reference List'!$D$4,$S2284-4,0)&amp;"")</f>
        <v/>
      </c>
      <c r="F2284" s="293" t="str">
        <f ca="1">IF(ISERROR($S2284),"",OFFSET('Smelter Reference List'!$E$4,$S2284-4,0))</f>
        <v/>
      </c>
      <c r="G2284" s="293" t="str">
        <f ca="1">IF(C2284=$U$4,"Enter smelter details", IF(ISERROR($S2284),"",OFFSET('Smelter Reference List'!$F$4,$S2284-4,0)))</f>
        <v/>
      </c>
      <c r="H2284" s="294" t="str">
        <f ca="1">IF(ISERROR($S2284),"",OFFSET('Smelter Reference List'!$G$4,$S2284-4,0))</f>
        <v/>
      </c>
      <c r="I2284" s="295" t="str">
        <f ca="1">IF(ISERROR($S2284),"",OFFSET('Smelter Reference List'!$H$4,$S2284-4,0))</f>
        <v/>
      </c>
      <c r="J2284" s="295" t="str">
        <f ca="1">IF(ISERROR($S2284),"",OFFSET('Smelter Reference List'!$I$4,$S2284-4,0))</f>
        <v/>
      </c>
      <c r="K2284" s="296"/>
      <c r="L2284" s="296"/>
      <c r="M2284" s="296"/>
      <c r="N2284" s="296"/>
      <c r="O2284" s="296"/>
      <c r="P2284" s="296"/>
      <c r="Q2284" s="297"/>
      <c r="R2284" s="227"/>
      <c r="S2284" s="228" t="e">
        <f>IF(C2284="",NA(),MATCH($B2284&amp;$C2284,'Smelter Reference List'!$J:$J,0))</f>
        <v>#N/A</v>
      </c>
      <c r="T2284" s="229"/>
      <c r="U2284" s="229">
        <f t="shared" ca="1" si="72"/>
        <v>0</v>
      </c>
      <c r="V2284" s="229"/>
      <c r="W2284" s="229"/>
      <c r="Y2284" s="223" t="str">
        <f t="shared" si="73"/>
        <v/>
      </c>
    </row>
    <row r="2285" spans="1:25" s="223" customFormat="1" ht="20.25">
      <c r="A2285" s="292"/>
      <c r="B2285" s="293" t="str">
        <f>IF(LEN(A2285)=0,"",INDEX('Smelter Reference List'!$A:$A,MATCH($A2285,'Smelter Reference List'!$E:$E,0)))</f>
        <v/>
      </c>
      <c r="C2285" s="299" t="str">
        <f>IF(LEN(A2285)=0,"",INDEX('Smelter Reference List'!$C:$C,MATCH($A2285,'Smelter Reference List'!$E:$E,0)))</f>
        <v/>
      </c>
      <c r="D2285" s="293" t="str">
        <f ca="1">IF(ISERROR($S2285),"",OFFSET('Smelter Reference List'!$C$4,$S2285-4,0)&amp;"")</f>
        <v/>
      </c>
      <c r="E2285" s="293" t="str">
        <f ca="1">IF(ISERROR($S2285),"",OFFSET('Smelter Reference List'!$D$4,$S2285-4,0)&amp;"")</f>
        <v/>
      </c>
      <c r="F2285" s="293" t="str">
        <f ca="1">IF(ISERROR($S2285),"",OFFSET('Smelter Reference List'!$E$4,$S2285-4,0))</f>
        <v/>
      </c>
      <c r="G2285" s="293" t="str">
        <f ca="1">IF(C2285=$U$4,"Enter smelter details", IF(ISERROR($S2285),"",OFFSET('Smelter Reference List'!$F$4,$S2285-4,0)))</f>
        <v/>
      </c>
      <c r="H2285" s="294" t="str">
        <f ca="1">IF(ISERROR($S2285),"",OFFSET('Smelter Reference List'!$G$4,$S2285-4,0))</f>
        <v/>
      </c>
      <c r="I2285" s="295" t="str">
        <f ca="1">IF(ISERROR($S2285),"",OFFSET('Smelter Reference List'!$H$4,$S2285-4,0))</f>
        <v/>
      </c>
      <c r="J2285" s="295" t="str">
        <f ca="1">IF(ISERROR($S2285),"",OFFSET('Smelter Reference List'!$I$4,$S2285-4,0))</f>
        <v/>
      </c>
      <c r="K2285" s="296"/>
      <c r="L2285" s="296"/>
      <c r="M2285" s="296"/>
      <c r="N2285" s="296"/>
      <c r="O2285" s="296"/>
      <c r="P2285" s="296"/>
      <c r="Q2285" s="297"/>
      <c r="R2285" s="227"/>
      <c r="S2285" s="228" t="e">
        <f>IF(C2285="",NA(),MATCH($B2285&amp;$C2285,'Smelter Reference List'!$J:$J,0))</f>
        <v>#N/A</v>
      </c>
      <c r="T2285" s="229"/>
      <c r="U2285" s="229">
        <f t="shared" ca="1" si="72"/>
        <v>0</v>
      </c>
      <c r="V2285" s="229"/>
      <c r="W2285" s="229"/>
      <c r="Y2285" s="223" t="str">
        <f t="shared" si="73"/>
        <v/>
      </c>
    </row>
    <row r="2286" spans="1:25" s="223" customFormat="1" ht="20.25">
      <c r="A2286" s="292"/>
      <c r="B2286" s="293" t="str">
        <f>IF(LEN(A2286)=0,"",INDEX('Smelter Reference List'!$A:$A,MATCH($A2286,'Smelter Reference List'!$E:$E,0)))</f>
        <v/>
      </c>
      <c r="C2286" s="299" t="str">
        <f>IF(LEN(A2286)=0,"",INDEX('Smelter Reference List'!$C:$C,MATCH($A2286,'Smelter Reference List'!$E:$E,0)))</f>
        <v/>
      </c>
      <c r="D2286" s="293" t="str">
        <f ca="1">IF(ISERROR($S2286),"",OFFSET('Smelter Reference List'!$C$4,$S2286-4,0)&amp;"")</f>
        <v/>
      </c>
      <c r="E2286" s="293" t="str">
        <f ca="1">IF(ISERROR($S2286),"",OFFSET('Smelter Reference List'!$D$4,$S2286-4,0)&amp;"")</f>
        <v/>
      </c>
      <c r="F2286" s="293" t="str">
        <f ca="1">IF(ISERROR($S2286),"",OFFSET('Smelter Reference List'!$E$4,$S2286-4,0))</f>
        <v/>
      </c>
      <c r="G2286" s="293" t="str">
        <f ca="1">IF(C2286=$U$4,"Enter smelter details", IF(ISERROR($S2286),"",OFFSET('Smelter Reference List'!$F$4,$S2286-4,0)))</f>
        <v/>
      </c>
      <c r="H2286" s="294" t="str">
        <f ca="1">IF(ISERROR($S2286),"",OFFSET('Smelter Reference List'!$G$4,$S2286-4,0))</f>
        <v/>
      </c>
      <c r="I2286" s="295" t="str">
        <f ca="1">IF(ISERROR($S2286),"",OFFSET('Smelter Reference List'!$H$4,$S2286-4,0))</f>
        <v/>
      </c>
      <c r="J2286" s="295" t="str">
        <f ca="1">IF(ISERROR($S2286),"",OFFSET('Smelter Reference List'!$I$4,$S2286-4,0))</f>
        <v/>
      </c>
      <c r="K2286" s="296"/>
      <c r="L2286" s="296"/>
      <c r="M2286" s="296"/>
      <c r="N2286" s="296"/>
      <c r="O2286" s="296"/>
      <c r="P2286" s="296"/>
      <c r="Q2286" s="297"/>
      <c r="R2286" s="227"/>
      <c r="S2286" s="228" t="e">
        <f>IF(C2286="",NA(),MATCH($B2286&amp;$C2286,'Smelter Reference List'!$J:$J,0))</f>
        <v>#N/A</v>
      </c>
      <c r="T2286" s="229"/>
      <c r="U2286" s="229">
        <f t="shared" ca="1" si="72"/>
        <v>0</v>
      </c>
      <c r="V2286" s="229"/>
      <c r="W2286" s="229"/>
      <c r="Y2286" s="223" t="str">
        <f t="shared" si="73"/>
        <v/>
      </c>
    </row>
    <row r="2287" spans="1:25" s="223" customFormat="1" ht="20.25">
      <c r="A2287" s="292"/>
      <c r="B2287" s="293" t="str">
        <f>IF(LEN(A2287)=0,"",INDEX('Smelter Reference List'!$A:$A,MATCH($A2287,'Smelter Reference List'!$E:$E,0)))</f>
        <v/>
      </c>
      <c r="C2287" s="299" t="str">
        <f>IF(LEN(A2287)=0,"",INDEX('Smelter Reference List'!$C:$C,MATCH($A2287,'Smelter Reference List'!$E:$E,0)))</f>
        <v/>
      </c>
      <c r="D2287" s="293" t="str">
        <f ca="1">IF(ISERROR($S2287),"",OFFSET('Smelter Reference List'!$C$4,$S2287-4,0)&amp;"")</f>
        <v/>
      </c>
      <c r="E2287" s="293" t="str">
        <f ca="1">IF(ISERROR($S2287),"",OFFSET('Smelter Reference List'!$D$4,$S2287-4,0)&amp;"")</f>
        <v/>
      </c>
      <c r="F2287" s="293" t="str">
        <f ca="1">IF(ISERROR($S2287),"",OFFSET('Smelter Reference List'!$E$4,$S2287-4,0))</f>
        <v/>
      </c>
      <c r="G2287" s="293" t="str">
        <f ca="1">IF(C2287=$U$4,"Enter smelter details", IF(ISERROR($S2287),"",OFFSET('Smelter Reference List'!$F$4,$S2287-4,0)))</f>
        <v/>
      </c>
      <c r="H2287" s="294" t="str">
        <f ca="1">IF(ISERROR($S2287),"",OFFSET('Smelter Reference List'!$G$4,$S2287-4,0))</f>
        <v/>
      </c>
      <c r="I2287" s="295" t="str">
        <f ca="1">IF(ISERROR($S2287),"",OFFSET('Smelter Reference List'!$H$4,$S2287-4,0))</f>
        <v/>
      </c>
      <c r="J2287" s="295" t="str">
        <f ca="1">IF(ISERROR($S2287),"",OFFSET('Smelter Reference List'!$I$4,$S2287-4,0))</f>
        <v/>
      </c>
      <c r="K2287" s="296"/>
      <c r="L2287" s="296"/>
      <c r="M2287" s="296"/>
      <c r="N2287" s="296"/>
      <c r="O2287" s="296"/>
      <c r="P2287" s="296"/>
      <c r="Q2287" s="297"/>
      <c r="R2287" s="227"/>
      <c r="S2287" s="228" t="e">
        <f>IF(C2287="",NA(),MATCH($B2287&amp;$C2287,'Smelter Reference List'!$J:$J,0))</f>
        <v>#N/A</v>
      </c>
      <c r="T2287" s="229"/>
      <c r="U2287" s="229">
        <f t="shared" ca="1" si="72"/>
        <v>0</v>
      </c>
      <c r="V2287" s="229"/>
      <c r="W2287" s="229"/>
      <c r="Y2287" s="223" t="str">
        <f t="shared" si="73"/>
        <v/>
      </c>
    </row>
    <row r="2288" spans="1:25" s="223" customFormat="1" ht="20.25">
      <c r="A2288" s="292"/>
      <c r="B2288" s="293" t="str">
        <f>IF(LEN(A2288)=0,"",INDEX('Smelter Reference List'!$A:$A,MATCH($A2288,'Smelter Reference List'!$E:$E,0)))</f>
        <v/>
      </c>
      <c r="C2288" s="299" t="str">
        <f>IF(LEN(A2288)=0,"",INDEX('Smelter Reference List'!$C:$C,MATCH($A2288,'Smelter Reference List'!$E:$E,0)))</f>
        <v/>
      </c>
      <c r="D2288" s="293" t="str">
        <f ca="1">IF(ISERROR($S2288),"",OFFSET('Smelter Reference List'!$C$4,$S2288-4,0)&amp;"")</f>
        <v/>
      </c>
      <c r="E2288" s="293" t="str">
        <f ca="1">IF(ISERROR($S2288),"",OFFSET('Smelter Reference List'!$D$4,$S2288-4,0)&amp;"")</f>
        <v/>
      </c>
      <c r="F2288" s="293" t="str">
        <f ca="1">IF(ISERROR($S2288),"",OFFSET('Smelter Reference List'!$E$4,$S2288-4,0))</f>
        <v/>
      </c>
      <c r="G2288" s="293" t="str">
        <f ca="1">IF(C2288=$U$4,"Enter smelter details", IF(ISERROR($S2288),"",OFFSET('Smelter Reference List'!$F$4,$S2288-4,0)))</f>
        <v/>
      </c>
      <c r="H2288" s="294" t="str">
        <f ca="1">IF(ISERROR($S2288),"",OFFSET('Smelter Reference List'!$G$4,$S2288-4,0))</f>
        <v/>
      </c>
      <c r="I2288" s="295" t="str">
        <f ca="1">IF(ISERROR($S2288),"",OFFSET('Smelter Reference List'!$H$4,$S2288-4,0))</f>
        <v/>
      </c>
      <c r="J2288" s="295" t="str">
        <f ca="1">IF(ISERROR($S2288),"",OFFSET('Smelter Reference List'!$I$4,$S2288-4,0))</f>
        <v/>
      </c>
      <c r="K2288" s="296"/>
      <c r="L2288" s="296"/>
      <c r="M2288" s="296"/>
      <c r="N2288" s="296"/>
      <c r="O2288" s="296"/>
      <c r="P2288" s="296"/>
      <c r="Q2288" s="297"/>
      <c r="R2288" s="227"/>
      <c r="S2288" s="228" t="e">
        <f>IF(C2288="",NA(),MATCH($B2288&amp;$C2288,'Smelter Reference List'!$J:$J,0))</f>
        <v>#N/A</v>
      </c>
      <c r="T2288" s="229"/>
      <c r="U2288" s="229">
        <f t="shared" ca="1" si="72"/>
        <v>0</v>
      </c>
      <c r="V2288" s="229"/>
      <c r="W2288" s="229"/>
      <c r="Y2288" s="223" t="str">
        <f t="shared" si="73"/>
        <v/>
      </c>
    </row>
    <row r="2289" spans="1:25" s="223" customFormat="1" ht="20.25">
      <c r="A2289" s="292"/>
      <c r="B2289" s="293" t="str">
        <f>IF(LEN(A2289)=0,"",INDEX('Smelter Reference List'!$A:$A,MATCH($A2289,'Smelter Reference List'!$E:$E,0)))</f>
        <v/>
      </c>
      <c r="C2289" s="299" t="str">
        <f>IF(LEN(A2289)=0,"",INDEX('Smelter Reference List'!$C:$C,MATCH($A2289,'Smelter Reference List'!$E:$E,0)))</f>
        <v/>
      </c>
      <c r="D2289" s="293" t="str">
        <f ca="1">IF(ISERROR($S2289),"",OFFSET('Smelter Reference List'!$C$4,$S2289-4,0)&amp;"")</f>
        <v/>
      </c>
      <c r="E2289" s="293" t="str">
        <f ca="1">IF(ISERROR($S2289),"",OFFSET('Smelter Reference List'!$D$4,$S2289-4,0)&amp;"")</f>
        <v/>
      </c>
      <c r="F2289" s="293" t="str">
        <f ca="1">IF(ISERROR($S2289),"",OFFSET('Smelter Reference List'!$E$4,$S2289-4,0))</f>
        <v/>
      </c>
      <c r="G2289" s="293" t="str">
        <f ca="1">IF(C2289=$U$4,"Enter smelter details", IF(ISERROR($S2289),"",OFFSET('Smelter Reference List'!$F$4,$S2289-4,0)))</f>
        <v/>
      </c>
      <c r="H2289" s="294" t="str">
        <f ca="1">IF(ISERROR($S2289),"",OFFSET('Smelter Reference List'!$G$4,$S2289-4,0))</f>
        <v/>
      </c>
      <c r="I2289" s="295" t="str">
        <f ca="1">IF(ISERROR($S2289),"",OFFSET('Smelter Reference List'!$H$4,$S2289-4,0))</f>
        <v/>
      </c>
      <c r="J2289" s="295" t="str">
        <f ca="1">IF(ISERROR($S2289),"",OFFSET('Smelter Reference List'!$I$4,$S2289-4,0))</f>
        <v/>
      </c>
      <c r="K2289" s="296"/>
      <c r="L2289" s="296"/>
      <c r="M2289" s="296"/>
      <c r="N2289" s="296"/>
      <c r="O2289" s="296"/>
      <c r="P2289" s="296"/>
      <c r="Q2289" s="297"/>
      <c r="R2289" s="227"/>
      <c r="S2289" s="228" t="e">
        <f>IF(C2289="",NA(),MATCH($B2289&amp;$C2289,'Smelter Reference List'!$J:$J,0))</f>
        <v>#N/A</v>
      </c>
      <c r="T2289" s="229"/>
      <c r="U2289" s="229">
        <f t="shared" ca="1" si="72"/>
        <v>0</v>
      </c>
      <c r="V2289" s="229"/>
      <c r="W2289" s="229"/>
      <c r="Y2289" s="223" t="str">
        <f t="shared" si="73"/>
        <v/>
      </c>
    </row>
    <row r="2290" spans="1:25" s="223" customFormat="1" ht="20.25">
      <c r="A2290" s="292"/>
      <c r="B2290" s="293" t="str">
        <f>IF(LEN(A2290)=0,"",INDEX('Smelter Reference List'!$A:$A,MATCH($A2290,'Smelter Reference List'!$E:$E,0)))</f>
        <v/>
      </c>
      <c r="C2290" s="299" t="str">
        <f>IF(LEN(A2290)=0,"",INDEX('Smelter Reference List'!$C:$C,MATCH($A2290,'Smelter Reference List'!$E:$E,0)))</f>
        <v/>
      </c>
      <c r="D2290" s="293" t="str">
        <f ca="1">IF(ISERROR($S2290),"",OFFSET('Smelter Reference List'!$C$4,$S2290-4,0)&amp;"")</f>
        <v/>
      </c>
      <c r="E2290" s="293" t="str">
        <f ca="1">IF(ISERROR($S2290),"",OFFSET('Smelter Reference List'!$D$4,$S2290-4,0)&amp;"")</f>
        <v/>
      </c>
      <c r="F2290" s="293" t="str">
        <f ca="1">IF(ISERROR($S2290),"",OFFSET('Smelter Reference List'!$E$4,$S2290-4,0))</f>
        <v/>
      </c>
      <c r="G2290" s="293" t="str">
        <f ca="1">IF(C2290=$U$4,"Enter smelter details", IF(ISERROR($S2290),"",OFFSET('Smelter Reference List'!$F$4,$S2290-4,0)))</f>
        <v/>
      </c>
      <c r="H2290" s="294" t="str">
        <f ca="1">IF(ISERROR($S2290),"",OFFSET('Smelter Reference List'!$G$4,$S2290-4,0))</f>
        <v/>
      </c>
      <c r="I2290" s="295" t="str">
        <f ca="1">IF(ISERROR($S2290),"",OFFSET('Smelter Reference List'!$H$4,$S2290-4,0))</f>
        <v/>
      </c>
      <c r="J2290" s="295" t="str">
        <f ca="1">IF(ISERROR($S2290),"",OFFSET('Smelter Reference List'!$I$4,$S2290-4,0))</f>
        <v/>
      </c>
      <c r="K2290" s="296"/>
      <c r="L2290" s="296"/>
      <c r="M2290" s="296"/>
      <c r="N2290" s="296"/>
      <c r="O2290" s="296"/>
      <c r="P2290" s="296"/>
      <c r="Q2290" s="297"/>
      <c r="R2290" s="227"/>
      <c r="S2290" s="228" t="e">
        <f>IF(C2290="",NA(),MATCH($B2290&amp;$C2290,'Smelter Reference List'!$J:$J,0))</f>
        <v>#N/A</v>
      </c>
      <c r="T2290" s="229"/>
      <c r="U2290" s="229">
        <f t="shared" ca="1" si="72"/>
        <v>0</v>
      </c>
      <c r="V2290" s="229"/>
      <c r="W2290" s="229"/>
      <c r="Y2290" s="223" t="str">
        <f t="shared" si="73"/>
        <v/>
      </c>
    </row>
    <row r="2291" spans="1:25" s="223" customFormat="1" ht="20.25">
      <c r="A2291" s="292"/>
      <c r="B2291" s="293" t="str">
        <f>IF(LEN(A2291)=0,"",INDEX('Smelter Reference List'!$A:$A,MATCH($A2291,'Smelter Reference List'!$E:$E,0)))</f>
        <v/>
      </c>
      <c r="C2291" s="299" t="str">
        <f>IF(LEN(A2291)=0,"",INDEX('Smelter Reference List'!$C:$C,MATCH($A2291,'Smelter Reference List'!$E:$E,0)))</f>
        <v/>
      </c>
      <c r="D2291" s="293" t="str">
        <f ca="1">IF(ISERROR($S2291),"",OFFSET('Smelter Reference List'!$C$4,$S2291-4,0)&amp;"")</f>
        <v/>
      </c>
      <c r="E2291" s="293" t="str">
        <f ca="1">IF(ISERROR($S2291),"",OFFSET('Smelter Reference List'!$D$4,$S2291-4,0)&amp;"")</f>
        <v/>
      </c>
      <c r="F2291" s="293" t="str">
        <f ca="1">IF(ISERROR($S2291),"",OFFSET('Smelter Reference List'!$E$4,$S2291-4,0))</f>
        <v/>
      </c>
      <c r="G2291" s="293" t="str">
        <f ca="1">IF(C2291=$U$4,"Enter smelter details", IF(ISERROR($S2291),"",OFFSET('Smelter Reference List'!$F$4,$S2291-4,0)))</f>
        <v/>
      </c>
      <c r="H2291" s="294" t="str">
        <f ca="1">IF(ISERROR($S2291),"",OFFSET('Smelter Reference List'!$G$4,$S2291-4,0))</f>
        <v/>
      </c>
      <c r="I2291" s="295" t="str">
        <f ca="1">IF(ISERROR($S2291),"",OFFSET('Smelter Reference List'!$H$4,$S2291-4,0))</f>
        <v/>
      </c>
      <c r="J2291" s="295" t="str">
        <f ca="1">IF(ISERROR($S2291),"",OFFSET('Smelter Reference List'!$I$4,$S2291-4,0))</f>
        <v/>
      </c>
      <c r="K2291" s="296"/>
      <c r="L2291" s="296"/>
      <c r="M2291" s="296"/>
      <c r="N2291" s="296"/>
      <c r="O2291" s="296"/>
      <c r="P2291" s="296"/>
      <c r="Q2291" s="297"/>
      <c r="R2291" s="227"/>
      <c r="S2291" s="228" t="e">
        <f>IF(C2291="",NA(),MATCH($B2291&amp;$C2291,'Smelter Reference List'!$J:$J,0))</f>
        <v>#N/A</v>
      </c>
      <c r="T2291" s="229"/>
      <c r="U2291" s="229">
        <f t="shared" ca="1" si="72"/>
        <v>0</v>
      </c>
      <c r="V2291" s="229"/>
      <c r="W2291" s="229"/>
      <c r="Y2291" s="223" t="str">
        <f t="shared" si="73"/>
        <v/>
      </c>
    </row>
    <row r="2292" spans="1:25" s="223" customFormat="1" ht="20.25">
      <c r="A2292" s="292"/>
      <c r="B2292" s="293" t="str">
        <f>IF(LEN(A2292)=0,"",INDEX('Smelter Reference List'!$A:$A,MATCH($A2292,'Smelter Reference List'!$E:$E,0)))</f>
        <v/>
      </c>
      <c r="C2292" s="299" t="str">
        <f>IF(LEN(A2292)=0,"",INDEX('Smelter Reference List'!$C:$C,MATCH($A2292,'Smelter Reference List'!$E:$E,0)))</f>
        <v/>
      </c>
      <c r="D2292" s="293" t="str">
        <f ca="1">IF(ISERROR($S2292),"",OFFSET('Smelter Reference List'!$C$4,$S2292-4,0)&amp;"")</f>
        <v/>
      </c>
      <c r="E2292" s="293" t="str">
        <f ca="1">IF(ISERROR($S2292),"",OFFSET('Smelter Reference List'!$D$4,$S2292-4,0)&amp;"")</f>
        <v/>
      </c>
      <c r="F2292" s="293" t="str">
        <f ca="1">IF(ISERROR($S2292),"",OFFSET('Smelter Reference List'!$E$4,$S2292-4,0))</f>
        <v/>
      </c>
      <c r="G2292" s="293" t="str">
        <f ca="1">IF(C2292=$U$4,"Enter smelter details", IF(ISERROR($S2292),"",OFFSET('Smelter Reference List'!$F$4,$S2292-4,0)))</f>
        <v/>
      </c>
      <c r="H2292" s="294" t="str">
        <f ca="1">IF(ISERROR($S2292),"",OFFSET('Smelter Reference List'!$G$4,$S2292-4,0))</f>
        <v/>
      </c>
      <c r="I2292" s="295" t="str">
        <f ca="1">IF(ISERROR($S2292),"",OFFSET('Smelter Reference List'!$H$4,$S2292-4,0))</f>
        <v/>
      </c>
      <c r="J2292" s="295" t="str">
        <f ca="1">IF(ISERROR($S2292),"",OFFSET('Smelter Reference List'!$I$4,$S2292-4,0))</f>
        <v/>
      </c>
      <c r="K2292" s="296"/>
      <c r="L2292" s="296"/>
      <c r="M2292" s="296"/>
      <c r="N2292" s="296"/>
      <c r="O2292" s="296"/>
      <c r="P2292" s="296"/>
      <c r="Q2292" s="297"/>
      <c r="R2292" s="227"/>
      <c r="S2292" s="228" t="e">
        <f>IF(C2292="",NA(),MATCH($B2292&amp;$C2292,'Smelter Reference List'!$J:$J,0))</f>
        <v>#N/A</v>
      </c>
      <c r="T2292" s="229"/>
      <c r="U2292" s="229">
        <f t="shared" ca="1" si="72"/>
        <v>0</v>
      </c>
      <c r="V2292" s="229"/>
      <c r="W2292" s="229"/>
      <c r="Y2292" s="223" t="str">
        <f t="shared" si="73"/>
        <v/>
      </c>
    </row>
    <row r="2293" spans="1:25" s="223" customFormat="1" ht="20.25">
      <c r="A2293" s="292"/>
      <c r="B2293" s="293" t="str">
        <f>IF(LEN(A2293)=0,"",INDEX('Smelter Reference List'!$A:$A,MATCH($A2293,'Smelter Reference List'!$E:$E,0)))</f>
        <v/>
      </c>
      <c r="C2293" s="299" t="str">
        <f>IF(LEN(A2293)=0,"",INDEX('Smelter Reference List'!$C:$C,MATCH($A2293,'Smelter Reference List'!$E:$E,0)))</f>
        <v/>
      </c>
      <c r="D2293" s="293" t="str">
        <f ca="1">IF(ISERROR($S2293),"",OFFSET('Smelter Reference List'!$C$4,$S2293-4,0)&amp;"")</f>
        <v/>
      </c>
      <c r="E2293" s="293" t="str">
        <f ca="1">IF(ISERROR($S2293),"",OFFSET('Smelter Reference List'!$D$4,$S2293-4,0)&amp;"")</f>
        <v/>
      </c>
      <c r="F2293" s="293" t="str">
        <f ca="1">IF(ISERROR($S2293),"",OFFSET('Smelter Reference List'!$E$4,$S2293-4,0))</f>
        <v/>
      </c>
      <c r="G2293" s="293" t="str">
        <f ca="1">IF(C2293=$U$4,"Enter smelter details", IF(ISERROR($S2293),"",OFFSET('Smelter Reference List'!$F$4,$S2293-4,0)))</f>
        <v/>
      </c>
      <c r="H2293" s="294" t="str">
        <f ca="1">IF(ISERROR($S2293),"",OFFSET('Smelter Reference List'!$G$4,$S2293-4,0))</f>
        <v/>
      </c>
      <c r="I2293" s="295" t="str">
        <f ca="1">IF(ISERROR($S2293),"",OFFSET('Smelter Reference List'!$H$4,$S2293-4,0))</f>
        <v/>
      </c>
      <c r="J2293" s="295" t="str">
        <f ca="1">IF(ISERROR($S2293),"",OFFSET('Smelter Reference List'!$I$4,$S2293-4,0))</f>
        <v/>
      </c>
      <c r="K2293" s="296"/>
      <c r="L2293" s="296"/>
      <c r="M2293" s="296"/>
      <c r="N2293" s="296"/>
      <c r="O2293" s="296"/>
      <c r="P2293" s="296"/>
      <c r="Q2293" s="297"/>
      <c r="R2293" s="227"/>
      <c r="S2293" s="228" t="e">
        <f>IF(C2293="",NA(),MATCH($B2293&amp;$C2293,'Smelter Reference List'!$J:$J,0))</f>
        <v>#N/A</v>
      </c>
      <c r="T2293" s="229"/>
      <c r="U2293" s="229">
        <f t="shared" ca="1" si="72"/>
        <v>0</v>
      </c>
      <c r="V2293" s="229"/>
      <c r="W2293" s="229"/>
      <c r="Y2293" s="223" t="str">
        <f t="shared" si="73"/>
        <v/>
      </c>
    </row>
    <row r="2294" spans="1:25" s="223" customFormat="1" ht="20.25">
      <c r="A2294" s="292"/>
      <c r="B2294" s="293" t="str">
        <f>IF(LEN(A2294)=0,"",INDEX('Smelter Reference List'!$A:$A,MATCH($A2294,'Smelter Reference List'!$E:$E,0)))</f>
        <v/>
      </c>
      <c r="C2294" s="299" t="str">
        <f>IF(LEN(A2294)=0,"",INDEX('Smelter Reference List'!$C:$C,MATCH($A2294,'Smelter Reference List'!$E:$E,0)))</f>
        <v/>
      </c>
      <c r="D2294" s="293" t="str">
        <f ca="1">IF(ISERROR($S2294),"",OFFSET('Smelter Reference List'!$C$4,$S2294-4,0)&amp;"")</f>
        <v/>
      </c>
      <c r="E2294" s="293" t="str">
        <f ca="1">IF(ISERROR($S2294),"",OFFSET('Smelter Reference List'!$D$4,$S2294-4,0)&amp;"")</f>
        <v/>
      </c>
      <c r="F2294" s="293" t="str">
        <f ca="1">IF(ISERROR($S2294),"",OFFSET('Smelter Reference List'!$E$4,$S2294-4,0))</f>
        <v/>
      </c>
      <c r="G2294" s="293" t="str">
        <f ca="1">IF(C2294=$U$4,"Enter smelter details", IF(ISERROR($S2294),"",OFFSET('Smelter Reference List'!$F$4,$S2294-4,0)))</f>
        <v/>
      </c>
      <c r="H2294" s="294" t="str">
        <f ca="1">IF(ISERROR($S2294),"",OFFSET('Smelter Reference List'!$G$4,$S2294-4,0))</f>
        <v/>
      </c>
      <c r="I2294" s="295" t="str">
        <f ca="1">IF(ISERROR($S2294),"",OFFSET('Smelter Reference List'!$H$4,$S2294-4,0))</f>
        <v/>
      </c>
      <c r="J2294" s="295" t="str">
        <f ca="1">IF(ISERROR($S2294),"",OFFSET('Smelter Reference List'!$I$4,$S2294-4,0))</f>
        <v/>
      </c>
      <c r="K2294" s="296"/>
      <c r="L2294" s="296"/>
      <c r="M2294" s="296"/>
      <c r="N2294" s="296"/>
      <c r="O2294" s="296"/>
      <c r="P2294" s="296"/>
      <c r="Q2294" s="297"/>
      <c r="R2294" s="227"/>
      <c r="S2294" s="228" t="e">
        <f>IF(C2294="",NA(),MATCH($B2294&amp;$C2294,'Smelter Reference List'!$J:$J,0))</f>
        <v>#N/A</v>
      </c>
      <c r="T2294" s="229"/>
      <c r="U2294" s="229">
        <f t="shared" ca="1" si="72"/>
        <v>0</v>
      </c>
      <c r="V2294" s="229"/>
      <c r="W2294" s="229"/>
      <c r="Y2294" s="223" t="str">
        <f t="shared" si="73"/>
        <v/>
      </c>
    </row>
    <row r="2295" spans="1:25" s="223" customFormat="1" ht="20.25">
      <c r="A2295" s="292"/>
      <c r="B2295" s="293" t="str">
        <f>IF(LEN(A2295)=0,"",INDEX('Smelter Reference List'!$A:$A,MATCH($A2295,'Smelter Reference List'!$E:$E,0)))</f>
        <v/>
      </c>
      <c r="C2295" s="299" t="str">
        <f>IF(LEN(A2295)=0,"",INDEX('Smelter Reference List'!$C:$C,MATCH($A2295,'Smelter Reference List'!$E:$E,0)))</f>
        <v/>
      </c>
      <c r="D2295" s="293" t="str">
        <f ca="1">IF(ISERROR($S2295),"",OFFSET('Smelter Reference List'!$C$4,$S2295-4,0)&amp;"")</f>
        <v/>
      </c>
      <c r="E2295" s="293" t="str">
        <f ca="1">IF(ISERROR($S2295),"",OFFSET('Smelter Reference List'!$D$4,$S2295-4,0)&amp;"")</f>
        <v/>
      </c>
      <c r="F2295" s="293" t="str">
        <f ca="1">IF(ISERROR($S2295),"",OFFSET('Smelter Reference List'!$E$4,$S2295-4,0))</f>
        <v/>
      </c>
      <c r="G2295" s="293" t="str">
        <f ca="1">IF(C2295=$U$4,"Enter smelter details", IF(ISERROR($S2295),"",OFFSET('Smelter Reference List'!$F$4,$S2295-4,0)))</f>
        <v/>
      </c>
      <c r="H2295" s="294" t="str">
        <f ca="1">IF(ISERROR($S2295),"",OFFSET('Smelter Reference List'!$G$4,$S2295-4,0))</f>
        <v/>
      </c>
      <c r="I2295" s="295" t="str">
        <f ca="1">IF(ISERROR($S2295),"",OFFSET('Smelter Reference List'!$H$4,$S2295-4,0))</f>
        <v/>
      </c>
      <c r="J2295" s="295" t="str">
        <f ca="1">IF(ISERROR($S2295),"",OFFSET('Smelter Reference List'!$I$4,$S2295-4,0))</f>
        <v/>
      </c>
      <c r="K2295" s="296"/>
      <c r="L2295" s="296"/>
      <c r="M2295" s="296"/>
      <c r="N2295" s="296"/>
      <c r="O2295" s="296"/>
      <c r="P2295" s="296"/>
      <c r="Q2295" s="297"/>
      <c r="R2295" s="227"/>
      <c r="S2295" s="228" t="e">
        <f>IF(C2295="",NA(),MATCH($B2295&amp;$C2295,'Smelter Reference List'!$J:$J,0))</f>
        <v>#N/A</v>
      </c>
      <c r="T2295" s="229"/>
      <c r="U2295" s="229">
        <f t="shared" ca="1" si="72"/>
        <v>0</v>
      </c>
      <c r="V2295" s="229"/>
      <c r="W2295" s="229"/>
      <c r="Y2295" s="223" t="str">
        <f t="shared" si="73"/>
        <v/>
      </c>
    </row>
    <row r="2296" spans="1:25" s="223" customFormat="1" ht="20.25">
      <c r="A2296" s="292"/>
      <c r="B2296" s="293" t="str">
        <f>IF(LEN(A2296)=0,"",INDEX('Smelter Reference List'!$A:$A,MATCH($A2296,'Smelter Reference List'!$E:$E,0)))</f>
        <v/>
      </c>
      <c r="C2296" s="299" t="str">
        <f>IF(LEN(A2296)=0,"",INDEX('Smelter Reference List'!$C:$C,MATCH($A2296,'Smelter Reference List'!$E:$E,0)))</f>
        <v/>
      </c>
      <c r="D2296" s="293" t="str">
        <f ca="1">IF(ISERROR($S2296),"",OFFSET('Smelter Reference List'!$C$4,$S2296-4,0)&amp;"")</f>
        <v/>
      </c>
      <c r="E2296" s="293" t="str">
        <f ca="1">IF(ISERROR($S2296),"",OFFSET('Smelter Reference List'!$D$4,$S2296-4,0)&amp;"")</f>
        <v/>
      </c>
      <c r="F2296" s="293" t="str">
        <f ca="1">IF(ISERROR($S2296),"",OFFSET('Smelter Reference List'!$E$4,$S2296-4,0))</f>
        <v/>
      </c>
      <c r="G2296" s="293" t="str">
        <f ca="1">IF(C2296=$U$4,"Enter smelter details", IF(ISERROR($S2296),"",OFFSET('Smelter Reference List'!$F$4,$S2296-4,0)))</f>
        <v/>
      </c>
      <c r="H2296" s="294" t="str">
        <f ca="1">IF(ISERROR($S2296),"",OFFSET('Smelter Reference List'!$G$4,$S2296-4,0))</f>
        <v/>
      </c>
      <c r="I2296" s="295" t="str">
        <f ca="1">IF(ISERROR($S2296),"",OFFSET('Smelter Reference List'!$H$4,$S2296-4,0))</f>
        <v/>
      </c>
      <c r="J2296" s="295" t="str">
        <f ca="1">IF(ISERROR($S2296),"",OFFSET('Smelter Reference List'!$I$4,$S2296-4,0))</f>
        <v/>
      </c>
      <c r="K2296" s="296"/>
      <c r="L2296" s="296"/>
      <c r="M2296" s="296"/>
      <c r="N2296" s="296"/>
      <c r="O2296" s="296"/>
      <c r="P2296" s="296"/>
      <c r="Q2296" s="297"/>
      <c r="R2296" s="227"/>
      <c r="S2296" s="228" t="e">
        <f>IF(C2296="",NA(),MATCH($B2296&amp;$C2296,'Smelter Reference List'!$J:$J,0))</f>
        <v>#N/A</v>
      </c>
      <c r="T2296" s="229"/>
      <c r="U2296" s="229">
        <f t="shared" ca="1" si="72"/>
        <v>0</v>
      </c>
      <c r="V2296" s="229"/>
      <c r="W2296" s="229"/>
      <c r="Y2296" s="223" t="str">
        <f t="shared" si="73"/>
        <v/>
      </c>
    </row>
    <row r="2297" spans="1:25" s="223" customFormat="1" ht="20.25">
      <c r="A2297" s="292"/>
      <c r="B2297" s="293" t="str">
        <f>IF(LEN(A2297)=0,"",INDEX('Smelter Reference List'!$A:$A,MATCH($A2297,'Smelter Reference List'!$E:$E,0)))</f>
        <v/>
      </c>
      <c r="C2297" s="299" t="str">
        <f>IF(LEN(A2297)=0,"",INDEX('Smelter Reference List'!$C:$C,MATCH($A2297,'Smelter Reference List'!$E:$E,0)))</f>
        <v/>
      </c>
      <c r="D2297" s="293" t="str">
        <f ca="1">IF(ISERROR($S2297),"",OFFSET('Smelter Reference List'!$C$4,$S2297-4,0)&amp;"")</f>
        <v/>
      </c>
      <c r="E2297" s="293" t="str">
        <f ca="1">IF(ISERROR($S2297),"",OFFSET('Smelter Reference List'!$D$4,$S2297-4,0)&amp;"")</f>
        <v/>
      </c>
      <c r="F2297" s="293" t="str">
        <f ca="1">IF(ISERROR($S2297),"",OFFSET('Smelter Reference List'!$E$4,$S2297-4,0))</f>
        <v/>
      </c>
      <c r="G2297" s="293" t="str">
        <f ca="1">IF(C2297=$U$4,"Enter smelter details", IF(ISERROR($S2297),"",OFFSET('Smelter Reference List'!$F$4,$S2297-4,0)))</f>
        <v/>
      </c>
      <c r="H2297" s="294" t="str">
        <f ca="1">IF(ISERROR($S2297),"",OFFSET('Smelter Reference List'!$G$4,$S2297-4,0))</f>
        <v/>
      </c>
      <c r="I2297" s="295" t="str">
        <f ca="1">IF(ISERROR($S2297),"",OFFSET('Smelter Reference List'!$H$4,$S2297-4,0))</f>
        <v/>
      </c>
      <c r="J2297" s="295" t="str">
        <f ca="1">IF(ISERROR($S2297),"",OFFSET('Smelter Reference List'!$I$4,$S2297-4,0))</f>
        <v/>
      </c>
      <c r="K2297" s="296"/>
      <c r="L2297" s="296"/>
      <c r="M2297" s="296"/>
      <c r="N2297" s="296"/>
      <c r="O2297" s="296"/>
      <c r="P2297" s="296"/>
      <c r="Q2297" s="297"/>
      <c r="R2297" s="227"/>
      <c r="S2297" s="228" t="e">
        <f>IF(C2297="",NA(),MATCH($B2297&amp;$C2297,'Smelter Reference List'!$J:$J,0))</f>
        <v>#N/A</v>
      </c>
      <c r="T2297" s="229"/>
      <c r="U2297" s="229">
        <f t="shared" ref="U2297:U2360" ca="1" si="74">IF(AND(C2297="Smelter not listed",OR(LEN(D2297)=0,LEN(E2297)=0)),1,0)</f>
        <v>0</v>
      </c>
      <c r="V2297" s="229"/>
      <c r="W2297" s="229"/>
      <c r="Y2297" s="223" t="str">
        <f t="shared" ref="Y2297:Y2360" si="75">B2297&amp;C2297</f>
        <v/>
      </c>
    </row>
    <row r="2298" spans="1:25" s="223" customFormat="1" ht="20.25">
      <c r="A2298" s="292"/>
      <c r="B2298" s="293" t="str">
        <f>IF(LEN(A2298)=0,"",INDEX('Smelter Reference List'!$A:$A,MATCH($A2298,'Smelter Reference List'!$E:$E,0)))</f>
        <v/>
      </c>
      <c r="C2298" s="299" t="str">
        <f>IF(LEN(A2298)=0,"",INDEX('Smelter Reference List'!$C:$C,MATCH($A2298,'Smelter Reference List'!$E:$E,0)))</f>
        <v/>
      </c>
      <c r="D2298" s="293" t="str">
        <f ca="1">IF(ISERROR($S2298),"",OFFSET('Smelter Reference List'!$C$4,$S2298-4,0)&amp;"")</f>
        <v/>
      </c>
      <c r="E2298" s="293" t="str">
        <f ca="1">IF(ISERROR($S2298),"",OFFSET('Smelter Reference List'!$D$4,$S2298-4,0)&amp;"")</f>
        <v/>
      </c>
      <c r="F2298" s="293" t="str">
        <f ca="1">IF(ISERROR($S2298),"",OFFSET('Smelter Reference List'!$E$4,$S2298-4,0))</f>
        <v/>
      </c>
      <c r="G2298" s="293" t="str">
        <f ca="1">IF(C2298=$U$4,"Enter smelter details", IF(ISERROR($S2298),"",OFFSET('Smelter Reference List'!$F$4,$S2298-4,0)))</f>
        <v/>
      </c>
      <c r="H2298" s="294" t="str">
        <f ca="1">IF(ISERROR($S2298),"",OFFSET('Smelter Reference List'!$G$4,$S2298-4,0))</f>
        <v/>
      </c>
      <c r="I2298" s="295" t="str">
        <f ca="1">IF(ISERROR($S2298),"",OFFSET('Smelter Reference List'!$H$4,$S2298-4,0))</f>
        <v/>
      </c>
      <c r="J2298" s="295" t="str">
        <f ca="1">IF(ISERROR($S2298),"",OFFSET('Smelter Reference List'!$I$4,$S2298-4,0))</f>
        <v/>
      </c>
      <c r="K2298" s="296"/>
      <c r="L2298" s="296"/>
      <c r="M2298" s="296"/>
      <c r="N2298" s="296"/>
      <c r="O2298" s="296"/>
      <c r="P2298" s="296"/>
      <c r="Q2298" s="297"/>
      <c r="R2298" s="227"/>
      <c r="S2298" s="228" t="e">
        <f>IF(C2298="",NA(),MATCH($B2298&amp;$C2298,'Smelter Reference List'!$J:$J,0))</f>
        <v>#N/A</v>
      </c>
      <c r="T2298" s="229"/>
      <c r="U2298" s="229">
        <f t="shared" ca="1" si="74"/>
        <v>0</v>
      </c>
      <c r="V2298" s="229"/>
      <c r="W2298" s="229"/>
      <c r="Y2298" s="223" t="str">
        <f t="shared" si="75"/>
        <v/>
      </c>
    </row>
    <row r="2299" spans="1:25" s="223" customFormat="1" ht="20.25">
      <c r="A2299" s="292"/>
      <c r="B2299" s="293" t="str">
        <f>IF(LEN(A2299)=0,"",INDEX('Smelter Reference List'!$A:$A,MATCH($A2299,'Smelter Reference List'!$E:$E,0)))</f>
        <v/>
      </c>
      <c r="C2299" s="299" t="str">
        <f>IF(LEN(A2299)=0,"",INDEX('Smelter Reference List'!$C:$C,MATCH($A2299,'Smelter Reference List'!$E:$E,0)))</f>
        <v/>
      </c>
      <c r="D2299" s="293" t="str">
        <f ca="1">IF(ISERROR($S2299),"",OFFSET('Smelter Reference List'!$C$4,$S2299-4,0)&amp;"")</f>
        <v/>
      </c>
      <c r="E2299" s="293" t="str">
        <f ca="1">IF(ISERROR($S2299),"",OFFSET('Smelter Reference List'!$D$4,$S2299-4,0)&amp;"")</f>
        <v/>
      </c>
      <c r="F2299" s="293" t="str">
        <f ca="1">IF(ISERROR($S2299),"",OFFSET('Smelter Reference List'!$E$4,$S2299-4,0))</f>
        <v/>
      </c>
      <c r="G2299" s="293" t="str">
        <f ca="1">IF(C2299=$U$4,"Enter smelter details", IF(ISERROR($S2299),"",OFFSET('Smelter Reference List'!$F$4,$S2299-4,0)))</f>
        <v/>
      </c>
      <c r="H2299" s="294" t="str">
        <f ca="1">IF(ISERROR($S2299),"",OFFSET('Smelter Reference List'!$G$4,$S2299-4,0))</f>
        <v/>
      </c>
      <c r="I2299" s="295" t="str">
        <f ca="1">IF(ISERROR($S2299),"",OFFSET('Smelter Reference List'!$H$4,$S2299-4,0))</f>
        <v/>
      </c>
      <c r="J2299" s="295" t="str">
        <f ca="1">IF(ISERROR($S2299),"",OFFSET('Smelter Reference List'!$I$4,$S2299-4,0))</f>
        <v/>
      </c>
      <c r="K2299" s="296"/>
      <c r="L2299" s="296"/>
      <c r="M2299" s="296"/>
      <c r="N2299" s="296"/>
      <c r="O2299" s="296"/>
      <c r="P2299" s="296"/>
      <c r="Q2299" s="297"/>
      <c r="R2299" s="227"/>
      <c r="S2299" s="228" t="e">
        <f>IF(C2299="",NA(),MATCH($B2299&amp;$C2299,'Smelter Reference List'!$J:$J,0))</f>
        <v>#N/A</v>
      </c>
      <c r="T2299" s="229"/>
      <c r="U2299" s="229">
        <f t="shared" ca="1" si="74"/>
        <v>0</v>
      </c>
      <c r="V2299" s="229"/>
      <c r="W2299" s="229"/>
      <c r="Y2299" s="223" t="str">
        <f t="shared" si="75"/>
        <v/>
      </c>
    </row>
    <row r="2300" spans="1:25" s="223" customFormat="1" ht="20.25">
      <c r="A2300" s="292"/>
      <c r="B2300" s="293" t="str">
        <f>IF(LEN(A2300)=0,"",INDEX('Smelter Reference List'!$A:$A,MATCH($A2300,'Smelter Reference List'!$E:$E,0)))</f>
        <v/>
      </c>
      <c r="C2300" s="299" t="str">
        <f>IF(LEN(A2300)=0,"",INDEX('Smelter Reference List'!$C:$C,MATCH($A2300,'Smelter Reference List'!$E:$E,0)))</f>
        <v/>
      </c>
      <c r="D2300" s="293" t="str">
        <f ca="1">IF(ISERROR($S2300),"",OFFSET('Smelter Reference List'!$C$4,$S2300-4,0)&amp;"")</f>
        <v/>
      </c>
      <c r="E2300" s="293" t="str">
        <f ca="1">IF(ISERROR($S2300),"",OFFSET('Smelter Reference List'!$D$4,$S2300-4,0)&amp;"")</f>
        <v/>
      </c>
      <c r="F2300" s="293" t="str">
        <f ca="1">IF(ISERROR($S2300),"",OFFSET('Smelter Reference List'!$E$4,$S2300-4,0))</f>
        <v/>
      </c>
      <c r="G2300" s="293" t="str">
        <f ca="1">IF(C2300=$U$4,"Enter smelter details", IF(ISERROR($S2300),"",OFFSET('Smelter Reference List'!$F$4,$S2300-4,0)))</f>
        <v/>
      </c>
      <c r="H2300" s="294" t="str">
        <f ca="1">IF(ISERROR($S2300),"",OFFSET('Smelter Reference List'!$G$4,$S2300-4,0))</f>
        <v/>
      </c>
      <c r="I2300" s="295" t="str">
        <f ca="1">IF(ISERROR($S2300),"",OFFSET('Smelter Reference List'!$H$4,$S2300-4,0))</f>
        <v/>
      </c>
      <c r="J2300" s="295" t="str">
        <f ca="1">IF(ISERROR($S2300),"",OFFSET('Smelter Reference List'!$I$4,$S2300-4,0))</f>
        <v/>
      </c>
      <c r="K2300" s="296"/>
      <c r="L2300" s="296"/>
      <c r="M2300" s="296"/>
      <c r="N2300" s="296"/>
      <c r="O2300" s="296"/>
      <c r="P2300" s="296"/>
      <c r="Q2300" s="297"/>
      <c r="R2300" s="227"/>
      <c r="S2300" s="228" t="e">
        <f>IF(C2300="",NA(),MATCH($B2300&amp;$C2300,'Smelter Reference List'!$J:$J,0))</f>
        <v>#N/A</v>
      </c>
      <c r="T2300" s="229"/>
      <c r="U2300" s="229">
        <f t="shared" ca="1" si="74"/>
        <v>0</v>
      </c>
      <c r="V2300" s="229"/>
      <c r="W2300" s="229"/>
      <c r="Y2300" s="223" t="str">
        <f t="shared" si="75"/>
        <v/>
      </c>
    </row>
    <row r="2301" spans="1:25" s="223" customFormat="1" ht="20.25">
      <c r="A2301" s="292"/>
      <c r="B2301" s="293" t="str">
        <f>IF(LEN(A2301)=0,"",INDEX('Smelter Reference List'!$A:$A,MATCH($A2301,'Smelter Reference List'!$E:$E,0)))</f>
        <v/>
      </c>
      <c r="C2301" s="299" t="str">
        <f>IF(LEN(A2301)=0,"",INDEX('Smelter Reference List'!$C:$C,MATCH($A2301,'Smelter Reference List'!$E:$E,0)))</f>
        <v/>
      </c>
      <c r="D2301" s="293" t="str">
        <f ca="1">IF(ISERROR($S2301),"",OFFSET('Smelter Reference List'!$C$4,$S2301-4,0)&amp;"")</f>
        <v/>
      </c>
      <c r="E2301" s="293" t="str">
        <f ca="1">IF(ISERROR($S2301),"",OFFSET('Smelter Reference List'!$D$4,$S2301-4,0)&amp;"")</f>
        <v/>
      </c>
      <c r="F2301" s="293" t="str">
        <f ca="1">IF(ISERROR($S2301),"",OFFSET('Smelter Reference List'!$E$4,$S2301-4,0))</f>
        <v/>
      </c>
      <c r="G2301" s="293" t="str">
        <f ca="1">IF(C2301=$U$4,"Enter smelter details", IF(ISERROR($S2301),"",OFFSET('Smelter Reference List'!$F$4,$S2301-4,0)))</f>
        <v/>
      </c>
      <c r="H2301" s="294" t="str">
        <f ca="1">IF(ISERROR($S2301),"",OFFSET('Smelter Reference List'!$G$4,$S2301-4,0))</f>
        <v/>
      </c>
      <c r="I2301" s="295" t="str">
        <f ca="1">IF(ISERROR($S2301),"",OFFSET('Smelter Reference List'!$H$4,$S2301-4,0))</f>
        <v/>
      </c>
      <c r="J2301" s="295" t="str">
        <f ca="1">IF(ISERROR($S2301),"",OFFSET('Smelter Reference List'!$I$4,$S2301-4,0))</f>
        <v/>
      </c>
      <c r="K2301" s="296"/>
      <c r="L2301" s="296"/>
      <c r="M2301" s="296"/>
      <c r="N2301" s="296"/>
      <c r="O2301" s="296"/>
      <c r="P2301" s="296"/>
      <c r="Q2301" s="297"/>
      <c r="R2301" s="227"/>
      <c r="S2301" s="228" t="e">
        <f>IF(C2301="",NA(),MATCH($B2301&amp;$C2301,'Smelter Reference List'!$J:$J,0))</f>
        <v>#N/A</v>
      </c>
      <c r="T2301" s="229"/>
      <c r="U2301" s="229">
        <f t="shared" ca="1" si="74"/>
        <v>0</v>
      </c>
      <c r="V2301" s="229"/>
      <c r="W2301" s="229"/>
      <c r="Y2301" s="223" t="str">
        <f t="shared" si="75"/>
        <v/>
      </c>
    </row>
    <row r="2302" spans="1:25" s="223" customFormat="1" ht="20.25">
      <c r="A2302" s="292"/>
      <c r="B2302" s="293" t="str">
        <f>IF(LEN(A2302)=0,"",INDEX('Smelter Reference List'!$A:$A,MATCH($A2302,'Smelter Reference List'!$E:$E,0)))</f>
        <v/>
      </c>
      <c r="C2302" s="299" t="str">
        <f>IF(LEN(A2302)=0,"",INDEX('Smelter Reference List'!$C:$C,MATCH($A2302,'Smelter Reference List'!$E:$E,0)))</f>
        <v/>
      </c>
      <c r="D2302" s="293" t="str">
        <f ca="1">IF(ISERROR($S2302),"",OFFSET('Smelter Reference List'!$C$4,$S2302-4,0)&amp;"")</f>
        <v/>
      </c>
      <c r="E2302" s="293" t="str">
        <f ca="1">IF(ISERROR($S2302),"",OFFSET('Smelter Reference List'!$D$4,$S2302-4,0)&amp;"")</f>
        <v/>
      </c>
      <c r="F2302" s="293" t="str">
        <f ca="1">IF(ISERROR($S2302),"",OFFSET('Smelter Reference List'!$E$4,$S2302-4,0))</f>
        <v/>
      </c>
      <c r="G2302" s="293" t="str">
        <f ca="1">IF(C2302=$U$4,"Enter smelter details", IF(ISERROR($S2302),"",OFFSET('Smelter Reference List'!$F$4,$S2302-4,0)))</f>
        <v/>
      </c>
      <c r="H2302" s="294" t="str">
        <f ca="1">IF(ISERROR($S2302),"",OFFSET('Smelter Reference List'!$G$4,$S2302-4,0))</f>
        <v/>
      </c>
      <c r="I2302" s="295" t="str">
        <f ca="1">IF(ISERROR($S2302),"",OFFSET('Smelter Reference List'!$H$4,$S2302-4,0))</f>
        <v/>
      </c>
      <c r="J2302" s="295" t="str">
        <f ca="1">IF(ISERROR($S2302),"",OFFSET('Smelter Reference List'!$I$4,$S2302-4,0))</f>
        <v/>
      </c>
      <c r="K2302" s="296"/>
      <c r="L2302" s="296"/>
      <c r="M2302" s="296"/>
      <c r="N2302" s="296"/>
      <c r="O2302" s="296"/>
      <c r="P2302" s="296"/>
      <c r="Q2302" s="297"/>
      <c r="R2302" s="227"/>
      <c r="S2302" s="228" t="e">
        <f>IF(C2302="",NA(),MATCH($B2302&amp;$C2302,'Smelter Reference List'!$J:$J,0))</f>
        <v>#N/A</v>
      </c>
      <c r="T2302" s="229"/>
      <c r="U2302" s="229">
        <f t="shared" ca="1" si="74"/>
        <v>0</v>
      </c>
      <c r="V2302" s="229"/>
      <c r="W2302" s="229"/>
      <c r="Y2302" s="223" t="str">
        <f t="shared" si="75"/>
        <v/>
      </c>
    </row>
    <row r="2303" spans="1:25" s="223" customFormat="1" ht="20.25">
      <c r="A2303" s="292"/>
      <c r="B2303" s="293" t="str">
        <f>IF(LEN(A2303)=0,"",INDEX('Smelter Reference List'!$A:$A,MATCH($A2303,'Smelter Reference List'!$E:$E,0)))</f>
        <v/>
      </c>
      <c r="C2303" s="299" t="str">
        <f>IF(LEN(A2303)=0,"",INDEX('Smelter Reference List'!$C:$C,MATCH($A2303,'Smelter Reference List'!$E:$E,0)))</f>
        <v/>
      </c>
      <c r="D2303" s="293" t="str">
        <f ca="1">IF(ISERROR($S2303),"",OFFSET('Smelter Reference List'!$C$4,$S2303-4,0)&amp;"")</f>
        <v/>
      </c>
      <c r="E2303" s="293" t="str">
        <f ca="1">IF(ISERROR($S2303),"",OFFSET('Smelter Reference List'!$D$4,$S2303-4,0)&amp;"")</f>
        <v/>
      </c>
      <c r="F2303" s="293" t="str">
        <f ca="1">IF(ISERROR($S2303),"",OFFSET('Smelter Reference List'!$E$4,$S2303-4,0))</f>
        <v/>
      </c>
      <c r="G2303" s="293" t="str">
        <f ca="1">IF(C2303=$U$4,"Enter smelter details", IF(ISERROR($S2303),"",OFFSET('Smelter Reference List'!$F$4,$S2303-4,0)))</f>
        <v/>
      </c>
      <c r="H2303" s="294" t="str">
        <f ca="1">IF(ISERROR($S2303),"",OFFSET('Smelter Reference List'!$G$4,$S2303-4,0))</f>
        <v/>
      </c>
      <c r="I2303" s="295" t="str">
        <f ca="1">IF(ISERROR($S2303),"",OFFSET('Smelter Reference List'!$H$4,$S2303-4,0))</f>
        <v/>
      </c>
      <c r="J2303" s="295" t="str">
        <f ca="1">IF(ISERROR($S2303),"",OFFSET('Smelter Reference List'!$I$4,$S2303-4,0))</f>
        <v/>
      </c>
      <c r="K2303" s="296"/>
      <c r="L2303" s="296"/>
      <c r="M2303" s="296"/>
      <c r="N2303" s="296"/>
      <c r="O2303" s="296"/>
      <c r="P2303" s="296"/>
      <c r="Q2303" s="297"/>
      <c r="R2303" s="227"/>
      <c r="S2303" s="228" t="e">
        <f>IF(C2303="",NA(),MATCH($B2303&amp;$C2303,'Smelter Reference List'!$J:$J,0))</f>
        <v>#N/A</v>
      </c>
      <c r="T2303" s="229"/>
      <c r="U2303" s="229">
        <f t="shared" ca="1" si="74"/>
        <v>0</v>
      </c>
      <c r="V2303" s="229"/>
      <c r="W2303" s="229"/>
      <c r="Y2303" s="223" t="str">
        <f t="shared" si="75"/>
        <v/>
      </c>
    </row>
    <row r="2304" spans="1:25" s="223" customFormat="1" ht="20.25">
      <c r="A2304" s="292"/>
      <c r="B2304" s="293" t="str">
        <f>IF(LEN(A2304)=0,"",INDEX('Smelter Reference List'!$A:$A,MATCH($A2304,'Smelter Reference List'!$E:$E,0)))</f>
        <v/>
      </c>
      <c r="C2304" s="299" t="str">
        <f>IF(LEN(A2304)=0,"",INDEX('Smelter Reference List'!$C:$C,MATCH($A2304,'Smelter Reference List'!$E:$E,0)))</f>
        <v/>
      </c>
      <c r="D2304" s="293" t="str">
        <f ca="1">IF(ISERROR($S2304),"",OFFSET('Smelter Reference List'!$C$4,$S2304-4,0)&amp;"")</f>
        <v/>
      </c>
      <c r="E2304" s="293" t="str">
        <f ca="1">IF(ISERROR($S2304),"",OFFSET('Smelter Reference List'!$D$4,$S2304-4,0)&amp;"")</f>
        <v/>
      </c>
      <c r="F2304" s="293" t="str">
        <f ca="1">IF(ISERROR($S2304),"",OFFSET('Smelter Reference List'!$E$4,$S2304-4,0))</f>
        <v/>
      </c>
      <c r="G2304" s="293" t="str">
        <f ca="1">IF(C2304=$U$4,"Enter smelter details", IF(ISERROR($S2304),"",OFFSET('Smelter Reference List'!$F$4,$S2304-4,0)))</f>
        <v/>
      </c>
      <c r="H2304" s="294" t="str">
        <f ca="1">IF(ISERROR($S2304),"",OFFSET('Smelter Reference List'!$G$4,$S2304-4,0))</f>
        <v/>
      </c>
      <c r="I2304" s="295" t="str">
        <f ca="1">IF(ISERROR($S2304),"",OFFSET('Smelter Reference List'!$H$4,$S2304-4,0))</f>
        <v/>
      </c>
      <c r="J2304" s="295" t="str">
        <f ca="1">IF(ISERROR($S2304),"",OFFSET('Smelter Reference List'!$I$4,$S2304-4,0))</f>
        <v/>
      </c>
      <c r="K2304" s="296"/>
      <c r="L2304" s="296"/>
      <c r="M2304" s="296"/>
      <c r="N2304" s="296"/>
      <c r="O2304" s="296"/>
      <c r="P2304" s="296"/>
      <c r="Q2304" s="297"/>
      <c r="R2304" s="227"/>
      <c r="S2304" s="228" t="e">
        <f>IF(C2304="",NA(),MATCH($B2304&amp;$C2304,'Smelter Reference List'!$J:$J,0))</f>
        <v>#N/A</v>
      </c>
      <c r="T2304" s="229"/>
      <c r="U2304" s="229">
        <f t="shared" ca="1" si="74"/>
        <v>0</v>
      </c>
      <c r="V2304" s="229"/>
      <c r="W2304" s="229"/>
      <c r="Y2304" s="223" t="str">
        <f t="shared" si="75"/>
        <v/>
      </c>
    </row>
    <row r="2305" spans="1:25" s="223" customFormat="1" ht="20.25">
      <c r="A2305" s="292"/>
      <c r="B2305" s="293" t="str">
        <f>IF(LEN(A2305)=0,"",INDEX('Smelter Reference List'!$A:$A,MATCH($A2305,'Smelter Reference List'!$E:$E,0)))</f>
        <v/>
      </c>
      <c r="C2305" s="299" t="str">
        <f>IF(LEN(A2305)=0,"",INDEX('Smelter Reference List'!$C:$C,MATCH($A2305,'Smelter Reference List'!$E:$E,0)))</f>
        <v/>
      </c>
      <c r="D2305" s="293" t="str">
        <f ca="1">IF(ISERROR($S2305),"",OFFSET('Smelter Reference List'!$C$4,$S2305-4,0)&amp;"")</f>
        <v/>
      </c>
      <c r="E2305" s="293" t="str">
        <f ca="1">IF(ISERROR($S2305),"",OFFSET('Smelter Reference List'!$D$4,$S2305-4,0)&amp;"")</f>
        <v/>
      </c>
      <c r="F2305" s="293" t="str">
        <f ca="1">IF(ISERROR($S2305),"",OFFSET('Smelter Reference List'!$E$4,$S2305-4,0))</f>
        <v/>
      </c>
      <c r="G2305" s="293" t="str">
        <f ca="1">IF(C2305=$U$4,"Enter smelter details", IF(ISERROR($S2305),"",OFFSET('Smelter Reference List'!$F$4,$S2305-4,0)))</f>
        <v/>
      </c>
      <c r="H2305" s="294" t="str">
        <f ca="1">IF(ISERROR($S2305),"",OFFSET('Smelter Reference List'!$G$4,$S2305-4,0))</f>
        <v/>
      </c>
      <c r="I2305" s="295" t="str">
        <f ca="1">IF(ISERROR($S2305),"",OFFSET('Smelter Reference List'!$H$4,$S2305-4,0))</f>
        <v/>
      </c>
      <c r="J2305" s="295" t="str">
        <f ca="1">IF(ISERROR($S2305),"",OFFSET('Smelter Reference List'!$I$4,$S2305-4,0))</f>
        <v/>
      </c>
      <c r="K2305" s="296"/>
      <c r="L2305" s="296"/>
      <c r="M2305" s="296"/>
      <c r="N2305" s="296"/>
      <c r="O2305" s="296"/>
      <c r="P2305" s="296"/>
      <c r="Q2305" s="297"/>
      <c r="R2305" s="227"/>
      <c r="S2305" s="228" t="e">
        <f>IF(C2305="",NA(),MATCH($B2305&amp;$C2305,'Smelter Reference List'!$J:$J,0))</f>
        <v>#N/A</v>
      </c>
      <c r="T2305" s="229"/>
      <c r="U2305" s="229">
        <f t="shared" ca="1" si="74"/>
        <v>0</v>
      </c>
      <c r="V2305" s="229"/>
      <c r="W2305" s="229"/>
      <c r="Y2305" s="223" t="str">
        <f t="shared" si="75"/>
        <v/>
      </c>
    </row>
    <row r="2306" spans="1:25" s="223" customFormat="1" ht="20.25">
      <c r="A2306" s="292"/>
      <c r="B2306" s="293" t="str">
        <f>IF(LEN(A2306)=0,"",INDEX('Smelter Reference List'!$A:$A,MATCH($A2306,'Smelter Reference List'!$E:$E,0)))</f>
        <v/>
      </c>
      <c r="C2306" s="299" t="str">
        <f>IF(LEN(A2306)=0,"",INDEX('Smelter Reference List'!$C:$C,MATCH($A2306,'Smelter Reference List'!$E:$E,0)))</f>
        <v/>
      </c>
      <c r="D2306" s="293" t="str">
        <f ca="1">IF(ISERROR($S2306),"",OFFSET('Smelter Reference List'!$C$4,$S2306-4,0)&amp;"")</f>
        <v/>
      </c>
      <c r="E2306" s="293" t="str">
        <f ca="1">IF(ISERROR($S2306),"",OFFSET('Smelter Reference List'!$D$4,$S2306-4,0)&amp;"")</f>
        <v/>
      </c>
      <c r="F2306" s="293" t="str">
        <f ca="1">IF(ISERROR($S2306),"",OFFSET('Smelter Reference List'!$E$4,$S2306-4,0))</f>
        <v/>
      </c>
      <c r="G2306" s="293" t="str">
        <f ca="1">IF(C2306=$U$4,"Enter smelter details", IF(ISERROR($S2306),"",OFFSET('Smelter Reference List'!$F$4,$S2306-4,0)))</f>
        <v/>
      </c>
      <c r="H2306" s="294" t="str">
        <f ca="1">IF(ISERROR($S2306),"",OFFSET('Smelter Reference List'!$G$4,$S2306-4,0))</f>
        <v/>
      </c>
      <c r="I2306" s="295" t="str">
        <f ca="1">IF(ISERROR($S2306),"",OFFSET('Smelter Reference List'!$H$4,$S2306-4,0))</f>
        <v/>
      </c>
      <c r="J2306" s="295" t="str">
        <f ca="1">IF(ISERROR($S2306),"",OFFSET('Smelter Reference List'!$I$4,$S2306-4,0))</f>
        <v/>
      </c>
      <c r="K2306" s="296"/>
      <c r="L2306" s="296"/>
      <c r="M2306" s="296"/>
      <c r="N2306" s="296"/>
      <c r="O2306" s="296"/>
      <c r="P2306" s="296"/>
      <c r="Q2306" s="297"/>
      <c r="R2306" s="227"/>
      <c r="S2306" s="228" t="e">
        <f>IF(C2306="",NA(),MATCH($B2306&amp;$C2306,'Smelter Reference List'!$J:$J,0))</f>
        <v>#N/A</v>
      </c>
      <c r="T2306" s="229"/>
      <c r="U2306" s="229">
        <f t="shared" ca="1" si="74"/>
        <v>0</v>
      </c>
      <c r="V2306" s="229"/>
      <c r="W2306" s="229"/>
      <c r="Y2306" s="223" t="str">
        <f t="shared" si="75"/>
        <v/>
      </c>
    </row>
    <row r="2307" spans="1:25" s="223" customFormat="1" ht="20.25">
      <c r="A2307" s="292"/>
      <c r="B2307" s="293" t="str">
        <f>IF(LEN(A2307)=0,"",INDEX('Smelter Reference List'!$A:$A,MATCH($A2307,'Smelter Reference List'!$E:$E,0)))</f>
        <v/>
      </c>
      <c r="C2307" s="299" t="str">
        <f>IF(LEN(A2307)=0,"",INDEX('Smelter Reference List'!$C:$C,MATCH($A2307,'Smelter Reference List'!$E:$E,0)))</f>
        <v/>
      </c>
      <c r="D2307" s="293" t="str">
        <f ca="1">IF(ISERROR($S2307),"",OFFSET('Smelter Reference List'!$C$4,$S2307-4,0)&amp;"")</f>
        <v/>
      </c>
      <c r="E2307" s="293" t="str">
        <f ca="1">IF(ISERROR($S2307),"",OFFSET('Smelter Reference List'!$D$4,$S2307-4,0)&amp;"")</f>
        <v/>
      </c>
      <c r="F2307" s="293" t="str">
        <f ca="1">IF(ISERROR($S2307),"",OFFSET('Smelter Reference List'!$E$4,$S2307-4,0))</f>
        <v/>
      </c>
      <c r="G2307" s="293" t="str">
        <f ca="1">IF(C2307=$U$4,"Enter smelter details", IF(ISERROR($S2307),"",OFFSET('Smelter Reference List'!$F$4,$S2307-4,0)))</f>
        <v/>
      </c>
      <c r="H2307" s="294" t="str">
        <f ca="1">IF(ISERROR($S2307),"",OFFSET('Smelter Reference List'!$G$4,$S2307-4,0))</f>
        <v/>
      </c>
      <c r="I2307" s="295" t="str">
        <f ca="1">IF(ISERROR($S2307),"",OFFSET('Smelter Reference List'!$H$4,$S2307-4,0))</f>
        <v/>
      </c>
      <c r="J2307" s="295" t="str">
        <f ca="1">IF(ISERROR($S2307),"",OFFSET('Smelter Reference List'!$I$4,$S2307-4,0))</f>
        <v/>
      </c>
      <c r="K2307" s="296"/>
      <c r="L2307" s="296"/>
      <c r="M2307" s="296"/>
      <c r="N2307" s="296"/>
      <c r="O2307" s="296"/>
      <c r="P2307" s="296"/>
      <c r="Q2307" s="297"/>
      <c r="R2307" s="227"/>
      <c r="S2307" s="228" t="e">
        <f>IF(C2307="",NA(),MATCH($B2307&amp;$C2307,'Smelter Reference List'!$J:$J,0))</f>
        <v>#N/A</v>
      </c>
      <c r="T2307" s="229"/>
      <c r="U2307" s="229">
        <f t="shared" ca="1" si="74"/>
        <v>0</v>
      </c>
      <c r="V2307" s="229"/>
      <c r="W2307" s="229"/>
      <c r="Y2307" s="223" t="str">
        <f t="shared" si="75"/>
        <v/>
      </c>
    </row>
    <row r="2308" spans="1:25" s="223" customFormat="1" ht="20.25">
      <c r="A2308" s="292"/>
      <c r="B2308" s="293" t="str">
        <f>IF(LEN(A2308)=0,"",INDEX('Smelter Reference List'!$A:$A,MATCH($A2308,'Smelter Reference List'!$E:$E,0)))</f>
        <v/>
      </c>
      <c r="C2308" s="299" t="str">
        <f>IF(LEN(A2308)=0,"",INDEX('Smelter Reference List'!$C:$C,MATCH($A2308,'Smelter Reference List'!$E:$E,0)))</f>
        <v/>
      </c>
      <c r="D2308" s="293" t="str">
        <f ca="1">IF(ISERROR($S2308),"",OFFSET('Smelter Reference List'!$C$4,$S2308-4,0)&amp;"")</f>
        <v/>
      </c>
      <c r="E2308" s="293" t="str">
        <f ca="1">IF(ISERROR($S2308),"",OFFSET('Smelter Reference List'!$D$4,$S2308-4,0)&amp;"")</f>
        <v/>
      </c>
      <c r="F2308" s="293" t="str">
        <f ca="1">IF(ISERROR($S2308),"",OFFSET('Smelter Reference List'!$E$4,$S2308-4,0))</f>
        <v/>
      </c>
      <c r="G2308" s="293" t="str">
        <f ca="1">IF(C2308=$U$4,"Enter smelter details", IF(ISERROR($S2308),"",OFFSET('Smelter Reference List'!$F$4,$S2308-4,0)))</f>
        <v/>
      </c>
      <c r="H2308" s="294" t="str">
        <f ca="1">IF(ISERROR($S2308),"",OFFSET('Smelter Reference List'!$G$4,$S2308-4,0))</f>
        <v/>
      </c>
      <c r="I2308" s="295" t="str">
        <f ca="1">IF(ISERROR($S2308),"",OFFSET('Smelter Reference List'!$H$4,$S2308-4,0))</f>
        <v/>
      </c>
      <c r="J2308" s="295" t="str">
        <f ca="1">IF(ISERROR($S2308),"",OFFSET('Smelter Reference List'!$I$4,$S2308-4,0))</f>
        <v/>
      </c>
      <c r="K2308" s="296"/>
      <c r="L2308" s="296"/>
      <c r="M2308" s="296"/>
      <c r="N2308" s="296"/>
      <c r="O2308" s="296"/>
      <c r="P2308" s="296"/>
      <c r="Q2308" s="297"/>
      <c r="R2308" s="227"/>
      <c r="S2308" s="228" t="e">
        <f>IF(C2308="",NA(),MATCH($B2308&amp;$C2308,'Smelter Reference List'!$J:$J,0))</f>
        <v>#N/A</v>
      </c>
      <c r="T2308" s="229"/>
      <c r="U2308" s="229">
        <f t="shared" ca="1" si="74"/>
        <v>0</v>
      </c>
      <c r="V2308" s="229"/>
      <c r="W2308" s="229"/>
      <c r="Y2308" s="223" t="str">
        <f t="shared" si="75"/>
        <v/>
      </c>
    </row>
    <row r="2309" spans="1:25" s="223" customFormat="1" ht="20.25">
      <c r="A2309" s="292"/>
      <c r="B2309" s="293" t="str">
        <f>IF(LEN(A2309)=0,"",INDEX('Smelter Reference List'!$A:$A,MATCH($A2309,'Smelter Reference List'!$E:$E,0)))</f>
        <v/>
      </c>
      <c r="C2309" s="299" t="str">
        <f>IF(LEN(A2309)=0,"",INDEX('Smelter Reference List'!$C:$C,MATCH($A2309,'Smelter Reference List'!$E:$E,0)))</f>
        <v/>
      </c>
      <c r="D2309" s="293" t="str">
        <f ca="1">IF(ISERROR($S2309),"",OFFSET('Smelter Reference List'!$C$4,$S2309-4,0)&amp;"")</f>
        <v/>
      </c>
      <c r="E2309" s="293" t="str">
        <f ca="1">IF(ISERROR($S2309),"",OFFSET('Smelter Reference List'!$D$4,$S2309-4,0)&amp;"")</f>
        <v/>
      </c>
      <c r="F2309" s="293" t="str">
        <f ca="1">IF(ISERROR($S2309),"",OFFSET('Smelter Reference List'!$E$4,$S2309-4,0))</f>
        <v/>
      </c>
      <c r="G2309" s="293" t="str">
        <f ca="1">IF(C2309=$U$4,"Enter smelter details", IF(ISERROR($S2309),"",OFFSET('Smelter Reference List'!$F$4,$S2309-4,0)))</f>
        <v/>
      </c>
      <c r="H2309" s="294" t="str">
        <f ca="1">IF(ISERROR($S2309),"",OFFSET('Smelter Reference List'!$G$4,$S2309-4,0))</f>
        <v/>
      </c>
      <c r="I2309" s="295" t="str">
        <f ca="1">IF(ISERROR($S2309),"",OFFSET('Smelter Reference List'!$H$4,$S2309-4,0))</f>
        <v/>
      </c>
      <c r="J2309" s="295" t="str">
        <f ca="1">IF(ISERROR($S2309),"",OFFSET('Smelter Reference List'!$I$4,$S2309-4,0))</f>
        <v/>
      </c>
      <c r="K2309" s="296"/>
      <c r="L2309" s="296"/>
      <c r="M2309" s="296"/>
      <c r="N2309" s="296"/>
      <c r="O2309" s="296"/>
      <c r="P2309" s="296"/>
      <c r="Q2309" s="297"/>
      <c r="R2309" s="227"/>
      <c r="S2309" s="228" t="e">
        <f>IF(C2309="",NA(),MATCH($B2309&amp;$C2309,'Smelter Reference List'!$J:$J,0))</f>
        <v>#N/A</v>
      </c>
      <c r="T2309" s="229"/>
      <c r="U2309" s="229">
        <f t="shared" ca="1" si="74"/>
        <v>0</v>
      </c>
      <c r="V2309" s="229"/>
      <c r="W2309" s="229"/>
      <c r="Y2309" s="223" t="str">
        <f t="shared" si="75"/>
        <v/>
      </c>
    </row>
    <row r="2310" spans="1:25" s="223" customFormat="1" ht="20.25">
      <c r="A2310" s="292"/>
      <c r="B2310" s="293" t="str">
        <f>IF(LEN(A2310)=0,"",INDEX('Smelter Reference List'!$A:$A,MATCH($A2310,'Smelter Reference List'!$E:$E,0)))</f>
        <v/>
      </c>
      <c r="C2310" s="299" t="str">
        <f>IF(LEN(A2310)=0,"",INDEX('Smelter Reference List'!$C:$C,MATCH($A2310,'Smelter Reference List'!$E:$E,0)))</f>
        <v/>
      </c>
      <c r="D2310" s="293" t="str">
        <f ca="1">IF(ISERROR($S2310),"",OFFSET('Smelter Reference List'!$C$4,$S2310-4,0)&amp;"")</f>
        <v/>
      </c>
      <c r="E2310" s="293" t="str">
        <f ca="1">IF(ISERROR($S2310),"",OFFSET('Smelter Reference List'!$D$4,$S2310-4,0)&amp;"")</f>
        <v/>
      </c>
      <c r="F2310" s="293" t="str">
        <f ca="1">IF(ISERROR($S2310),"",OFFSET('Smelter Reference List'!$E$4,$S2310-4,0))</f>
        <v/>
      </c>
      <c r="G2310" s="293" t="str">
        <f ca="1">IF(C2310=$U$4,"Enter smelter details", IF(ISERROR($S2310),"",OFFSET('Smelter Reference List'!$F$4,$S2310-4,0)))</f>
        <v/>
      </c>
      <c r="H2310" s="294" t="str">
        <f ca="1">IF(ISERROR($S2310),"",OFFSET('Smelter Reference List'!$G$4,$S2310-4,0))</f>
        <v/>
      </c>
      <c r="I2310" s="295" t="str">
        <f ca="1">IF(ISERROR($S2310),"",OFFSET('Smelter Reference List'!$H$4,$S2310-4,0))</f>
        <v/>
      </c>
      <c r="J2310" s="295" t="str">
        <f ca="1">IF(ISERROR($S2310),"",OFFSET('Smelter Reference List'!$I$4,$S2310-4,0))</f>
        <v/>
      </c>
      <c r="K2310" s="296"/>
      <c r="L2310" s="296"/>
      <c r="M2310" s="296"/>
      <c r="N2310" s="296"/>
      <c r="O2310" s="296"/>
      <c r="P2310" s="296"/>
      <c r="Q2310" s="297"/>
      <c r="R2310" s="227"/>
      <c r="S2310" s="228" t="e">
        <f>IF(C2310="",NA(),MATCH($B2310&amp;$C2310,'Smelter Reference List'!$J:$J,0))</f>
        <v>#N/A</v>
      </c>
      <c r="T2310" s="229"/>
      <c r="U2310" s="229">
        <f t="shared" ca="1" si="74"/>
        <v>0</v>
      </c>
      <c r="V2310" s="229"/>
      <c r="W2310" s="229"/>
      <c r="Y2310" s="223" t="str">
        <f t="shared" si="75"/>
        <v/>
      </c>
    </row>
    <row r="2311" spans="1:25" s="223" customFormat="1" ht="20.25">
      <c r="A2311" s="292"/>
      <c r="B2311" s="293" t="str">
        <f>IF(LEN(A2311)=0,"",INDEX('Smelter Reference List'!$A:$A,MATCH($A2311,'Smelter Reference List'!$E:$E,0)))</f>
        <v/>
      </c>
      <c r="C2311" s="299" t="str">
        <f>IF(LEN(A2311)=0,"",INDEX('Smelter Reference List'!$C:$C,MATCH($A2311,'Smelter Reference List'!$E:$E,0)))</f>
        <v/>
      </c>
      <c r="D2311" s="293" t="str">
        <f ca="1">IF(ISERROR($S2311),"",OFFSET('Smelter Reference List'!$C$4,$S2311-4,0)&amp;"")</f>
        <v/>
      </c>
      <c r="E2311" s="293" t="str">
        <f ca="1">IF(ISERROR($S2311),"",OFFSET('Smelter Reference List'!$D$4,$S2311-4,0)&amp;"")</f>
        <v/>
      </c>
      <c r="F2311" s="293" t="str">
        <f ca="1">IF(ISERROR($S2311),"",OFFSET('Smelter Reference List'!$E$4,$S2311-4,0))</f>
        <v/>
      </c>
      <c r="G2311" s="293" t="str">
        <f ca="1">IF(C2311=$U$4,"Enter smelter details", IF(ISERROR($S2311),"",OFFSET('Smelter Reference List'!$F$4,$S2311-4,0)))</f>
        <v/>
      </c>
      <c r="H2311" s="294" t="str">
        <f ca="1">IF(ISERROR($S2311),"",OFFSET('Smelter Reference List'!$G$4,$S2311-4,0))</f>
        <v/>
      </c>
      <c r="I2311" s="295" t="str">
        <f ca="1">IF(ISERROR($S2311),"",OFFSET('Smelter Reference List'!$H$4,$S2311-4,0))</f>
        <v/>
      </c>
      <c r="J2311" s="295" t="str">
        <f ca="1">IF(ISERROR($S2311),"",OFFSET('Smelter Reference List'!$I$4,$S2311-4,0))</f>
        <v/>
      </c>
      <c r="K2311" s="296"/>
      <c r="L2311" s="296"/>
      <c r="M2311" s="296"/>
      <c r="N2311" s="296"/>
      <c r="O2311" s="296"/>
      <c r="P2311" s="296"/>
      <c r="Q2311" s="297"/>
      <c r="R2311" s="227"/>
      <c r="S2311" s="228" t="e">
        <f>IF(C2311="",NA(),MATCH($B2311&amp;$C2311,'Smelter Reference List'!$J:$J,0))</f>
        <v>#N/A</v>
      </c>
      <c r="T2311" s="229"/>
      <c r="U2311" s="229">
        <f t="shared" ca="1" si="74"/>
        <v>0</v>
      </c>
      <c r="V2311" s="229"/>
      <c r="W2311" s="229"/>
      <c r="Y2311" s="223" t="str">
        <f t="shared" si="75"/>
        <v/>
      </c>
    </row>
    <row r="2312" spans="1:25" s="223" customFormat="1" ht="20.25">
      <c r="A2312" s="292"/>
      <c r="B2312" s="293" t="str">
        <f>IF(LEN(A2312)=0,"",INDEX('Smelter Reference List'!$A:$A,MATCH($A2312,'Smelter Reference List'!$E:$E,0)))</f>
        <v/>
      </c>
      <c r="C2312" s="299" t="str">
        <f>IF(LEN(A2312)=0,"",INDEX('Smelter Reference List'!$C:$C,MATCH($A2312,'Smelter Reference List'!$E:$E,0)))</f>
        <v/>
      </c>
      <c r="D2312" s="293" t="str">
        <f ca="1">IF(ISERROR($S2312),"",OFFSET('Smelter Reference List'!$C$4,$S2312-4,0)&amp;"")</f>
        <v/>
      </c>
      <c r="E2312" s="293" t="str">
        <f ca="1">IF(ISERROR($S2312),"",OFFSET('Smelter Reference List'!$D$4,$S2312-4,0)&amp;"")</f>
        <v/>
      </c>
      <c r="F2312" s="293" t="str">
        <f ca="1">IF(ISERROR($S2312),"",OFFSET('Smelter Reference List'!$E$4,$S2312-4,0))</f>
        <v/>
      </c>
      <c r="G2312" s="293" t="str">
        <f ca="1">IF(C2312=$U$4,"Enter smelter details", IF(ISERROR($S2312),"",OFFSET('Smelter Reference List'!$F$4,$S2312-4,0)))</f>
        <v/>
      </c>
      <c r="H2312" s="294" t="str">
        <f ca="1">IF(ISERROR($S2312),"",OFFSET('Smelter Reference List'!$G$4,$S2312-4,0))</f>
        <v/>
      </c>
      <c r="I2312" s="295" t="str">
        <f ca="1">IF(ISERROR($S2312),"",OFFSET('Smelter Reference List'!$H$4,$S2312-4,0))</f>
        <v/>
      </c>
      <c r="J2312" s="295" t="str">
        <f ca="1">IF(ISERROR($S2312),"",OFFSET('Smelter Reference List'!$I$4,$S2312-4,0))</f>
        <v/>
      </c>
      <c r="K2312" s="296"/>
      <c r="L2312" s="296"/>
      <c r="M2312" s="296"/>
      <c r="N2312" s="296"/>
      <c r="O2312" s="296"/>
      <c r="P2312" s="296"/>
      <c r="Q2312" s="297"/>
      <c r="R2312" s="227"/>
      <c r="S2312" s="228" t="e">
        <f>IF(C2312="",NA(),MATCH($B2312&amp;$C2312,'Smelter Reference List'!$J:$J,0))</f>
        <v>#N/A</v>
      </c>
      <c r="T2312" s="229"/>
      <c r="U2312" s="229">
        <f t="shared" ca="1" si="74"/>
        <v>0</v>
      </c>
      <c r="V2312" s="229"/>
      <c r="W2312" s="229"/>
      <c r="Y2312" s="223" t="str">
        <f t="shared" si="75"/>
        <v/>
      </c>
    </row>
    <row r="2313" spans="1:25" s="223" customFormat="1" ht="20.25">
      <c r="A2313" s="292"/>
      <c r="B2313" s="293" t="str">
        <f>IF(LEN(A2313)=0,"",INDEX('Smelter Reference List'!$A:$A,MATCH($A2313,'Smelter Reference List'!$E:$E,0)))</f>
        <v/>
      </c>
      <c r="C2313" s="299" t="str">
        <f>IF(LEN(A2313)=0,"",INDEX('Smelter Reference List'!$C:$C,MATCH($A2313,'Smelter Reference List'!$E:$E,0)))</f>
        <v/>
      </c>
      <c r="D2313" s="293" t="str">
        <f ca="1">IF(ISERROR($S2313),"",OFFSET('Smelter Reference List'!$C$4,$S2313-4,0)&amp;"")</f>
        <v/>
      </c>
      <c r="E2313" s="293" t="str">
        <f ca="1">IF(ISERROR($S2313),"",OFFSET('Smelter Reference List'!$D$4,$S2313-4,0)&amp;"")</f>
        <v/>
      </c>
      <c r="F2313" s="293" t="str">
        <f ca="1">IF(ISERROR($S2313),"",OFFSET('Smelter Reference List'!$E$4,$S2313-4,0))</f>
        <v/>
      </c>
      <c r="G2313" s="293" t="str">
        <f ca="1">IF(C2313=$U$4,"Enter smelter details", IF(ISERROR($S2313),"",OFFSET('Smelter Reference List'!$F$4,$S2313-4,0)))</f>
        <v/>
      </c>
      <c r="H2313" s="294" t="str">
        <f ca="1">IF(ISERROR($S2313),"",OFFSET('Smelter Reference List'!$G$4,$S2313-4,0))</f>
        <v/>
      </c>
      <c r="I2313" s="295" t="str">
        <f ca="1">IF(ISERROR($S2313),"",OFFSET('Smelter Reference List'!$H$4,$S2313-4,0))</f>
        <v/>
      </c>
      <c r="J2313" s="295" t="str">
        <f ca="1">IF(ISERROR($S2313),"",OFFSET('Smelter Reference List'!$I$4,$S2313-4,0))</f>
        <v/>
      </c>
      <c r="K2313" s="296"/>
      <c r="L2313" s="296"/>
      <c r="M2313" s="296"/>
      <c r="N2313" s="296"/>
      <c r="O2313" s="296"/>
      <c r="P2313" s="296"/>
      <c r="Q2313" s="297"/>
      <c r="R2313" s="227"/>
      <c r="S2313" s="228" t="e">
        <f>IF(C2313="",NA(),MATCH($B2313&amp;$C2313,'Smelter Reference List'!$J:$J,0))</f>
        <v>#N/A</v>
      </c>
      <c r="T2313" s="229"/>
      <c r="U2313" s="229">
        <f t="shared" ca="1" si="74"/>
        <v>0</v>
      </c>
      <c r="V2313" s="229"/>
      <c r="W2313" s="229"/>
      <c r="Y2313" s="223" t="str">
        <f t="shared" si="75"/>
        <v/>
      </c>
    </row>
    <row r="2314" spans="1:25" s="223" customFormat="1" ht="20.25">
      <c r="A2314" s="292"/>
      <c r="B2314" s="293" t="str">
        <f>IF(LEN(A2314)=0,"",INDEX('Smelter Reference List'!$A:$A,MATCH($A2314,'Smelter Reference List'!$E:$E,0)))</f>
        <v/>
      </c>
      <c r="C2314" s="299" t="str">
        <f>IF(LEN(A2314)=0,"",INDEX('Smelter Reference List'!$C:$C,MATCH($A2314,'Smelter Reference List'!$E:$E,0)))</f>
        <v/>
      </c>
      <c r="D2314" s="293" t="str">
        <f ca="1">IF(ISERROR($S2314),"",OFFSET('Smelter Reference List'!$C$4,$S2314-4,0)&amp;"")</f>
        <v/>
      </c>
      <c r="E2314" s="293" t="str">
        <f ca="1">IF(ISERROR($S2314),"",OFFSET('Smelter Reference List'!$D$4,$S2314-4,0)&amp;"")</f>
        <v/>
      </c>
      <c r="F2314" s="293" t="str">
        <f ca="1">IF(ISERROR($S2314),"",OFFSET('Smelter Reference List'!$E$4,$S2314-4,0))</f>
        <v/>
      </c>
      <c r="G2314" s="293" t="str">
        <f ca="1">IF(C2314=$U$4,"Enter smelter details", IF(ISERROR($S2314),"",OFFSET('Smelter Reference List'!$F$4,$S2314-4,0)))</f>
        <v/>
      </c>
      <c r="H2314" s="294" t="str">
        <f ca="1">IF(ISERROR($S2314),"",OFFSET('Smelter Reference List'!$G$4,$S2314-4,0))</f>
        <v/>
      </c>
      <c r="I2314" s="295" t="str">
        <f ca="1">IF(ISERROR($S2314),"",OFFSET('Smelter Reference List'!$H$4,$S2314-4,0))</f>
        <v/>
      </c>
      <c r="J2314" s="295" t="str">
        <f ca="1">IF(ISERROR($S2314),"",OFFSET('Smelter Reference List'!$I$4,$S2314-4,0))</f>
        <v/>
      </c>
      <c r="K2314" s="296"/>
      <c r="L2314" s="296"/>
      <c r="M2314" s="296"/>
      <c r="N2314" s="296"/>
      <c r="O2314" s="296"/>
      <c r="P2314" s="296"/>
      <c r="Q2314" s="297"/>
      <c r="R2314" s="227"/>
      <c r="S2314" s="228" t="e">
        <f>IF(C2314="",NA(),MATCH($B2314&amp;$C2314,'Smelter Reference List'!$J:$J,0))</f>
        <v>#N/A</v>
      </c>
      <c r="T2314" s="229"/>
      <c r="U2314" s="229">
        <f t="shared" ca="1" si="74"/>
        <v>0</v>
      </c>
      <c r="V2314" s="229"/>
      <c r="W2314" s="229"/>
      <c r="Y2314" s="223" t="str">
        <f t="shared" si="75"/>
        <v/>
      </c>
    </row>
    <row r="2315" spans="1:25" s="223" customFormat="1" ht="20.25">
      <c r="A2315" s="292"/>
      <c r="B2315" s="293" t="str">
        <f>IF(LEN(A2315)=0,"",INDEX('Smelter Reference List'!$A:$A,MATCH($A2315,'Smelter Reference List'!$E:$E,0)))</f>
        <v/>
      </c>
      <c r="C2315" s="299" t="str">
        <f>IF(LEN(A2315)=0,"",INDEX('Smelter Reference List'!$C:$C,MATCH($A2315,'Smelter Reference List'!$E:$E,0)))</f>
        <v/>
      </c>
      <c r="D2315" s="293" t="str">
        <f ca="1">IF(ISERROR($S2315),"",OFFSET('Smelter Reference List'!$C$4,$S2315-4,0)&amp;"")</f>
        <v/>
      </c>
      <c r="E2315" s="293" t="str">
        <f ca="1">IF(ISERROR($S2315),"",OFFSET('Smelter Reference List'!$D$4,$S2315-4,0)&amp;"")</f>
        <v/>
      </c>
      <c r="F2315" s="293" t="str">
        <f ca="1">IF(ISERROR($S2315),"",OFFSET('Smelter Reference List'!$E$4,$S2315-4,0))</f>
        <v/>
      </c>
      <c r="G2315" s="293" t="str">
        <f ca="1">IF(C2315=$U$4,"Enter smelter details", IF(ISERROR($S2315),"",OFFSET('Smelter Reference List'!$F$4,$S2315-4,0)))</f>
        <v/>
      </c>
      <c r="H2315" s="294" t="str">
        <f ca="1">IF(ISERROR($S2315),"",OFFSET('Smelter Reference List'!$G$4,$S2315-4,0))</f>
        <v/>
      </c>
      <c r="I2315" s="295" t="str">
        <f ca="1">IF(ISERROR($S2315),"",OFFSET('Smelter Reference List'!$H$4,$S2315-4,0))</f>
        <v/>
      </c>
      <c r="J2315" s="295" t="str">
        <f ca="1">IF(ISERROR($S2315),"",OFFSET('Smelter Reference List'!$I$4,$S2315-4,0))</f>
        <v/>
      </c>
      <c r="K2315" s="296"/>
      <c r="L2315" s="296"/>
      <c r="M2315" s="296"/>
      <c r="N2315" s="296"/>
      <c r="O2315" s="296"/>
      <c r="P2315" s="296"/>
      <c r="Q2315" s="297"/>
      <c r="R2315" s="227"/>
      <c r="S2315" s="228" t="e">
        <f>IF(C2315="",NA(),MATCH($B2315&amp;$C2315,'Smelter Reference List'!$J:$J,0))</f>
        <v>#N/A</v>
      </c>
      <c r="T2315" s="229"/>
      <c r="U2315" s="229">
        <f t="shared" ca="1" si="74"/>
        <v>0</v>
      </c>
      <c r="V2315" s="229"/>
      <c r="W2315" s="229"/>
      <c r="Y2315" s="223" t="str">
        <f t="shared" si="75"/>
        <v/>
      </c>
    </row>
    <row r="2316" spans="1:25" s="223" customFormat="1" ht="20.25">
      <c r="A2316" s="292"/>
      <c r="B2316" s="293" t="str">
        <f>IF(LEN(A2316)=0,"",INDEX('Smelter Reference List'!$A:$A,MATCH($A2316,'Smelter Reference List'!$E:$E,0)))</f>
        <v/>
      </c>
      <c r="C2316" s="299" t="str">
        <f>IF(LEN(A2316)=0,"",INDEX('Smelter Reference List'!$C:$C,MATCH($A2316,'Smelter Reference List'!$E:$E,0)))</f>
        <v/>
      </c>
      <c r="D2316" s="293" t="str">
        <f ca="1">IF(ISERROR($S2316),"",OFFSET('Smelter Reference List'!$C$4,$S2316-4,0)&amp;"")</f>
        <v/>
      </c>
      <c r="E2316" s="293" t="str">
        <f ca="1">IF(ISERROR($S2316),"",OFFSET('Smelter Reference List'!$D$4,$S2316-4,0)&amp;"")</f>
        <v/>
      </c>
      <c r="F2316" s="293" t="str">
        <f ca="1">IF(ISERROR($S2316),"",OFFSET('Smelter Reference List'!$E$4,$S2316-4,0))</f>
        <v/>
      </c>
      <c r="G2316" s="293" t="str">
        <f ca="1">IF(C2316=$U$4,"Enter smelter details", IF(ISERROR($S2316),"",OFFSET('Smelter Reference List'!$F$4,$S2316-4,0)))</f>
        <v/>
      </c>
      <c r="H2316" s="294" t="str">
        <f ca="1">IF(ISERROR($S2316),"",OFFSET('Smelter Reference List'!$G$4,$S2316-4,0))</f>
        <v/>
      </c>
      <c r="I2316" s="295" t="str">
        <f ca="1">IF(ISERROR($S2316),"",OFFSET('Smelter Reference List'!$H$4,$S2316-4,0))</f>
        <v/>
      </c>
      <c r="J2316" s="295" t="str">
        <f ca="1">IF(ISERROR($S2316),"",OFFSET('Smelter Reference List'!$I$4,$S2316-4,0))</f>
        <v/>
      </c>
      <c r="K2316" s="296"/>
      <c r="L2316" s="296"/>
      <c r="M2316" s="296"/>
      <c r="N2316" s="296"/>
      <c r="O2316" s="296"/>
      <c r="P2316" s="296"/>
      <c r="Q2316" s="297"/>
      <c r="R2316" s="227"/>
      <c r="S2316" s="228" t="e">
        <f>IF(C2316="",NA(),MATCH($B2316&amp;$C2316,'Smelter Reference List'!$J:$J,0))</f>
        <v>#N/A</v>
      </c>
      <c r="T2316" s="229"/>
      <c r="U2316" s="229">
        <f t="shared" ca="1" si="74"/>
        <v>0</v>
      </c>
      <c r="V2316" s="229"/>
      <c r="W2316" s="229"/>
      <c r="Y2316" s="223" t="str">
        <f t="shared" si="75"/>
        <v/>
      </c>
    </row>
    <row r="2317" spans="1:25" s="223" customFormat="1" ht="20.25">
      <c r="A2317" s="292"/>
      <c r="B2317" s="293" t="str">
        <f>IF(LEN(A2317)=0,"",INDEX('Smelter Reference List'!$A:$A,MATCH($A2317,'Smelter Reference List'!$E:$E,0)))</f>
        <v/>
      </c>
      <c r="C2317" s="299" t="str">
        <f>IF(LEN(A2317)=0,"",INDEX('Smelter Reference List'!$C:$C,MATCH($A2317,'Smelter Reference List'!$E:$E,0)))</f>
        <v/>
      </c>
      <c r="D2317" s="293" t="str">
        <f ca="1">IF(ISERROR($S2317),"",OFFSET('Smelter Reference List'!$C$4,$S2317-4,0)&amp;"")</f>
        <v/>
      </c>
      <c r="E2317" s="293" t="str">
        <f ca="1">IF(ISERROR($S2317),"",OFFSET('Smelter Reference List'!$D$4,$S2317-4,0)&amp;"")</f>
        <v/>
      </c>
      <c r="F2317" s="293" t="str">
        <f ca="1">IF(ISERROR($S2317),"",OFFSET('Smelter Reference List'!$E$4,$S2317-4,0))</f>
        <v/>
      </c>
      <c r="G2317" s="293" t="str">
        <f ca="1">IF(C2317=$U$4,"Enter smelter details", IF(ISERROR($S2317),"",OFFSET('Smelter Reference List'!$F$4,$S2317-4,0)))</f>
        <v/>
      </c>
      <c r="H2317" s="294" t="str">
        <f ca="1">IF(ISERROR($S2317),"",OFFSET('Smelter Reference List'!$G$4,$S2317-4,0))</f>
        <v/>
      </c>
      <c r="I2317" s="295" t="str">
        <f ca="1">IF(ISERROR($S2317),"",OFFSET('Smelter Reference List'!$H$4,$S2317-4,0))</f>
        <v/>
      </c>
      <c r="J2317" s="295" t="str">
        <f ca="1">IF(ISERROR($S2317),"",OFFSET('Smelter Reference List'!$I$4,$S2317-4,0))</f>
        <v/>
      </c>
      <c r="K2317" s="296"/>
      <c r="L2317" s="296"/>
      <c r="M2317" s="296"/>
      <c r="N2317" s="296"/>
      <c r="O2317" s="296"/>
      <c r="P2317" s="296"/>
      <c r="Q2317" s="297"/>
      <c r="R2317" s="227"/>
      <c r="S2317" s="228" t="e">
        <f>IF(C2317="",NA(),MATCH($B2317&amp;$C2317,'Smelter Reference List'!$J:$J,0))</f>
        <v>#N/A</v>
      </c>
      <c r="T2317" s="229"/>
      <c r="U2317" s="229">
        <f t="shared" ca="1" si="74"/>
        <v>0</v>
      </c>
      <c r="V2317" s="229"/>
      <c r="W2317" s="229"/>
      <c r="Y2317" s="223" t="str">
        <f t="shared" si="75"/>
        <v/>
      </c>
    </row>
    <row r="2318" spans="1:25" s="223" customFormat="1" ht="20.25">
      <c r="A2318" s="292"/>
      <c r="B2318" s="293" t="str">
        <f>IF(LEN(A2318)=0,"",INDEX('Smelter Reference List'!$A:$A,MATCH($A2318,'Smelter Reference List'!$E:$E,0)))</f>
        <v/>
      </c>
      <c r="C2318" s="299" t="str">
        <f>IF(LEN(A2318)=0,"",INDEX('Smelter Reference List'!$C:$C,MATCH($A2318,'Smelter Reference List'!$E:$E,0)))</f>
        <v/>
      </c>
      <c r="D2318" s="293" t="str">
        <f ca="1">IF(ISERROR($S2318),"",OFFSET('Smelter Reference List'!$C$4,$S2318-4,0)&amp;"")</f>
        <v/>
      </c>
      <c r="E2318" s="293" t="str">
        <f ca="1">IF(ISERROR($S2318),"",OFFSET('Smelter Reference List'!$D$4,$S2318-4,0)&amp;"")</f>
        <v/>
      </c>
      <c r="F2318" s="293" t="str">
        <f ca="1">IF(ISERROR($S2318),"",OFFSET('Smelter Reference List'!$E$4,$S2318-4,0))</f>
        <v/>
      </c>
      <c r="G2318" s="293" t="str">
        <f ca="1">IF(C2318=$U$4,"Enter smelter details", IF(ISERROR($S2318),"",OFFSET('Smelter Reference List'!$F$4,$S2318-4,0)))</f>
        <v/>
      </c>
      <c r="H2318" s="294" t="str">
        <f ca="1">IF(ISERROR($S2318),"",OFFSET('Smelter Reference List'!$G$4,$S2318-4,0))</f>
        <v/>
      </c>
      <c r="I2318" s="295" t="str">
        <f ca="1">IF(ISERROR($S2318),"",OFFSET('Smelter Reference List'!$H$4,$S2318-4,0))</f>
        <v/>
      </c>
      <c r="J2318" s="295" t="str">
        <f ca="1">IF(ISERROR($S2318),"",OFFSET('Smelter Reference List'!$I$4,$S2318-4,0))</f>
        <v/>
      </c>
      <c r="K2318" s="296"/>
      <c r="L2318" s="296"/>
      <c r="M2318" s="296"/>
      <c r="N2318" s="296"/>
      <c r="O2318" s="296"/>
      <c r="P2318" s="296"/>
      <c r="Q2318" s="297"/>
      <c r="R2318" s="227"/>
      <c r="S2318" s="228" t="e">
        <f>IF(C2318="",NA(),MATCH($B2318&amp;$C2318,'Smelter Reference List'!$J:$J,0))</f>
        <v>#N/A</v>
      </c>
      <c r="T2318" s="229"/>
      <c r="U2318" s="229">
        <f t="shared" ca="1" si="74"/>
        <v>0</v>
      </c>
      <c r="V2318" s="229"/>
      <c r="W2318" s="229"/>
      <c r="Y2318" s="223" t="str">
        <f t="shared" si="75"/>
        <v/>
      </c>
    </row>
    <row r="2319" spans="1:25" s="223" customFormat="1" ht="20.25">
      <c r="A2319" s="292"/>
      <c r="B2319" s="293" t="str">
        <f>IF(LEN(A2319)=0,"",INDEX('Smelter Reference List'!$A:$A,MATCH($A2319,'Smelter Reference List'!$E:$E,0)))</f>
        <v/>
      </c>
      <c r="C2319" s="299" t="str">
        <f>IF(LEN(A2319)=0,"",INDEX('Smelter Reference List'!$C:$C,MATCH($A2319,'Smelter Reference List'!$E:$E,0)))</f>
        <v/>
      </c>
      <c r="D2319" s="293" t="str">
        <f ca="1">IF(ISERROR($S2319),"",OFFSET('Smelter Reference List'!$C$4,$S2319-4,0)&amp;"")</f>
        <v/>
      </c>
      <c r="E2319" s="293" t="str">
        <f ca="1">IF(ISERROR($S2319),"",OFFSET('Smelter Reference List'!$D$4,$S2319-4,0)&amp;"")</f>
        <v/>
      </c>
      <c r="F2319" s="293" t="str">
        <f ca="1">IF(ISERROR($S2319),"",OFFSET('Smelter Reference List'!$E$4,$S2319-4,0))</f>
        <v/>
      </c>
      <c r="G2319" s="293" t="str">
        <f ca="1">IF(C2319=$U$4,"Enter smelter details", IF(ISERROR($S2319),"",OFFSET('Smelter Reference List'!$F$4,$S2319-4,0)))</f>
        <v/>
      </c>
      <c r="H2319" s="294" t="str">
        <f ca="1">IF(ISERROR($S2319),"",OFFSET('Smelter Reference List'!$G$4,$S2319-4,0))</f>
        <v/>
      </c>
      <c r="I2319" s="295" t="str">
        <f ca="1">IF(ISERROR($S2319),"",OFFSET('Smelter Reference List'!$H$4,$S2319-4,0))</f>
        <v/>
      </c>
      <c r="J2319" s="295" t="str">
        <f ca="1">IF(ISERROR($S2319),"",OFFSET('Smelter Reference List'!$I$4,$S2319-4,0))</f>
        <v/>
      </c>
      <c r="K2319" s="296"/>
      <c r="L2319" s="296"/>
      <c r="M2319" s="296"/>
      <c r="N2319" s="296"/>
      <c r="O2319" s="296"/>
      <c r="P2319" s="296"/>
      <c r="Q2319" s="297"/>
      <c r="R2319" s="227"/>
      <c r="S2319" s="228" t="e">
        <f>IF(C2319="",NA(),MATCH($B2319&amp;$C2319,'Smelter Reference List'!$J:$J,0))</f>
        <v>#N/A</v>
      </c>
      <c r="T2319" s="229"/>
      <c r="U2319" s="229">
        <f t="shared" ca="1" si="74"/>
        <v>0</v>
      </c>
      <c r="V2319" s="229"/>
      <c r="W2319" s="229"/>
      <c r="Y2319" s="223" t="str">
        <f t="shared" si="75"/>
        <v/>
      </c>
    </row>
    <row r="2320" spans="1:25" s="223" customFormat="1" ht="20.25">
      <c r="A2320" s="292"/>
      <c r="B2320" s="293" t="str">
        <f>IF(LEN(A2320)=0,"",INDEX('Smelter Reference List'!$A:$A,MATCH($A2320,'Smelter Reference List'!$E:$E,0)))</f>
        <v/>
      </c>
      <c r="C2320" s="299" t="str">
        <f>IF(LEN(A2320)=0,"",INDEX('Smelter Reference List'!$C:$C,MATCH($A2320,'Smelter Reference List'!$E:$E,0)))</f>
        <v/>
      </c>
      <c r="D2320" s="293" t="str">
        <f ca="1">IF(ISERROR($S2320),"",OFFSET('Smelter Reference List'!$C$4,$S2320-4,0)&amp;"")</f>
        <v/>
      </c>
      <c r="E2320" s="293" t="str">
        <f ca="1">IF(ISERROR($S2320),"",OFFSET('Smelter Reference List'!$D$4,$S2320-4,0)&amp;"")</f>
        <v/>
      </c>
      <c r="F2320" s="293" t="str">
        <f ca="1">IF(ISERROR($S2320),"",OFFSET('Smelter Reference List'!$E$4,$S2320-4,0))</f>
        <v/>
      </c>
      <c r="G2320" s="293" t="str">
        <f ca="1">IF(C2320=$U$4,"Enter smelter details", IF(ISERROR($S2320),"",OFFSET('Smelter Reference List'!$F$4,$S2320-4,0)))</f>
        <v/>
      </c>
      <c r="H2320" s="294" t="str">
        <f ca="1">IF(ISERROR($S2320),"",OFFSET('Smelter Reference List'!$G$4,$S2320-4,0))</f>
        <v/>
      </c>
      <c r="I2320" s="295" t="str">
        <f ca="1">IF(ISERROR($S2320),"",OFFSET('Smelter Reference List'!$H$4,$S2320-4,0))</f>
        <v/>
      </c>
      <c r="J2320" s="295" t="str">
        <f ca="1">IF(ISERROR($S2320),"",OFFSET('Smelter Reference List'!$I$4,$S2320-4,0))</f>
        <v/>
      </c>
      <c r="K2320" s="296"/>
      <c r="L2320" s="296"/>
      <c r="M2320" s="296"/>
      <c r="N2320" s="296"/>
      <c r="O2320" s="296"/>
      <c r="P2320" s="296"/>
      <c r="Q2320" s="297"/>
      <c r="R2320" s="227"/>
      <c r="S2320" s="228" t="e">
        <f>IF(C2320="",NA(),MATCH($B2320&amp;$C2320,'Smelter Reference List'!$J:$J,0))</f>
        <v>#N/A</v>
      </c>
      <c r="T2320" s="229"/>
      <c r="U2320" s="229">
        <f t="shared" ca="1" si="74"/>
        <v>0</v>
      </c>
      <c r="V2320" s="229"/>
      <c r="W2320" s="229"/>
      <c r="Y2320" s="223" t="str">
        <f t="shared" si="75"/>
        <v/>
      </c>
    </row>
    <row r="2321" spans="1:25" s="223" customFormat="1" ht="20.25">
      <c r="A2321" s="292"/>
      <c r="B2321" s="293" t="str">
        <f>IF(LEN(A2321)=0,"",INDEX('Smelter Reference List'!$A:$A,MATCH($A2321,'Smelter Reference List'!$E:$E,0)))</f>
        <v/>
      </c>
      <c r="C2321" s="299" t="str">
        <f>IF(LEN(A2321)=0,"",INDEX('Smelter Reference List'!$C:$C,MATCH($A2321,'Smelter Reference List'!$E:$E,0)))</f>
        <v/>
      </c>
      <c r="D2321" s="293" t="str">
        <f ca="1">IF(ISERROR($S2321),"",OFFSET('Smelter Reference List'!$C$4,$S2321-4,0)&amp;"")</f>
        <v/>
      </c>
      <c r="E2321" s="293" t="str">
        <f ca="1">IF(ISERROR($S2321),"",OFFSET('Smelter Reference List'!$D$4,$S2321-4,0)&amp;"")</f>
        <v/>
      </c>
      <c r="F2321" s="293" t="str">
        <f ca="1">IF(ISERROR($S2321),"",OFFSET('Smelter Reference List'!$E$4,$S2321-4,0))</f>
        <v/>
      </c>
      <c r="G2321" s="293" t="str">
        <f ca="1">IF(C2321=$U$4,"Enter smelter details", IF(ISERROR($S2321),"",OFFSET('Smelter Reference List'!$F$4,$S2321-4,0)))</f>
        <v/>
      </c>
      <c r="H2321" s="294" t="str">
        <f ca="1">IF(ISERROR($S2321),"",OFFSET('Smelter Reference List'!$G$4,$S2321-4,0))</f>
        <v/>
      </c>
      <c r="I2321" s="295" t="str">
        <f ca="1">IF(ISERROR($S2321),"",OFFSET('Smelter Reference List'!$H$4,$S2321-4,0))</f>
        <v/>
      </c>
      <c r="J2321" s="295" t="str">
        <f ca="1">IF(ISERROR($S2321),"",OFFSET('Smelter Reference List'!$I$4,$S2321-4,0))</f>
        <v/>
      </c>
      <c r="K2321" s="296"/>
      <c r="L2321" s="296"/>
      <c r="M2321" s="296"/>
      <c r="N2321" s="296"/>
      <c r="O2321" s="296"/>
      <c r="P2321" s="296"/>
      <c r="Q2321" s="297"/>
      <c r="R2321" s="227"/>
      <c r="S2321" s="228" t="e">
        <f>IF(C2321="",NA(),MATCH($B2321&amp;$C2321,'Smelter Reference List'!$J:$J,0))</f>
        <v>#N/A</v>
      </c>
      <c r="T2321" s="229"/>
      <c r="U2321" s="229">
        <f t="shared" ca="1" si="74"/>
        <v>0</v>
      </c>
      <c r="V2321" s="229"/>
      <c r="W2321" s="229"/>
      <c r="Y2321" s="223" t="str">
        <f t="shared" si="75"/>
        <v/>
      </c>
    </row>
    <row r="2322" spans="1:25" s="223" customFormat="1" ht="20.25">
      <c r="A2322" s="292"/>
      <c r="B2322" s="293" t="str">
        <f>IF(LEN(A2322)=0,"",INDEX('Smelter Reference List'!$A:$A,MATCH($A2322,'Smelter Reference List'!$E:$E,0)))</f>
        <v/>
      </c>
      <c r="C2322" s="299" t="str">
        <f>IF(LEN(A2322)=0,"",INDEX('Smelter Reference List'!$C:$C,MATCH($A2322,'Smelter Reference List'!$E:$E,0)))</f>
        <v/>
      </c>
      <c r="D2322" s="293" t="str">
        <f ca="1">IF(ISERROR($S2322),"",OFFSET('Smelter Reference List'!$C$4,$S2322-4,0)&amp;"")</f>
        <v/>
      </c>
      <c r="E2322" s="293" t="str">
        <f ca="1">IF(ISERROR($S2322),"",OFFSET('Smelter Reference List'!$D$4,$S2322-4,0)&amp;"")</f>
        <v/>
      </c>
      <c r="F2322" s="293" t="str">
        <f ca="1">IF(ISERROR($S2322),"",OFFSET('Smelter Reference List'!$E$4,$S2322-4,0))</f>
        <v/>
      </c>
      <c r="G2322" s="293" t="str">
        <f ca="1">IF(C2322=$U$4,"Enter smelter details", IF(ISERROR($S2322),"",OFFSET('Smelter Reference List'!$F$4,$S2322-4,0)))</f>
        <v/>
      </c>
      <c r="H2322" s="294" t="str">
        <f ca="1">IF(ISERROR($S2322),"",OFFSET('Smelter Reference List'!$G$4,$S2322-4,0))</f>
        <v/>
      </c>
      <c r="I2322" s="295" t="str">
        <f ca="1">IF(ISERROR($S2322),"",OFFSET('Smelter Reference List'!$H$4,$S2322-4,0))</f>
        <v/>
      </c>
      <c r="J2322" s="295" t="str">
        <f ca="1">IF(ISERROR($S2322),"",OFFSET('Smelter Reference List'!$I$4,$S2322-4,0))</f>
        <v/>
      </c>
      <c r="K2322" s="296"/>
      <c r="L2322" s="296"/>
      <c r="M2322" s="296"/>
      <c r="N2322" s="296"/>
      <c r="O2322" s="296"/>
      <c r="P2322" s="296"/>
      <c r="Q2322" s="297"/>
      <c r="R2322" s="227"/>
      <c r="S2322" s="228" t="e">
        <f>IF(C2322="",NA(),MATCH($B2322&amp;$C2322,'Smelter Reference List'!$J:$J,0))</f>
        <v>#N/A</v>
      </c>
      <c r="T2322" s="229"/>
      <c r="U2322" s="229">
        <f t="shared" ca="1" si="74"/>
        <v>0</v>
      </c>
      <c r="V2322" s="229"/>
      <c r="W2322" s="229"/>
      <c r="Y2322" s="223" t="str">
        <f t="shared" si="75"/>
        <v/>
      </c>
    </row>
    <row r="2323" spans="1:25" s="223" customFormat="1" ht="20.25">
      <c r="A2323" s="292"/>
      <c r="B2323" s="293" t="str">
        <f>IF(LEN(A2323)=0,"",INDEX('Smelter Reference List'!$A:$A,MATCH($A2323,'Smelter Reference List'!$E:$E,0)))</f>
        <v/>
      </c>
      <c r="C2323" s="299" t="str">
        <f>IF(LEN(A2323)=0,"",INDEX('Smelter Reference List'!$C:$C,MATCH($A2323,'Smelter Reference List'!$E:$E,0)))</f>
        <v/>
      </c>
      <c r="D2323" s="293" t="str">
        <f ca="1">IF(ISERROR($S2323),"",OFFSET('Smelter Reference List'!$C$4,$S2323-4,0)&amp;"")</f>
        <v/>
      </c>
      <c r="E2323" s="293" t="str">
        <f ca="1">IF(ISERROR($S2323),"",OFFSET('Smelter Reference List'!$D$4,$S2323-4,0)&amp;"")</f>
        <v/>
      </c>
      <c r="F2323" s="293" t="str">
        <f ca="1">IF(ISERROR($S2323),"",OFFSET('Smelter Reference List'!$E$4,$S2323-4,0))</f>
        <v/>
      </c>
      <c r="G2323" s="293" t="str">
        <f ca="1">IF(C2323=$U$4,"Enter smelter details", IF(ISERROR($S2323),"",OFFSET('Smelter Reference List'!$F$4,$S2323-4,0)))</f>
        <v/>
      </c>
      <c r="H2323" s="294" t="str">
        <f ca="1">IF(ISERROR($S2323),"",OFFSET('Smelter Reference List'!$G$4,$S2323-4,0))</f>
        <v/>
      </c>
      <c r="I2323" s="295" t="str">
        <f ca="1">IF(ISERROR($S2323),"",OFFSET('Smelter Reference List'!$H$4,$S2323-4,0))</f>
        <v/>
      </c>
      <c r="J2323" s="295" t="str">
        <f ca="1">IF(ISERROR($S2323),"",OFFSET('Smelter Reference List'!$I$4,$S2323-4,0))</f>
        <v/>
      </c>
      <c r="K2323" s="296"/>
      <c r="L2323" s="296"/>
      <c r="M2323" s="296"/>
      <c r="N2323" s="296"/>
      <c r="O2323" s="296"/>
      <c r="P2323" s="296"/>
      <c r="Q2323" s="297"/>
      <c r="R2323" s="227"/>
      <c r="S2323" s="228" t="e">
        <f>IF(C2323="",NA(),MATCH($B2323&amp;$C2323,'Smelter Reference List'!$J:$J,0))</f>
        <v>#N/A</v>
      </c>
      <c r="T2323" s="229"/>
      <c r="U2323" s="229">
        <f t="shared" ca="1" si="74"/>
        <v>0</v>
      </c>
      <c r="V2323" s="229"/>
      <c r="W2323" s="229"/>
      <c r="Y2323" s="223" t="str">
        <f t="shared" si="75"/>
        <v/>
      </c>
    </row>
    <row r="2324" spans="1:25" s="223" customFormat="1" ht="20.25">
      <c r="A2324" s="292"/>
      <c r="B2324" s="293" t="str">
        <f>IF(LEN(A2324)=0,"",INDEX('Smelter Reference List'!$A:$A,MATCH($A2324,'Smelter Reference List'!$E:$E,0)))</f>
        <v/>
      </c>
      <c r="C2324" s="299" t="str">
        <f>IF(LEN(A2324)=0,"",INDEX('Smelter Reference List'!$C:$C,MATCH($A2324,'Smelter Reference List'!$E:$E,0)))</f>
        <v/>
      </c>
      <c r="D2324" s="293" t="str">
        <f ca="1">IF(ISERROR($S2324),"",OFFSET('Smelter Reference List'!$C$4,$S2324-4,0)&amp;"")</f>
        <v/>
      </c>
      <c r="E2324" s="293" t="str">
        <f ca="1">IF(ISERROR($S2324),"",OFFSET('Smelter Reference List'!$D$4,$S2324-4,0)&amp;"")</f>
        <v/>
      </c>
      <c r="F2324" s="293" t="str">
        <f ca="1">IF(ISERROR($S2324),"",OFFSET('Smelter Reference List'!$E$4,$S2324-4,0))</f>
        <v/>
      </c>
      <c r="G2324" s="293" t="str">
        <f ca="1">IF(C2324=$U$4,"Enter smelter details", IF(ISERROR($S2324),"",OFFSET('Smelter Reference List'!$F$4,$S2324-4,0)))</f>
        <v/>
      </c>
      <c r="H2324" s="294" t="str">
        <f ca="1">IF(ISERROR($S2324),"",OFFSET('Smelter Reference List'!$G$4,$S2324-4,0))</f>
        <v/>
      </c>
      <c r="I2324" s="295" t="str">
        <f ca="1">IF(ISERROR($S2324),"",OFFSET('Smelter Reference List'!$H$4,$S2324-4,0))</f>
        <v/>
      </c>
      <c r="J2324" s="295" t="str">
        <f ca="1">IF(ISERROR($S2324),"",OFFSET('Smelter Reference List'!$I$4,$S2324-4,0))</f>
        <v/>
      </c>
      <c r="K2324" s="296"/>
      <c r="L2324" s="296"/>
      <c r="M2324" s="296"/>
      <c r="N2324" s="296"/>
      <c r="O2324" s="296"/>
      <c r="P2324" s="296"/>
      <c r="Q2324" s="297"/>
      <c r="R2324" s="227"/>
      <c r="S2324" s="228" t="e">
        <f>IF(C2324="",NA(),MATCH($B2324&amp;$C2324,'Smelter Reference List'!$J:$J,0))</f>
        <v>#N/A</v>
      </c>
      <c r="T2324" s="229"/>
      <c r="U2324" s="229">
        <f t="shared" ca="1" si="74"/>
        <v>0</v>
      </c>
      <c r="V2324" s="229"/>
      <c r="W2324" s="229"/>
      <c r="Y2324" s="223" t="str">
        <f t="shared" si="75"/>
        <v/>
      </c>
    </row>
    <row r="2325" spans="1:25" s="223" customFormat="1" ht="20.25">
      <c r="A2325" s="292"/>
      <c r="B2325" s="293" t="str">
        <f>IF(LEN(A2325)=0,"",INDEX('Smelter Reference List'!$A:$A,MATCH($A2325,'Smelter Reference List'!$E:$E,0)))</f>
        <v/>
      </c>
      <c r="C2325" s="299" t="str">
        <f>IF(LEN(A2325)=0,"",INDEX('Smelter Reference List'!$C:$C,MATCH($A2325,'Smelter Reference List'!$E:$E,0)))</f>
        <v/>
      </c>
      <c r="D2325" s="293" t="str">
        <f ca="1">IF(ISERROR($S2325),"",OFFSET('Smelter Reference List'!$C$4,$S2325-4,0)&amp;"")</f>
        <v/>
      </c>
      <c r="E2325" s="293" t="str">
        <f ca="1">IF(ISERROR($S2325),"",OFFSET('Smelter Reference List'!$D$4,$S2325-4,0)&amp;"")</f>
        <v/>
      </c>
      <c r="F2325" s="293" t="str">
        <f ca="1">IF(ISERROR($S2325),"",OFFSET('Smelter Reference List'!$E$4,$S2325-4,0))</f>
        <v/>
      </c>
      <c r="G2325" s="293" t="str">
        <f ca="1">IF(C2325=$U$4,"Enter smelter details", IF(ISERROR($S2325),"",OFFSET('Smelter Reference List'!$F$4,$S2325-4,0)))</f>
        <v/>
      </c>
      <c r="H2325" s="294" t="str">
        <f ca="1">IF(ISERROR($S2325),"",OFFSET('Smelter Reference List'!$G$4,$S2325-4,0))</f>
        <v/>
      </c>
      <c r="I2325" s="295" t="str">
        <f ca="1">IF(ISERROR($S2325),"",OFFSET('Smelter Reference List'!$H$4,$S2325-4,0))</f>
        <v/>
      </c>
      <c r="J2325" s="295" t="str">
        <f ca="1">IF(ISERROR($S2325),"",OFFSET('Smelter Reference List'!$I$4,$S2325-4,0))</f>
        <v/>
      </c>
      <c r="K2325" s="296"/>
      <c r="L2325" s="296"/>
      <c r="M2325" s="296"/>
      <c r="N2325" s="296"/>
      <c r="O2325" s="296"/>
      <c r="P2325" s="296"/>
      <c r="Q2325" s="297"/>
      <c r="R2325" s="227"/>
      <c r="S2325" s="228" t="e">
        <f>IF(C2325="",NA(),MATCH($B2325&amp;$C2325,'Smelter Reference List'!$J:$J,0))</f>
        <v>#N/A</v>
      </c>
      <c r="T2325" s="229"/>
      <c r="U2325" s="229">
        <f t="shared" ca="1" si="74"/>
        <v>0</v>
      </c>
      <c r="V2325" s="229"/>
      <c r="W2325" s="229"/>
      <c r="Y2325" s="223" t="str">
        <f t="shared" si="75"/>
        <v/>
      </c>
    </row>
    <row r="2326" spans="1:25" s="223" customFormat="1" ht="20.25">
      <c r="A2326" s="292"/>
      <c r="B2326" s="293" t="str">
        <f>IF(LEN(A2326)=0,"",INDEX('Smelter Reference List'!$A:$A,MATCH($A2326,'Smelter Reference List'!$E:$E,0)))</f>
        <v/>
      </c>
      <c r="C2326" s="299" t="str">
        <f>IF(LEN(A2326)=0,"",INDEX('Smelter Reference List'!$C:$C,MATCH($A2326,'Smelter Reference List'!$E:$E,0)))</f>
        <v/>
      </c>
      <c r="D2326" s="293" t="str">
        <f ca="1">IF(ISERROR($S2326),"",OFFSET('Smelter Reference List'!$C$4,$S2326-4,0)&amp;"")</f>
        <v/>
      </c>
      <c r="E2326" s="293" t="str">
        <f ca="1">IF(ISERROR($S2326),"",OFFSET('Smelter Reference List'!$D$4,$S2326-4,0)&amp;"")</f>
        <v/>
      </c>
      <c r="F2326" s="293" t="str">
        <f ca="1">IF(ISERROR($S2326),"",OFFSET('Smelter Reference List'!$E$4,$S2326-4,0))</f>
        <v/>
      </c>
      <c r="G2326" s="293" t="str">
        <f ca="1">IF(C2326=$U$4,"Enter smelter details", IF(ISERROR($S2326),"",OFFSET('Smelter Reference List'!$F$4,$S2326-4,0)))</f>
        <v/>
      </c>
      <c r="H2326" s="294" t="str">
        <f ca="1">IF(ISERROR($S2326),"",OFFSET('Smelter Reference List'!$G$4,$S2326-4,0))</f>
        <v/>
      </c>
      <c r="I2326" s="295" t="str">
        <f ca="1">IF(ISERROR($S2326),"",OFFSET('Smelter Reference List'!$H$4,$S2326-4,0))</f>
        <v/>
      </c>
      <c r="J2326" s="295" t="str">
        <f ca="1">IF(ISERROR($S2326),"",OFFSET('Smelter Reference List'!$I$4,$S2326-4,0))</f>
        <v/>
      </c>
      <c r="K2326" s="296"/>
      <c r="L2326" s="296"/>
      <c r="M2326" s="296"/>
      <c r="N2326" s="296"/>
      <c r="O2326" s="296"/>
      <c r="P2326" s="296"/>
      <c r="Q2326" s="297"/>
      <c r="R2326" s="227"/>
      <c r="S2326" s="228" t="e">
        <f>IF(C2326="",NA(),MATCH($B2326&amp;$C2326,'Smelter Reference List'!$J:$J,0))</f>
        <v>#N/A</v>
      </c>
      <c r="T2326" s="229"/>
      <c r="U2326" s="229">
        <f t="shared" ca="1" si="74"/>
        <v>0</v>
      </c>
      <c r="V2326" s="229"/>
      <c r="W2326" s="229"/>
      <c r="Y2326" s="223" t="str">
        <f t="shared" si="75"/>
        <v/>
      </c>
    </row>
    <row r="2327" spans="1:25" s="223" customFormat="1" ht="20.25">
      <c r="A2327" s="292"/>
      <c r="B2327" s="293" t="str">
        <f>IF(LEN(A2327)=0,"",INDEX('Smelter Reference List'!$A:$A,MATCH($A2327,'Smelter Reference List'!$E:$E,0)))</f>
        <v/>
      </c>
      <c r="C2327" s="299" t="str">
        <f>IF(LEN(A2327)=0,"",INDEX('Smelter Reference List'!$C:$C,MATCH($A2327,'Smelter Reference List'!$E:$E,0)))</f>
        <v/>
      </c>
      <c r="D2327" s="293" t="str">
        <f ca="1">IF(ISERROR($S2327),"",OFFSET('Smelter Reference List'!$C$4,$S2327-4,0)&amp;"")</f>
        <v/>
      </c>
      <c r="E2327" s="293" t="str">
        <f ca="1">IF(ISERROR($S2327),"",OFFSET('Smelter Reference List'!$D$4,$S2327-4,0)&amp;"")</f>
        <v/>
      </c>
      <c r="F2327" s="293" t="str">
        <f ca="1">IF(ISERROR($S2327),"",OFFSET('Smelter Reference List'!$E$4,$S2327-4,0))</f>
        <v/>
      </c>
      <c r="G2327" s="293" t="str">
        <f ca="1">IF(C2327=$U$4,"Enter smelter details", IF(ISERROR($S2327),"",OFFSET('Smelter Reference List'!$F$4,$S2327-4,0)))</f>
        <v/>
      </c>
      <c r="H2327" s="294" t="str">
        <f ca="1">IF(ISERROR($S2327),"",OFFSET('Smelter Reference List'!$G$4,$S2327-4,0))</f>
        <v/>
      </c>
      <c r="I2327" s="295" t="str">
        <f ca="1">IF(ISERROR($S2327),"",OFFSET('Smelter Reference List'!$H$4,$S2327-4,0))</f>
        <v/>
      </c>
      <c r="J2327" s="295" t="str">
        <f ca="1">IF(ISERROR($S2327),"",OFFSET('Smelter Reference List'!$I$4,$S2327-4,0))</f>
        <v/>
      </c>
      <c r="K2327" s="296"/>
      <c r="L2327" s="296"/>
      <c r="M2327" s="296"/>
      <c r="N2327" s="296"/>
      <c r="O2327" s="296"/>
      <c r="P2327" s="296"/>
      <c r="Q2327" s="297"/>
      <c r="R2327" s="227"/>
      <c r="S2327" s="228" t="e">
        <f>IF(C2327="",NA(),MATCH($B2327&amp;$C2327,'Smelter Reference List'!$J:$J,0))</f>
        <v>#N/A</v>
      </c>
      <c r="T2327" s="229"/>
      <c r="U2327" s="229">
        <f t="shared" ca="1" si="74"/>
        <v>0</v>
      </c>
      <c r="V2327" s="229"/>
      <c r="W2327" s="229"/>
      <c r="Y2327" s="223" t="str">
        <f t="shared" si="75"/>
        <v/>
      </c>
    </row>
    <row r="2328" spans="1:25" s="223" customFormat="1" ht="20.25">
      <c r="A2328" s="292"/>
      <c r="B2328" s="293" t="str">
        <f>IF(LEN(A2328)=0,"",INDEX('Smelter Reference List'!$A:$A,MATCH($A2328,'Smelter Reference List'!$E:$E,0)))</f>
        <v/>
      </c>
      <c r="C2328" s="299" t="str">
        <f>IF(LEN(A2328)=0,"",INDEX('Smelter Reference List'!$C:$C,MATCH($A2328,'Smelter Reference List'!$E:$E,0)))</f>
        <v/>
      </c>
      <c r="D2328" s="293" t="str">
        <f ca="1">IF(ISERROR($S2328),"",OFFSET('Smelter Reference List'!$C$4,$S2328-4,0)&amp;"")</f>
        <v/>
      </c>
      <c r="E2328" s="293" t="str">
        <f ca="1">IF(ISERROR($S2328),"",OFFSET('Smelter Reference List'!$D$4,$S2328-4,0)&amp;"")</f>
        <v/>
      </c>
      <c r="F2328" s="293" t="str">
        <f ca="1">IF(ISERROR($S2328),"",OFFSET('Smelter Reference List'!$E$4,$S2328-4,0))</f>
        <v/>
      </c>
      <c r="G2328" s="293" t="str">
        <f ca="1">IF(C2328=$U$4,"Enter smelter details", IF(ISERROR($S2328),"",OFFSET('Smelter Reference List'!$F$4,$S2328-4,0)))</f>
        <v/>
      </c>
      <c r="H2328" s="294" t="str">
        <f ca="1">IF(ISERROR($S2328),"",OFFSET('Smelter Reference List'!$G$4,$S2328-4,0))</f>
        <v/>
      </c>
      <c r="I2328" s="295" t="str">
        <f ca="1">IF(ISERROR($S2328),"",OFFSET('Smelter Reference List'!$H$4,$S2328-4,0))</f>
        <v/>
      </c>
      <c r="J2328" s="295" t="str">
        <f ca="1">IF(ISERROR($S2328),"",OFFSET('Smelter Reference List'!$I$4,$S2328-4,0))</f>
        <v/>
      </c>
      <c r="K2328" s="296"/>
      <c r="L2328" s="296"/>
      <c r="M2328" s="296"/>
      <c r="N2328" s="296"/>
      <c r="O2328" s="296"/>
      <c r="P2328" s="296"/>
      <c r="Q2328" s="297"/>
      <c r="R2328" s="227"/>
      <c r="S2328" s="228" t="e">
        <f>IF(C2328="",NA(),MATCH($B2328&amp;$C2328,'Smelter Reference List'!$J:$J,0))</f>
        <v>#N/A</v>
      </c>
      <c r="T2328" s="229"/>
      <c r="U2328" s="229">
        <f t="shared" ca="1" si="74"/>
        <v>0</v>
      </c>
      <c r="V2328" s="229"/>
      <c r="W2328" s="229"/>
      <c r="Y2328" s="223" t="str">
        <f t="shared" si="75"/>
        <v/>
      </c>
    </row>
    <row r="2329" spans="1:25" s="223" customFormat="1" ht="20.25">
      <c r="A2329" s="292"/>
      <c r="B2329" s="293" t="str">
        <f>IF(LEN(A2329)=0,"",INDEX('Smelter Reference List'!$A:$A,MATCH($A2329,'Smelter Reference List'!$E:$E,0)))</f>
        <v/>
      </c>
      <c r="C2329" s="299" t="str">
        <f>IF(LEN(A2329)=0,"",INDEX('Smelter Reference List'!$C:$C,MATCH($A2329,'Smelter Reference List'!$E:$E,0)))</f>
        <v/>
      </c>
      <c r="D2329" s="293" t="str">
        <f ca="1">IF(ISERROR($S2329),"",OFFSET('Smelter Reference List'!$C$4,$S2329-4,0)&amp;"")</f>
        <v/>
      </c>
      <c r="E2329" s="293" t="str">
        <f ca="1">IF(ISERROR($S2329),"",OFFSET('Smelter Reference List'!$D$4,$S2329-4,0)&amp;"")</f>
        <v/>
      </c>
      <c r="F2329" s="293" t="str">
        <f ca="1">IF(ISERROR($S2329),"",OFFSET('Smelter Reference List'!$E$4,$S2329-4,0))</f>
        <v/>
      </c>
      <c r="G2329" s="293" t="str">
        <f ca="1">IF(C2329=$U$4,"Enter smelter details", IF(ISERROR($S2329),"",OFFSET('Smelter Reference List'!$F$4,$S2329-4,0)))</f>
        <v/>
      </c>
      <c r="H2329" s="294" t="str">
        <f ca="1">IF(ISERROR($S2329),"",OFFSET('Smelter Reference List'!$G$4,$S2329-4,0))</f>
        <v/>
      </c>
      <c r="I2329" s="295" t="str">
        <f ca="1">IF(ISERROR($S2329),"",OFFSET('Smelter Reference List'!$H$4,$S2329-4,0))</f>
        <v/>
      </c>
      <c r="J2329" s="295" t="str">
        <f ca="1">IF(ISERROR($S2329),"",OFFSET('Smelter Reference List'!$I$4,$S2329-4,0))</f>
        <v/>
      </c>
      <c r="K2329" s="296"/>
      <c r="L2329" s="296"/>
      <c r="M2329" s="296"/>
      <c r="N2329" s="296"/>
      <c r="O2329" s="296"/>
      <c r="P2329" s="296"/>
      <c r="Q2329" s="297"/>
      <c r="R2329" s="227"/>
      <c r="S2329" s="228" t="e">
        <f>IF(C2329="",NA(),MATCH($B2329&amp;$C2329,'Smelter Reference List'!$J:$J,0))</f>
        <v>#N/A</v>
      </c>
      <c r="T2329" s="229"/>
      <c r="U2329" s="229">
        <f t="shared" ca="1" si="74"/>
        <v>0</v>
      </c>
      <c r="V2329" s="229"/>
      <c r="W2329" s="229"/>
      <c r="Y2329" s="223" t="str">
        <f t="shared" si="75"/>
        <v/>
      </c>
    </row>
    <row r="2330" spans="1:25" s="223" customFormat="1" ht="20.25">
      <c r="A2330" s="292"/>
      <c r="B2330" s="293" t="str">
        <f>IF(LEN(A2330)=0,"",INDEX('Smelter Reference List'!$A:$A,MATCH($A2330,'Smelter Reference List'!$E:$E,0)))</f>
        <v/>
      </c>
      <c r="C2330" s="299" t="str">
        <f>IF(LEN(A2330)=0,"",INDEX('Smelter Reference List'!$C:$C,MATCH($A2330,'Smelter Reference List'!$E:$E,0)))</f>
        <v/>
      </c>
      <c r="D2330" s="293" t="str">
        <f ca="1">IF(ISERROR($S2330),"",OFFSET('Smelter Reference List'!$C$4,$S2330-4,0)&amp;"")</f>
        <v/>
      </c>
      <c r="E2330" s="293" t="str">
        <f ca="1">IF(ISERROR($S2330),"",OFFSET('Smelter Reference List'!$D$4,$S2330-4,0)&amp;"")</f>
        <v/>
      </c>
      <c r="F2330" s="293" t="str">
        <f ca="1">IF(ISERROR($S2330),"",OFFSET('Smelter Reference List'!$E$4,$S2330-4,0))</f>
        <v/>
      </c>
      <c r="G2330" s="293" t="str">
        <f ca="1">IF(C2330=$U$4,"Enter smelter details", IF(ISERROR($S2330),"",OFFSET('Smelter Reference List'!$F$4,$S2330-4,0)))</f>
        <v/>
      </c>
      <c r="H2330" s="294" t="str">
        <f ca="1">IF(ISERROR($S2330),"",OFFSET('Smelter Reference List'!$G$4,$S2330-4,0))</f>
        <v/>
      </c>
      <c r="I2330" s="295" t="str">
        <f ca="1">IF(ISERROR($S2330),"",OFFSET('Smelter Reference List'!$H$4,$S2330-4,0))</f>
        <v/>
      </c>
      <c r="J2330" s="295" t="str">
        <f ca="1">IF(ISERROR($S2330),"",OFFSET('Smelter Reference List'!$I$4,$S2330-4,0))</f>
        <v/>
      </c>
      <c r="K2330" s="296"/>
      <c r="L2330" s="296"/>
      <c r="M2330" s="296"/>
      <c r="N2330" s="296"/>
      <c r="O2330" s="296"/>
      <c r="P2330" s="296"/>
      <c r="Q2330" s="297"/>
      <c r="R2330" s="227"/>
      <c r="S2330" s="228" t="e">
        <f>IF(C2330="",NA(),MATCH($B2330&amp;$C2330,'Smelter Reference List'!$J:$J,0))</f>
        <v>#N/A</v>
      </c>
      <c r="T2330" s="229"/>
      <c r="U2330" s="229">
        <f t="shared" ca="1" si="74"/>
        <v>0</v>
      </c>
      <c r="V2330" s="229"/>
      <c r="W2330" s="229"/>
      <c r="Y2330" s="223" t="str">
        <f t="shared" si="75"/>
        <v/>
      </c>
    </row>
    <row r="2331" spans="1:25" s="223" customFormat="1" ht="20.25">
      <c r="A2331" s="292"/>
      <c r="B2331" s="293" t="str">
        <f>IF(LEN(A2331)=0,"",INDEX('Smelter Reference List'!$A:$A,MATCH($A2331,'Smelter Reference List'!$E:$E,0)))</f>
        <v/>
      </c>
      <c r="C2331" s="299" t="str">
        <f>IF(LEN(A2331)=0,"",INDEX('Smelter Reference List'!$C:$C,MATCH($A2331,'Smelter Reference List'!$E:$E,0)))</f>
        <v/>
      </c>
      <c r="D2331" s="293" t="str">
        <f ca="1">IF(ISERROR($S2331),"",OFFSET('Smelter Reference List'!$C$4,$S2331-4,0)&amp;"")</f>
        <v/>
      </c>
      <c r="E2331" s="293" t="str">
        <f ca="1">IF(ISERROR($S2331),"",OFFSET('Smelter Reference List'!$D$4,$S2331-4,0)&amp;"")</f>
        <v/>
      </c>
      <c r="F2331" s="293" t="str">
        <f ca="1">IF(ISERROR($S2331),"",OFFSET('Smelter Reference List'!$E$4,$S2331-4,0))</f>
        <v/>
      </c>
      <c r="G2331" s="293" t="str">
        <f ca="1">IF(C2331=$U$4,"Enter smelter details", IF(ISERROR($S2331),"",OFFSET('Smelter Reference List'!$F$4,$S2331-4,0)))</f>
        <v/>
      </c>
      <c r="H2331" s="294" t="str">
        <f ca="1">IF(ISERROR($S2331),"",OFFSET('Smelter Reference List'!$G$4,$S2331-4,0))</f>
        <v/>
      </c>
      <c r="I2331" s="295" t="str">
        <f ca="1">IF(ISERROR($S2331),"",OFFSET('Smelter Reference List'!$H$4,$S2331-4,0))</f>
        <v/>
      </c>
      <c r="J2331" s="295" t="str">
        <f ca="1">IF(ISERROR($S2331),"",OFFSET('Smelter Reference List'!$I$4,$S2331-4,0))</f>
        <v/>
      </c>
      <c r="K2331" s="296"/>
      <c r="L2331" s="296"/>
      <c r="M2331" s="296"/>
      <c r="N2331" s="296"/>
      <c r="O2331" s="296"/>
      <c r="P2331" s="296"/>
      <c r="Q2331" s="297"/>
      <c r="R2331" s="227"/>
      <c r="S2331" s="228" t="e">
        <f>IF(C2331="",NA(),MATCH($B2331&amp;$C2331,'Smelter Reference List'!$J:$J,0))</f>
        <v>#N/A</v>
      </c>
      <c r="T2331" s="229"/>
      <c r="U2331" s="229">
        <f t="shared" ca="1" si="74"/>
        <v>0</v>
      </c>
      <c r="V2331" s="229"/>
      <c r="W2331" s="229"/>
      <c r="Y2331" s="223" t="str">
        <f t="shared" si="75"/>
        <v/>
      </c>
    </row>
    <row r="2332" spans="1:25" s="223" customFormat="1" ht="20.25">
      <c r="A2332" s="292"/>
      <c r="B2332" s="293" t="str">
        <f>IF(LEN(A2332)=0,"",INDEX('Smelter Reference List'!$A:$A,MATCH($A2332,'Smelter Reference List'!$E:$E,0)))</f>
        <v/>
      </c>
      <c r="C2332" s="299" t="str">
        <f>IF(LEN(A2332)=0,"",INDEX('Smelter Reference List'!$C:$C,MATCH($A2332,'Smelter Reference List'!$E:$E,0)))</f>
        <v/>
      </c>
      <c r="D2332" s="293" t="str">
        <f ca="1">IF(ISERROR($S2332),"",OFFSET('Smelter Reference List'!$C$4,$S2332-4,0)&amp;"")</f>
        <v/>
      </c>
      <c r="E2332" s="293" t="str">
        <f ca="1">IF(ISERROR($S2332),"",OFFSET('Smelter Reference List'!$D$4,$S2332-4,0)&amp;"")</f>
        <v/>
      </c>
      <c r="F2332" s="293" t="str">
        <f ca="1">IF(ISERROR($S2332),"",OFFSET('Smelter Reference List'!$E$4,$S2332-4,0))</f>
        <v/>
      </c>
      <c r="G2332" s="293" t="str">
        <f ca="1">IF(C2332=$U$4,"Enter smelter details", IF(ISERROR($S2332),"",OFFSET('Smelter Reference List'!$F$4,$S2332-4,0)))</f>
        <v/>
      </c>
      <c r="H2332" s="294" t="str">
        <f ca="1">IF(ISERROR($S2332),"",OFFSET('Smelter Reference List'!$G$4,$S2332-4,0))</f>
        <v/>
      </c>
      <c r="I2332" s="295" t="str">
        <f ca="1">IF(ISERROR($S2332),"",OFFSET('Smelter Reference List'!$H$4,$S2332-4,0))</f>
        <v/>
      </c>
      <c r="J2332" s="295" t="str">
        <f ca="1">IF(ISERROR($S2332),"",OFFSET('Smelter Reference List'!$I$4,$S2332-4,0))</f>
        <v/>
      </c>
      <c r="K2332" s="296"/>
      <c r="L2332" s="296"/>
      <c r="M2332" s="296"/>
      <c r="N2332" s="296"/>
      <c r="O2332" s="296"/>
      <c r="P2332" s="296"/>
      <c r="Q2332" s="297"/>
      <c r="R2332" s="227"/>
      <c r="S2332" s="228" t="e">
        <f>IF(C2332="",NA(),MATCH($B2332&amp;$C2332,'Smelter Reference List'!$J:$J,0))</f>
        <v>#N/A</v>
      </c>
      <c r="T2332" s="229"/>
      <c r="U2332" s="229">
        <f t="shared" ca="1" si="74"/>
        <v>0</v>
      </c>
      <c r="V2332" s="229"/>
      <c r="W2332" s="229"/>
      <c r="Y2332" s="223" t="str">
        <f t="shared" si="75"/>
        <v/>
      </c>
    </row>
    <row r="2333" spans="1:25" s="223" customFormat="1" ht="20.25">
      <c r="A2333" s="292"/>
      <c r="B2333" s="293" t="str">
        <f>IF(LEN(A2333)=0,"",INDEX('Smelter Reference List'!$A:$A,MATCH($A2333,'Smelter Reference List'!$E:$E,0)))</f>
        <v/>
      </c>
      <c r="C2333" s="299" t="str">
        <f>IF(LEN(A2333)=0,"",INDEX('Smelter Reference List'!$C:$C,MATCH($A2333,'Smelter Reference List'!$E:$E,0)))</f>
        <v/>
      </c>
      <c r="D2333" s="293" t="str">
        <f ca="1">IF(ISERROR($S2333),"",OFFSET('Smelter Reference List'!$C$4,$S2333-4,0)&amp;"")</f>
        <v/>
      </c>
      <c r="E2333" s="293" t="str">
        <f ca="1">IF(ISERROR($S2333),"",OFFSET('Smelter Reference List'!$D$4,$S2333-4,0)&amp;"")</f>
        <v/>
      </c>
      <c r="F2333" s="293" t="str">
        <f ca="1">IF(ISERROR($S2333),"",OFFSET('Smelter Reference List'!$E$4,$S2333-4,0))</f>
        <v/>
      </c>
      <c r="G2333" s="293" t="str">
        <f ca="1">IF(C2333=$U$4,"Enter smelter details", IF(ISERROR($S2333),"",OFFSET('Smelter Reference List'!$F$4,$S2333-4,0)))</f>
        <v/>
      </c>
      <c r="H2333" s="294" t="str">
        <f ca="1">IF(ISERROR($S2333),"",OFFSET('Smelter Reference List'!$G$4,$S2333-4,0))</f>
        <v/>
      </c>
      <c r="I2333" s="295" t="str">
        <f ca="1">IF(ISERROR($S2333),"",OFFSET('Smelter Reference List'!$H$4,$S2333-4,0))</f>
        <v/>
      </c>
      <c r="J2333" s="295" t="str">
        <f ca="1">IF(ISERROR($S2333),"",OFFSET('Smelter Reference List'!$I$4,$S2333-4,0))</f>
        <v/>
      </c>
      <c r="K2333" s="296"/>
      <c r="L2333" s="296"/>
      <c r="M2333" s="296"/>
      <c r="N2333" s="296"/>
      <c r="O2333" s="296"/>
      <c r="P2333" s="296"/>
      <c r="Q2333" s="297"/>
      <c r="R2333" s="227"/>
      <c r="S2333" s="228" t="e">
        <f>IF(C2333="",NA(),MATCH($B2333&amp;$C2333,'Smelter Reference List'!$J:$J,0))</f>
        <v>#N/A</v>
      </c>
      <c r="T2333" s="229"/>
      <c r="U2333" s="229">
        <f t="shared" ca="1" si="74"/>
        <v>0</v>
      </c>
      <c r="V2333" s="229"/>
      <c r="W2333" s="229"/>
      <c r="Y2333" s="223" t="str">
        <f t="shared" si="75"/>
        <v/>
      </c>
    </row>
    <row r="2334" spans="1:25" s="223" customFormat="1" ht="20.25">
      <c r="A2334" s="292"/>
      <c r="B2334" s="293" t="str">
        <f>IF(LEN(A2334)=0,"",INDEX('Smelter Reference List'!$A:$A,MATCH($A2334,'Smelter Reference List'!$E:$E,0)))</f>
        <v/>
      </c>
      <c r="C2334" s="299" t="str">
        <f>IF(LEN(A2334)=0,"",INDEX('Smelter Reference List'!$C:$C,MATCH($A2334,'Smelter Reference List'!$E:$E,0)))</f>
        <v/>
      </c>
      <c r="D2334" s="293" t="str">
        <f ca="1">IF(ISERROR($S2334),"",OFFSET('Smelter Reference List'!$C$4,$S2334-4,0)&amp;"")</f>
        <v/>
      </c>
      <c r="E2334" s="293" t="str">
        <f ca="1">IF(ISERROR($S2334),"",OFFSET('Smelter Reference List'!$D$4,$S2334-4,0)&amp;"")</f>
        <v/>
      </c>
      <c r="F2334" s="293" t="str">
        <f ca="1">IF(ISERROR($S2334),"",OFFSET('Smelter Reference List'!$E$4,$S2334-4,0))</f>
        <v/>
      </c>
      <c r="G2334" s="293" t="str">
        <f ca="1">IF(C2334=$U$4,"Enter smelter details", IF(ISERROR($S2334),"",OFFSET('Smelter Reference List'!$F$4,$S2334-4,0)))</f>
        <v/>
      </c>
      <c r="H2334" s="294" t="str">
        <f ca="1">IF(ISERROR($S2334),"",OFFSET('Smelter Reference List'!$G$4,$S2334-4,0))</f>
        <v/>
      </c>
      <c r="I2334" s="295" t="str">
        <f ca="1">IF(ISERROR($S2334),"",OFFSET('Smelter Reference List'!$H$4,$S2334-4,0))</f>
        <v/>
      </c>
      <c r="J2334" s="295" t="str">
        <f ca="1">IF(ISERROR($S2334),"",OFFSET('Smelter Reference List'!$I$4,$S2334-4,0))</f>
        <v/>
      </c>
      <c r="K2334" s="296"/>
      <c r="L2334" s="296"/>
      <c r="M2334" s="296"/>
      <c r="N2334" s="296"/>
      <c r="O2334" s="296"/>
      <c r="P2334" s="296"/>
      <c r="Q2334" s="297"/>
      <c r="R2334" s="227"/>
      <c r="S2334" s="228" t="e">
        <f>IF(C2334="",NA(),MATCH($B2334&amp;$C2334,'Smelter Reference List'!$J:$J,0))</f>
        <v>#N/A</v>
      </c>
      <c r="T2334" s="229"/>
      <c r="U2334" s="229">
        <f t="shared" ca="1" si="74"/>
        <v>0</v>
      </c>
      <c r="V2334" s="229"/>
      <c r="W2334" s="229"/>
      <c r="Y2334" s="223" t="str">
        <f t="shared" si="75"/>
        <v/>
      </c>
    </row>
    <row r="2335" spans="1:25" s="223" customFormat="1" ht="20.25">
      <c r="A2335" s="292"/>
      <c r="B2335" s="293" t="str">
        <f>IF(LEN(A2335)=0,"",INDEX('Smelter Reference List'!$A:$A,MATCH($A2335,'Smelter Reference List'!$E:$E,0)))</f>
        <v/>
      </c>
      <c r="C2335" s="299" t="str">
        <f>IF(LEN(A2335)=0,"",INDEX('Smelter Reference List'!$C:$C,MATCH($A2335,'Smelter Reference List'!$E:$E,0)))</f>
        <v/>
      </c>
      <c r="D2335" s="293" t="str">
        <f ca="1">IF(ISERROR($S2335),"",OFFSET('Smelter Reference List'!$C$4,$S2335-4,0)&amp;"")</f>
        <v/>
      </c>
      <c r="E2335" s="293" t="str">
        <f ca="1">IF(ISERROR($S2335),"",OFFSET('Smelter Reference List'!$D$4,$S2335-4,0)&amp;"")</f>
        <v/>
      </c>
      <c r="F2335" s="293" t="str">
        <f ca="1">IF(ISERROR($S2335),"",OFFSET('Smelter Reference List'!$E$4,$S2335-4,0))</f>
        <v/>
      </c>
      <c r="G2335" s="293" t="str">
        <f ca="1">IF(C2335=$U$4,"Enter smelter details", IF(ISERROR($S2335),"",OFFSET('Smelter Reference List'!$F$4,$S2335-4,0)))</f>
        <v/>
      </c>
      <c r="H2335" s="294" t="str">
        <f ca="1">IF(ISERROR($S2335),"",OFFSET('Smelter Reference List'!$G$4,$S2335-4,0))</f>
        <v/>
      </c>
      <c r="I2335" s="295" t="str">
        <f ca="1">IF(ISERROR($S2335),"",OFFSET('Smelter Reference List'!$H$4,$S2335-4,0))</f>
        <v/>
      </c>
      <c r="J2335" s="295" t="str">
        <f ca="1">IF(ISERROR($S2335),"",OFFSET('Smelter Reference List'!$I$4,$S2335-4,0))</f>
        <v/>
      </c>
      <c r="K2335" s="296"/>
      <c r="L2335" s="296"/>
      <c r="M2335" s="296"/>
      <c r="N2335" s="296"/>
      <c r="O2335" s="296"/>
      <c r="P2335" s="296"/>
      <c r="Q2335" s="297"/>
      <c r="R2335" s="227"/>
      <c r="S2335" s="228" t="e">
        <f>IF(C2335="",NA(),MATCH($B2335&amp;$C2335,'Smelter Reference List'!$J:$J,0))</f>
        <v>#N/A</v>
      </c>
      <c r="T2335" s="229"/>
      <c r="U2335" s="229">
        <f t="shared" ca="1" si="74"/>
        <v>0</v>
      </c>
      <c r="V2335" s="229"/>
      <c r="W2335" s="229"/>
      <c r="Y2335" s="223" t="str">
        <f t="shared" si="75"/>
        <v/>
      </c>
    </row>
    <row r="2336" spans="1:25" s="223" customFormat="1" ht="20.25">
      <c r="A2336" s="292"/>
      <c r="B2336" s="293" t="str">
        <f>IF(LEN(A2336)=0,"",INDEX('Smelter Reference List'!$A:$A,MATCH($A2336,'Smelter Reference List'!$E:$E,0)))</f>
        <v/>
      </c>
      <c r="C2336" s="299" t="str">
        <f>IF(LEN(A2336)=0,"",INDEX('Smelter Reference List'!$C:$C,MATCH($A2336,'Smelter Reference List'!$E:$E,0)))</f>
        <v/>
      </c>
      <c r="D2336" s="293" t="str">
        <f ca="1">IF(ISERROR($S2336),"",OFFSET('Smelter Reference List'!$C$4,$S2336-4,0)&amp;"")</f>
        <v/>
      </c>
      <c r="E2336" s="293" t="str">
        <f ca="1">IF(ISERROR($S2336),"",OFFSET('Smelter Reference List'!$D$4,$S2336-4,0)&amp;"")</f>
        <v/>
      </c>
      <c r="F2336" s="293" t="str">
        <f ca="1">IF(ISERROR($S2336),"",OFFSET('Smelter Reference List'!$E$4,$S2336-4,0))</f>
        <v/>
      </c>
      <c r="G2336" s="293" t="str">
        <f ca="1">IF(C2336=$U$4,"Enter smelter details", IF(ISERROR($S2336),"",OFFSET('Smelter Reference List'!$F$4,$S2336-4,0)))</f>
        <v/>
      </c>
      <c r="H2336" s="294" t="str">
        <f ca="1">IF(ISERROR($S2336),"",OFFSET('Smelter Reference List'!$G$4,$S2336-4,0))</f>
        <v/>
      </c>
      <c r="I2336" s="295" t="str">
        <f ca="1">IF(ISERROR($S2336),"",OFFSET('Smelter Reference List'!$H$4,$S2336-4,0))</f>
        <v/>
      </c>
      <c r="J2336" s="295" t="str">
        <f ca="1">IF(ISERROR($S2336),"",OFFSET('Smelter Reference List'!$I$4,$S2336-4,0))</f>
        <v/>
      </c>
      <c r="K2336" s="296"/>
      <c r="L2336" s="296"/>
      <c r="M2336" s="296"/>
      <c r="N2336" s="296"/>
      <c r="O2336" s="296"/>
      <c r="P2336" s="296"/>
      <c r="Q2336" s="297"/>
      <c r="R2336" s="227"/>
      <c r="S2336" s="228" t="e">
        <f>IF(C2336="",NA(),MATCH($B2336&amp;$C2336,'Smelter Reference List'!$J:$J,0))</f>
        <v>#N/A</v>
      </c>
      <c r="T2336" s="229"/>
      <c r="U2336" s="229">
        <f t="shared" ca="1" si="74"/>
        <v>0</v>
      </c>
      <c r="V2336" s="229"/>
      <c r="W2336" s="229"/>
      <c r="Y2336" s="223" t="str">
        <f t="shared" si="75"/>
        <v/>
      </c>
    </row>
    <row r="2337" spans="1:25" s="223" customFormat="1" ht="20.25">
      <c r="A2337" s="292"/>
      <c r="B2337" s="293" t="str">
        <f>IF(LEN(A2337)=0,"",INDEX('Smelter Reference List'!$A:$A,MATCH($A2337,'Smelter Reference List'!$E:$E,0)))</f>
        <v/>
      </c>
      <c r="C2337" s="299" t="str">
        <f>IF(LEN(A2337)=0,"",INDEX('Smelter Reference List'!$C:$C,MATCH($A2337,'Smelter Reference List'!$E:$E,0)))</f>
        <v/>
      </c>
      <c r="D2337" s="293" t="str">
        <f ca="1">IF(ISERROR($S2337),"",OFFSET('Smelter Reference List'!$C$4,$S2337-4,0)&amp;"")</f>
        <v/>
      </c>
      <c r="E2337" s="293" t="str">
        <f ca="1">IF(ISERROR($S2337),"",OFFSET('Smelter Reference List'!$D$4,$S2337-4,0)&amp;"")</f>
        <v/>
      </c>
      <c r="F2337" s="293" t="str">
        <f ca="1">IF(ISERROR($S2337),"",OFFSET('Smelter Reference List'!$E$4,$S2337-4,0))</f>
        <v/>
      </c>
      <c r="G2337" s="293" t="str">
        <f ca="1">IF(C2337=$U$4,"Enter smelter details", IF(ISERROR($S2337),"",OFFSET('Smelter Reference List'!$F$4,$S2337-4,0)))</f>
        <v/>
      </c>
      <c r="H2337" s="294" t="str">
        <f ca="1">IF(ISERROR($S2337),"",OFFSET('Smelter Reference List'!$G$4,$S2337-4,0))</f>
        <v/>
      </c>
      <c r="I2337" s="295" t="str">
        <f ca="1">IF(ISERROR($S2337),"",OFFSET('Smelter Reference List'!$H$4,$S2337-4,0))</f>
        <v/>
      </c>
      <c r="J2337" s="295" t="str">
        <f ca="1">IF(ISERROR($S2337),"",OFFSET('Smelter Reference List'!$I$4,$S2337-4,0))</f>
        <v/>
      </c>
      <c r="K2337" s="296"/>
      <c r="L2337" s="296"/>
      <c r="M2337" s="296"/>
      <c r="N2337" s="296"/>
      <c r="O2337" s="296"/>
      <c r="P2337" s="296"/>
      <c r="Q2337" s="297"/>
      <c r="R2337" s="227"/>
      <c r="S2337" s="228" t="e">
        <f>IF(C2337="",NA(),MATCH($B2337&amp;$C2337,'Smelter Reference List'!$J:$J,0))</f>
        <v>#N/A</v>
      </c>
      <c r="T2337" s="229"/>
      <c r="U2337" s="229">
        <f t="shared" ca="1" si="74"/>
        <v>0</v>
      </c>
      <c r="V2337" s="229"/>
      <c r="W2337" s="229"/>
      <c r="Y2337" s="223" t="str">
        <f t="shared" si="75"/>
        <v/>
      </c>
    </row>
    <row r="2338" spans="1:25" s="223" customFormat="1" ht="20.25">
      <c r="A2338" s="292"/>
      <c r="B2338" s="293" t="str">
        <f>IF(LEN(A2338)=0,"",INDEX('Smelter Reference List'!$A:$A,MATCH($A2338,'Smelter Reference List'!$E:$E,0)))</f>
        <v/>
      </c>
      <c r="C2338" s="299" t="str">
        <f>IF(LEN(A2338)=0,"",INDEX('Smelter Reference List'!$C:$C,MATCH($A2338,'Smelter Reference List'!$E:$E,0)))</f>
        <v/>
      </c>
      <c r="D2338" s="293" t="str">
        <f ca="1">IF(ISERROR($S2338),"",OFFSET('Smelter Reference List'!$C$4,$S2338-4,0)&amp;"")</f>
        <v/>
      </c>
      <c r="E2338" s="293" t="str">
        <f ca="1">IF(ISERROR($S2338),"",OFFSET('Smelter Reference List'!$D$4,$S2338-4,0)&amp;"")</f>
        <v/>
      </c>
      <c r="F2338" s="293" t="str">
        <f ca="1">IF(ISERROR($S2338),"",OFFSET('Smelter Reference List'!$E$4,$S2338-4,0))</f>
        <v/>
      </c>
      <c r="G2338" s="293" t="str">
        <f ca="1">IF(C2338=$U$4,"Enter smelter details", IF(ISERROR($S2338),"",OFFSET('Smelter Reference List'!$F$4,$S2338-4,0)))</f>
        <v/>
      </c>
      <c r="H2338" s="294" t="str">
        <f ca="1">IF(ISERROR($S2338),"",OFFSET('Smelter Reference List'!$G$4,$S2338-4,0))</f>
        <v/>
      </c>
      <c r="I2338" s="295" t="str">
        <f ca="1">IF(ISERROR($S2338),"",OFFSET('Smelter Reference List'!$H$4,$S2338-4,0))</f>
        <v/>
      </c>
      <c r="J2338" s="295" t="str">
        <f ca="1">IF(ISERROR($S2338),"",OFFSET('Smelter Reference List'!$I$4,$S2338-4,0))</f>
        <v/>
      </c>
      <c r="K2338" s="296"/>
      <c r="L2338" s="296"/>
      <c r="M2338" s="296"/>
      <c r="N2338" s="296"/>
      <c r="O2338" s="296"/>
      <c r="P2338" s="296"/>
      <c r="Q2338" s="297"/>
      <c r="R2338" s="227"/>
      <c r="S2338" s="228" t="e">
        <f>IF(C2338="",NA(),MATCH($B2338&amp;$C2338,'Smelter Reference List'!$J:$J,0))</f>
        <v>#N/A</v>
      </c>
      <c r="T2338" s="229"/>
      <c r="U2338" s="229">
        <f t="shared" ca="1" si="74"/>
        <v>0</v>
      </c>
      <c r="V2338" s="229"/>
      <c r="W2338" s="229"/>
      <c r="Y2338" s="223" t="str">
        <f t="shared" si="75"/>
        <v/>
      </c>
    </row>
    <row r="2339" spans="1:25" s="223" customFormat="1" ht="20.25">
      <c r="A2339" s="292"/>
      <c r="B2339" s="293" t="str">
        <f>IF(LEN(A2339)=0,"",INDEX('Smelter Reference List'!$A:$A,MATCH($A2339,'Smelter Reference List'!$E:$E,0)))</f>
        <v/>
      </c>
      <c r="C2339" s="299" t="str">
        <f>IF(LEN(A2339)=0,"",INDEX('Smelter Reference List'!$C:$C,MATCH($A2339,'Smelter Reference List'!$E:$E,0)))</f>
        <v/>
      </c>
      <c r="D2339" s="293" t="str">
        <f ca="1">IF(ISERROR($S2339),"",OFFSET('Smelter Reference List'!$C$4,$S2339-4,0)&amp;"")</f>
        <v/>
      </c>
      <c r="E2339" s="293" t="str">
        <f ca="1">IF(ISERROR($S2339),"",OFFSET('Smelter Reference List'!$D$4,$S2339-4,0)&amp;"")</f>
        <v/>
      </c>
      <c r="F2339" s="293" t="str">
        <f ca="1">IF(ISERROR($S2339),"",OFFSET('Smelter Reference List'!$E$4,$S2339-4,0))</f>
        <v/>
      </c>
      <c r="G2339" s="293" t="str">
        <f ca="1">IF(C2339=$U$4,"Enter smelter details", IF(ISERROR($S2339),"",OFFSET('Smelter Reference List'!$F$4,$S2339-4,0)))</f>
        <v/>
      </c>
      <c r="H2339" s="294" t="str">
        <f ca="1">IF(ISERROR($S2339),"",OFFSET('Smelter Reference List'!$G$4,$S2339-4,0))</f>
        <v/>
      </c>
      <c r="I2339" s="295" t="str">
        <f ca="1">IF(ISERROR($S2339),"",OFFSET('Smelter Reference List'!$H$4,$S2339-4,0))</f>
        <v/>
      </c>
      <c r="J2339" s="295" t="str">
        <f ca="1">IF(ISERROR($S2339),"",OFFSET('Smelter Reference List'!$I$4,$S2339-4,0))</f>
        <v/>
      </c>
      <c r="K2339" s="296"/>
      <c r="L2339" s="296"/>
      <c r="M2339" s="296"/>
      <c r="N2339" s="296"/>
      <c r="O2339" s="296"/>
      <c r="P2339" s="296"/>
      <c r="Q2339" s="297"/>
      <c r="R2339" s="227"/>
      <c r="S2339" s="228" t="e">
        <f>IF(C2339="",NA(),MATCH($B2339&amp;$C2339,'Smelter Reference List'!$J:$J,0))</f>
        <v>#N/A</v>
      </c>
      <c r="T2339" s="229"/>
      <c r="U2339" s="229">
        <f t="shared" ca="1" si="74"/>
        <v>0</v>
      </c>
      <c r="V2339" s="229"/>
      <c r="W2339" s="229"/>
      <c r="Y2339" s="223" t="str">
        <f t="shared" si="75"/>
        <v/>
      </c>
    </row>
    <row r="2340" spans="1:25" s="223" customFormat="1" ht="20.25">
      <c r="A2340" s="292"/>
      <c r="B2340" s="293" t="str">
        <f>IF(LEN(A2340)=0,"",INDEX('Smelter Reference List'!$A:$A,MATCH($A2340,'Smelter Reference List'!$E:$E,0)))</f>
        <v/>
      </c>
      <c r="C2340" s="299" t="str">
        <f>IF(LEN(A2340)=0,"",INDEX('Smelter Reference List'!$C:$C,MATCH($A2340,'Smelter Reference List'!$E:$E,0)))</f>
        <v/>
      </c>
      <c r="D2340" s="293" t="str">
        <f ca="1">IF(ISERROR($S2340),"",OFFSET('Smelter Reference List'!$C$4,$S2340-4,0)&amp;"")</f>
        <v/>
      </c>
      <c r="E2340" s="293" t="str">
        <f ca="1">IF(ISERROR($S2340),"",OFFSET('Smelter Reference List'!$D$4,$S2340-4,0)&amp;"")</f>
        <v/>
      </c>
      <c r="F2340" s="293" t="str">
        <f ca="1">IF(ISERROR($S2340),"",OFFSET('Smelter Reference List'!$E$4,$S2340-4,0))</f>
        <v/>
      </c>
      <c r="G2340" s="293" t="str">
        <f ca="1">IF(C2340=$U$4,"Enter smelter details", IF(ISERROR($S2340),"",OFFSET('Smelter Reference List'!$F$4,$S2340-4,0)))</f>
        <v/>
      </c>
      <c r="H2340" s="294" t="str">
        <f ca="1">IF(ISERROR($S2340),"",OFFSET('Smelter Reference List'!$G$4,$S2340-4,0))</f>
        <v/>
      </c>
      <c r="I2340" s="295" t="str">
        <f ca="1">IF(ISERROR($S2340),"",OFFSET('Smelter Reference List'!$H$4,$S2340-4,0))</f>
        <v/>
      </c>
      <c r="J2340" s="295" t="str">
        <f ca="1">IF(ISERROR($S2340),"",OFFSET('Smelter Reference List'!$I$4,$S2340-4,0))</f>
        <v/>
      </c>
      <c r="K2340" s="296"/>
      <c r="L2340" s="296"/>
      <c r="M2340" s="296"/>
      <c r="N2340" s="296"/>
      <c r="O2340" s="296"/>
      <c r="P2340" s="296"/>
      <c r="Q2340" s="297"/>
      <c r="R2340" s="227"/>
      <c r="S2340" s="228" t="e">
        <f>IF(C2340="",NA(),MATCH($B2340&amp;$C2340,'Smelter Reference List'!$J:$J,0))</f>
        <v>#N/A</v>
      </c>
      <c r="T2340" s="229"/>
      <c r="U2340" s="229">
        <f t="shared" ca="1" si="74"/>
        <v>0</v>
      </c>
      <c r="V2340" s="229"/>
      <c r="W2340" s="229"/>
      <c r="Y2340" s="223" t="str">
        <f t="shared" si="75"/>
        <v/>
      </c>
    </row>
    <row r="2341" spans="1:25" s="223" customFormat="1" ht="20.25">
      <c r="A2341" s="292"/>
      <c r="B2341" s="293" t="str">
        <f>IF(LEN(A2341)=0,"",INDEX('Smelter Reference List'!$A:$A,MATCH($A2341,'Smelter Reference List'!$E:$E,0)))</f>
        <v/>
      </c>
      <c r="C2341" s="299" t="str">
        <f>IF(LEN(A2341)=0,"",INDEX('Smelter Reference List'!$C:$C,MATCH($A2341,'Smelter Reference List'!$E:$E,0)))</f>
        <v/>
      </c>
      <c r="D2341" s="293" t="str">
        <f ca="1">IF(ISERROR($S2341),"",OFFSET('Smelter Reference List'!$C$4,$S2341-4,0)&amp;"")</f>
        <v/>
      </c>
      <c r="E2341" s="293" t="str">
        <f ca="1">IF(ISERROR($S2341),"",OFFSET('Smelter Reference List'!$D$4,$S2341-4,0)&amp;"")</f>
        <v/>
      </c>
      <c r="F2341" s="293" t="str">
        <f ca="1">IF(ISERROR($S2341),"",OFFSET('Smelter Reference List'!$E$4,$S2341-4,0))</f>
        <v/>
      </c>
      <c r="G2341" s="293" t="str">
        <f ca="1">IF(C2341=$U$4,"Enter smelter details", IF(ISERROR($S2341),"",OFFSET('Smelter Reference List'!$F$4,$S2341-4,0)))</f>
        <v/>
      </c>
      <c r="H2341" s="294" t="str">
        <f ca="1">IF(ISERROR($S2341),"",OFFSET('Smelter Reference List'!$G$4,$S2341-4,0))</f>
        <v/>
      </c>
      <c r="I2341" s="295" t="str">
        <f ca="1">IF(ISERROR($S2341),"",OFFSET('Smelter Reference List'!$H$4,$S2341-4,0))</f>
        <v/>
      </c>
      <c r="J2341" s="295" t="str">
        <f ca="1">IF(ISERROR($S2341),"",OFFSET('Smelter Reference List'!$I$4,$S2341-4,0))</f>
        <v/>
      </c>
      <c r="K2341" s="296"/>
      <c r="L2341" s="296"/>
      <c r="M2341" s="296"/>
      <c r="N2341" s="296"/>
      <c r="O2341" s="296"/>
      <c r="P2341" s="296"/>
      <c r="Q2341" s="297"/>
      <c r="R2341" s="227"/>
      <c r="S2341" s="228" t="e">
        <f>IF(C2341="",NA(),MATCH($B2341&amp;$C2341,'Smelter Reference List'!$J:$J,0))</f>
        <v>#N/A</v>
      </c>
      <c r="T2341" s="229"/>
      <c r="U2341" s="229">
        <f t="shared" ca="1" si="74"/>
        <v>0</v>
      </c>
      <c r="V2341" s="229"/>
      <c r="W2341" s="229"/>
      <c r="Y2341" s="223" t="str">
        <f t="shared" si="75"/>
        <v/>
      </c>
    </row>
    <row r="2342" spans="1:25" s="223" customFormat="1" ht="20.25">
      <c r="A2342" s="292"/>
      <c r="B2342" s="293" t="str">
        <f>IF(LEN(A2342)=0,"",INDEX('Smelter Reference List'!$A:$A,MATCH($A2342,'Smelter Reference List'!$E:$E,0)))</f>
        <v/>
      </c>
      <c r="C2342" s="299" t="str">
        <f>IF(LEN(A2342)=0,"",INDEX('Smelter Reference List'!$C:$C,MATCH($A2342,'Smelter Reference List'!$E:$E,0)))</f>
        <v/>
      </c>
      <c r="D2342" s="293" t="str">
        <f ca="1">IF(ISERROR($S2342),"",OFFSET('Smelter Reference List'!$C$4,$S2342-4,0)&amp;"")</f>
        <v/>
      </c>
      <c r="E2342" s="293" t="str">
        <f ca="1">IF(ISERROR($S2342),"",OFFSET('Smelter Reference List'!$D$4,$S2342-4,0)&amp;"")</f>
        <v/>
      </c>
      <c r="F2342" s="293" t="str">
        <f ca="1">IF(ISERROR($S2342),"",OFFSET('Smelter Reference List'!$E$4,$S2342-4,0))</f>
        <v/>
      </c>
      <c r="G2342" s="293" t="str">
        <f ca="1">IF(C2342=$U$4,"Enter smelter details", IF(ISERROR($S2342),"",OFFSET('Smelter Reference List'!$F$4,$S2342-4,0)))</f>
        <v/>
      </c>
      <c r="H2342" s="294" t="str">
        <f ca="1">IF(ISERROR($S2342),"",OFFSET('Smelter Reference List'!$G$4,$S2342-4,0))</f>
        <v/>
      </c>
      <c r="I2342" s="295" t="str">
        <f ca="1">IF(ISERROR($S2342),"",OFFSET('Smelter Reference List'!$H$4,$S2342-4,0))</f>
        <v/>
      </c>
      <c r="J2342" s="295" t="str">
        <f ca="1">IF(ISERROR($S2342),"",OFFSET('Smelter Reference List'!$I$4,$S2342-4,0))</f>
        <v/>
      </c>
      <c r="K2342" s="296"/>
      <c r="L2342" s="296"/>
      <c r="M2342" s="296"/>
      <c r="N2342" s="296"/>
      <c r="O2342" s="296"/>
      <c r="P2342" s="296"/>
      <c r="Q2342" s="297"/>
      <c r="R2342" s="227"/>
      <c r="S2342" s="228" t="e">
        <f>IF(C2342="",NA(),MATCH($B2342&amp;$C2342,'Smelter Reference List'!$J:$J,0))</f>
        <v>#N/A</v>
      </c>
      <c r="T2342" s="229"/>
      <c r="U2342" s="229">
        <f t="shared" ca="1" si="74"/>
        <v>0</v>
      </c>
      <c r="V2342" s="229"/>
      <c r="W2342" s="229"/>
      <c r="Y2342" s="223" t="str">
        <f t="shared" si="75"/>
        <v/>
      </c>
    </row>
    <row r="2343" spans="1:25" s="223" customFormat="1" ht="20.25">
      <c r="A2343" s="292"/>
      <c r="B2343" s="293" t="str">
        <f>IF(LEN(A2343)=0,"",INDEX('Smelter Reference List'!$A:$A,MATCH($A2343,'Smelter Reference List'!$E:$E,0)))</f>
        <v/>
      </c>
      <c r="C2343" s="299" t="str">
        <f>IF(LEN(A2343)=0,"",INDEX('Smelter Reference List'!$C:$C,MATCH($A2343,'Smelter Reference List'!$E:$E,0)))</f>
        <v/>
      </c>
      <c r="D2343" s="293" t="str">
        <f ca="1">IF(ISERROR($S2343),"",OFFSET('Smelter Reference List'!$C$4,$S2343-4,0)&amp;"")</f>
        <v/>
      </c>
      <c r="E2343" s="293" t="str">
        <f ca="1">IF(ISERROR($S2343),"",OFFSET('Smelter Reference List'!$D$4,$S2343-4,0)&amp;"")</f>
        <v/>
      </c>
      <c r="F2343" s="293" t="str">
        <f ca="1">IF(ISERROR($S2343),"",OFFSET('Smelter Reference List'!$E$4,$S2343-4,0))</f>
        <v/>
      </c>
      <c r="G2343" s="293" t="str">
        <f ca="1">IF(C2343=$U$4,"Enter smelter details", IF(ISERROR($S2343),"",OFFSET('Smelter Reference List'!$F$4,$S2343-4,0)))</f>
        <v/>
      </c>
      <c r="H2343" s="294" t="str">
        <f ca="1">IF(ISERROR($S2343),"",OFFSET('Smelter Reference List'!$G$4,$S2343-4,0))</f>
        <v/>
      </c>
      <c r="I2343" s="295" t="str">
        <f ca="1">IF(ISERROR($S2343),"",OFFSET('Smelter Reference List'!$H$4,$S2343-4,0))</f>
        <v/>
      </c>
      <c r="J2343" s="295" t="str">
        <f ca="1">IF(ISERROR($S2343),"",OFFSET('Smelter Reference List'!$I$4,$S2343-4,0))</f>
        <v/>
      </c>
      <c r="K2343" s="296"/>
      <c r="L2343" s="296"/>
      <c r="M2343" s="296"/>
      <c r="N2343" s="296"/>
      <c r="O2343" s="296"/>
      <c r="P2343" s="296"/>
      <c r="Q2343" s="297"/>
      <c r="R2343" s="227"/>
      <c r="S2343" s="228" t="e">
        <f>IF(C2343="",NA(),MATCH($B2343&amp;$C2343,'Smelter Reference List'!$J:$J,0))</f>
        <v>#N/A</v>
      </c>
      <c r="T2343" s="229"/>
      <c r="U2343" s="229">
        <f t="shared" ca="1" si="74"/>
        <v>0</v>
      </c>
      <c r="V2343" s="229"/>
      <c r="W2343" s="229"/>
      <c r="Y2343" s="223" t="str">
        <f t="shared" si="75"/>
        <v/>
      </c>
    </row>
    <row r="2344" spans="1:25" s="223" customFormat="1" ht="20.25">
      <c r="A2344" s="292"/>
      <c r="B2344" s="293" t="str">
        <f>IF(LEN(A2344)=0,"",INDEX('Smelter Reference List'!$A:$A,MATCH($A2344,'Smelter Reference List'!$E:$E,0)))</f>
        <v/>
      </c>
      <c r="C2344" s="299" t="str">
        <f>IF(LEN(A2344)=0,"",INDEX('Smelter Reference List'!$C:$C,MATCH($A2344,'Smelter Reference List'!$E:$E,0)))</f>
        <v/>
      </c>
      <c r="D2344" s="293" t="str">
        <f ca="1">IF(ISERROR($S2344),"",OFFSET('Smelter Reference List'!$C$4,$S2344-4,0)&amp;"")</f>
        <v/>
      </c>
      <c r="E2344" s="293" t="str">
        <f ca="1">IF(ISERROR($S2344),"",OFFSET('Smelter Reference List'!$D$4,$S2344-4,0)&amp;"")</f>
        <v/>
      </c>
      <c r="F2344" s="293" t="str">
        <f ca="1">IF(ISERROR($S2344),"",OFFSET('Smelter Reference List'!$E$4,$S2344-4,0))</f>
        <v/>
      </c>
      <c r="G2344" s="293" t="str">
        <f ca="1">IF(C2344=$U$4,"Enter smelter details", IF(ISERROR($S2344),"",OFFSET('Smelter Reference List'!$F$4,$S2344-4,0)))</f>
        <v/>
      </c>
      <c r="H2344" s="294" t="str">
        <f ca="1">IF(ISERROR($S2344),"",OFFSET('Smelter Reference List'!$G$4,$S2344-4,0))</f>
        <v/>
      </c>
      <c r="I2344" s="295" t="str">
        <f ca="1">IF(ISERROR($S2344),"",OFFSET('Smelter Reference List'!$H$4,$S2344-4,0))</f>
        <v/>
      </c>
      <c r="J2344" s="295" t="str">
        <f ca="1">IF(ISERROR($S2344),"",OFFSET('Smelter Reference List'!$I$4,$S2344-4,0))</f>
        <v/>
      </c>
      <c r="K2344" s="296"/>
      <c r="L2344" s="296"/>
      <c r="M2344" s="296"/>
      <c r="N2344" s="296"/>
      <c r="O2344" s="296"/>
      <c r="P2344" s="296"/>
      <c r="Q2344" s="297"/>
      <c r="R2344" s="227"/>
      <c r="S2344" s="228" t="e">
        <f>IF(C2344="",NA(),MATCH($B2344&amp;$C2344,'Smelter Reference List'!$J:$J,0))</f>
        <v>#N/A</v>
      </c>
      <c r="T2344" s="229"/>
      <c r="U2344" s="229">
        <f t="shared" ca="1" si="74"/>
        <v>0</v>
      </c>
      <c r="V2344" s="229"/>
      <c r="W2344" s="229"/>
      <c r="Y2344" s="223" t="str">
        <f t="shared" si="75"/>
        <v/>
      </c>
    </row>
    <row r="2345" spans="1:25" s="223" customFormat="1" ht="20.25">
      <c r="A2345" s="292"/>
      <c r="B2345" s="293" t="str">
        <f>IF(LEN(A2345)=0,"",INDEX('Smelter Reference List'!$A:$A,MATCH($A2345,'Smelter Reference List'!$E:$E,0)))</f>
        <v/>
      </c>
      <c r="C2345" s="299" t="str">
        <f>IF(LEN(A2345)=0,"",INDEX('Smelter Reference List'!$C:$C,MATCH($A2345,'Smelter Reference List'!$E:$E,0)))</f>
        <v/>
      </c>
      <c r="D2345" s="293" t="str">
        <f ca="1">IF(ISERROR($S2345),"",OFFSET('Smelter Reference List'!$C$4,$S2345-4,0)&amp;"")</f>
        <v/>
      </c>
      <c r="E2345" s="293" t="str">
        <f ca="1">IF(ISERROR($S2345),"",OFFSET('Smelter Reference List'!$D$4,$S2345-4,0)&amp;"")</f>
        <v/>
      </c>
      <c r="F2345" s="293" t="str">
        <f ca="1">IF(ISERROR($S2345),"",OFFSET('Smelter Reference List'!$E$4,$S2345-4,0))</f>
        <v/>
      </c>
      <c r="G2345" s="293" t="str">
        <f ca="1">IF(C2345=$U$4,"Enter smelter details", IF(ISERROR($S2345),"",OFFSET('Smelter Reference List'!$F$4,$S2345-4,0)))</f>
        <v/>
      </c>
      <c r="H2345" s="294" t="str">
        <f ca="1">IF(ISERROR($S2345),"",OFFSET('Smelter Reference List'!$G$4,$S2345-4,0))</f>
        <v/>
      </c>
      <c r="I2345" s="295" t="str">
        <f ca="1">IF(ISERROR($S2345),"",OFFSET('Smelter Reference List'!$H$4,$S2345-4,0))</f>
        <v/>
      </c>
      <c r="J2345" s="295" t="str">
        <f ca="1">IF(ISERROR($S2345),"",OFFSET('Smelter Reference List'!$I$4,$S2345-4,0))</f>
        <v/>
      </c>
      <c r="K2345" s="296"/>
      <c r="L2345" s="296"/>
      <c r="M2345" s="296"/>
      <c r="N2345" s="296"/>
      <c r="O2345" s="296"/>
      <c r="P2345" s="296"/>
      <c r="Q2345" s="297"/>
      <c r="R2345" s="227"/>
      <c r="S2345" s="228" t="e">
        <f>IF(C2345="",NA(),MATCH($B2345&amp;$C2345,'Smelter Reference List'!$J:$J,0))</f>
        <v>#N/A</v>
      </c>
      <c r="T2345" s="229"/>
      <c r="U2345" s="229">
        <f t="shared" ca="1" si="74"/>
        <v>0</v>
      </c>
      <c r="V2345" s="229"/>
      <c r="W2345" s="229"/>
      <c r="Y2345" s="223" t="str">
        <f t="shared" si="75"/>
        <v/>
      </c>
    </row>
    <row r="2346" spans="1:25" s="223" customFormat="1" ht="20.25">
      <c r="A2346" s="292"/>
      <c r="B2346" s="293" t="str">
        <f>IF(LEN(A2346)=0,"",INDEX('Smelter Reference List'!$A:$A,MATCH($A2346,'Smelter Reference List'!$E:$E,0)))</f>
        <v/>
      </c>
      <c r="C2346" s="299" t="str">
        <f>IF(LEN(A2346)=0,"",INDEX('Smelter Reference List'!$C:$C,MATCH($A2346,'Smelter Reference List'!$E:$E,0)))</f>
        <v/>
      </c>
      <c r="D2346" s="293" t="str">
        <f ca="1">IF(ISERROR($S2346),"",OFFSET('Smelter Reference List'!$C$4,$S2346-4,0)&amp;"")</f>
        <v/>
      </c>
      <c r="E2346" s="293" t="str">
        <f ca="1">IF(ISERROR($S2346),"",OFFSET('Smelter Reference List'!$D$4,$S2346-4,0)&amp;"")</f>
        <v/>
      </c>
      <c r="F2346" s="293" t="str">
        <f ca="1">IF(ISERROR($S2346),"",OFFSET('Smelter Reference List'!$E$4,$S2346-4,0))</f>
        <v/>
      </c>
      <c r="G2346" s="293" t="str">
        <f ca="1">IF(C2346=$U$4,"Enter smelter details", IF(ISERROR($S2346),"",OFFSET('Smelter Reference List'!$F$4,$S2346-4,0)))</f>
        <v/>
      </c>
      <c r="H2346" s="294" t="str">
        <f ca="1">IF(ISERROR($S2346),"",OFFSET('Smelter Reference List'!$G$4,$S2346-4,0))</f>
        <v/>
      </c>
      <c r="I2346" s="295" t="str">
        <f ca="1">IF(ISERROR($S2346),"",OFFSET('Smelter Reference List'!$H$4,$S2346-4,0))</f>
        <v/>
      </c>
      <c r="J2346" s="295" t="str">
        <f ca="1">IF(ISERROR($S2346),"",OFFSET('Smelter Reference List'!$I$4,$S2346-4,0))</f>
        <v/>
      </c>
      <c r="K2346" s="296"/>
      <c r="L2346" s="296"/>
      <c r="M2346" s="296"/>
      <c r="N2346" s="296"/>
      <c r="O2346" s="296"/>
      <c r="P2346" s="296"/>
      <c r="Q2346" s="297"/>
      <c r="R2346" s="227"/>
      <c r="S2346" s="228" t="e">
        <f>IF(C2346="",NA(),MATCH($B2346&amp;$C2346,'Smelter Reference List'!$J:$J,0))</f>
        <v>#N/A</v>
      </c>
      <c r="T2346" s="229"/>
      <c r="U2346" s="229">
        <f t="shared" ca="1" si="74"/>
        <v>0</v>
      </c>
      <c r="V2346" s="229"/>
      <c r="W2346" s="229"/>
      <c r="Y2346" s="223" t="str">
        <f t="shared" si="75"/>
        <v/>
      </c>
    </row>
    <row r="2347" spans="1:25" s="223" customFormat="1" ht="20.25">
      <c r="A2347" s="292"/>
      <c r="B2347" s="293" t="str">
        <f>IF(LEN(A2347)=0,"",INDEX('Smelter Reference List'!$A:$A,MATCH($A2347,'Smelter Reference List'!$E:$E,0)))</f>
        <v/>
      </c>
      <c r="C2347" s="299" t="str">
        <f>IF(LEN(A2347)=0,"",INDEX('Smelter Reference List'!$C:$C,MATCH($A2347,'Smelter Reference List'!$E:$E,0)))</f>
        <v/>
      </c>
      <c r="D2347" s="293" t="str">
        <f ca="1">IF(ISERROR($S2347),"",OFFSET('Smelter Reference List'!$C$4,$S2347-4,0)&amp;"")</f>
        <v/>
      </c>
      <c r="E2347" s="293" t="str">
        <f ca="1">IF(ISERROR($S2347),"",OFFSET('Smelter Reference List'!$D$4,$S2347-4,0)&amp;"")</f>
        <v/>
      </c>
      <c r="F2347" s="293" t="str">
        <f ca="1">IF(ISERROR($S2347),"",OFFSET('Smelter Reference List'!$E$4,$S2347-4,0))</f>
        <v/>
      </c>
      <c r="G2347" s="293" t="str">
        <f ca="1">IF(C2347=$U$4,"Enter smelter details", IF(ISERROR($S2347),"",OFFSET('Smelter Reference List'!$F$4,$S2347-4,0)))</f>
        <v/>
      </c>
      <c r="H2347" s="294" t="str">
        <f ca="1">IF(ISERROR($S2347),"",OFFSET('Smelter Reference List'!$G$4,$S2347-4,0))</f>
        <v/>
      </c>
      <c r="I2347" s="295" t="str">
        <f ca="1">IF(ISERROR($S2347),"",OFFSET('Smelter Reference List'!$H$4,$S2347-4,0))</f>
        <v/>
      </c>
      <c r="J2347" s="295" t="str">
        <f ca="1">IF(ISERROR($S2347),"",OFFSET('Smelter Reference List'!$I$4,$S2347-4,0))</f>
        <v/>
      </c>
      <c r="K2347" s="296"/>
      <c r="L2347" s="296"/>
      <c r="M2347" s="296"/>
      <c r="N2347" s="296"/>
      <c r="O2347" s="296"/>
      <c r="P2347" s="296"/>
      <c r="Q2347" s="297"/>
      <c r="R2347" s="227"/>
      <c r="S2347" s="228" t="e">
        <f>IF(C2347="",NA(),MATCH($B2347&amp;$C2347,'Smelter Reference List'!$J:$J,0))</f>
        <v>#N/A</v>
      </c>
      <c r="T2347" s="229"/>
      <c r="U2347" s="229">
        <f t="shared" ca="1" si="74"/>
        <v>0</v>
      </c>
      <c r="V2347" s="229"/>
      <c r="W2347" s="229"/>
      <c r="Y2347" s="223" t="str">
        <f t="shared" si="75"/>
        <v/>
      </c>
    </row>
    <row r="2348" spans="1:25" s="223" customFormat="1" ht="20.25">
      <c r="A2348" s="292"/>
      <c r="B2348" s="293" t="str">
        <f>IF(LEN(A2348)=0,"",INDEX('Smelter Reference List'!$A:$A,MATCH($A2348,'Smelter Reference List'!$E:$E,0)))</f>
        <v/>
      </c>
      <c r="C2348" s="299" t="str">
        <f>IF(LEN(A2348)=0,"",INDEX('Smelter Reference List'!$C:$C,MATCH($A2348,'Smelter Reference List'!$E:$E,0)))</f>
        <v/>
      </c>
      <c r="D2348" s="293" t="str">
        <f ca="1">IF(ISERROR($S2348),"",OFFSET('Smelter Reference List'!$C$4,$S2348-4,0)&amp;"")</f>
        <v/>
      </c>
      <c r="E2348" s="293" t="str">
        <f ca="1">IF(ISERROR($S2348),"",OFFSET('Smelter Reference List'!$D$4,$S2348-4,0)&amp;"")</f>
        <v/>
      </c>
      <c r="F2348" s="293" t="str">
        <f ca="1">IF(ISERROR($S2348),"",OFFSET('Smelter Reference List'!$E$4,$S2348-4,0))</f>
        <v/>
      </c>
      <c r="G2348" s="293" t="str">
        <f ca="1">IF(C2348=$U$4,"Enter smelter details", IF(ISERROR($S2348),"",OFFSET('Smelter Reference List'!$F$4,$S2348-4,0)))</f>
        <v/>
      </c>
      <c r="H2348" s="294" t="str">
        <f ca="1">IF(ISERROR($S2348),"",OFFSET('Smelter Reference List'!$G$4,$S2348-4,0))</f>
        <v/>
      </c>
      <c r="I2348" s="295" t="str">
        <f ca="1">IF(ISERROR($S2348),"",OFFSET('Smelter Reference List'!$H$4,$S2348-4,0))</f>
        <v/>
      </c>
      <c r="J2348" s="295" t="str">
        <f ca="1">IF(ISERROR($S2348),"",OFFSET('Smelter Reference List'!$I$4,$S2348-4,0))</f>
        <v/>
      </c>
      <c r="K2348" s="296"/>
      <c r="L2348" s="296"/>
      <c r="M2348" s="296"/>
      <c r="N2348" s="296"/>
      <c r="O2348" s="296"/>
      <c r="P2348" s="296"/>
      <c r="Q2348" s="297"/>
      <c r="R2348" s="227"/>
      <c r="S2348" s="228" t="e">
        <f>IF(C2348="",NA(),MATCH($B2348&amp;$C2348,'Smelter Reference List'!$J:$J,0))</f>
        <v>#N/A</v>
      </c>
      <c r="T2348" s="229"/>
      <c r="U2348" s="229">
        <f t="shared" ca="1" si="74"/>
        <v>0</v>
      </c>
      <c r="V2348" s="229"/>
      <c r="W2348" s="229"/>
      <c r="Y2348" s="223" t="str">
        <f t="shared" si="75"/>
        <v/>
      </c>
    </row>
    <row r="2349" spans="1:25" s="223" customFormat="1" ht="20.25">
      <c r="A2349" s="292"/>
      <c r="B2349" s="293" t="str">
        <f>IF(LEN(A2349)=0,"",INDEX('Smelter Reference List'!$A:$A,MATCH($A2349,'Smelter Reference List'!$E:$E,0)))</f>
        <v/>
      </c>
      <c r="C2349" s="299" t="str">
        <f>IF(LEN(A2349)=0,"",INDEX('Smelter Reference List'!$C:$C,MATCH($A2349,'Smelter Reference List'!$E:$E,0)))</f>
        <v/>
      </c>
      <c r="D2349" s="293" t="str">
        <f ca="1">IF(ISERROR($S2349),"",OFFSET('Smelter Reference List'!$C$4,$S2349-4,0)&amp;"")</f>
        <v/>
      </c>
      <c r="E2349" s="293" t="str">
        <f ca="1">IF(ISERROR($S2349),"",OFFSET('Smelter Reference List'!$D$4,$S2349-4,0)&amp;"")</f>
        <v/>
      </c>
      <c r="F2349" s="293" t="str">
        <f ca="1">IF(ISERROR($S2349),"",OFFSET('Smelter Reference List'!$E$4,$S2349-4,0))</f>
        <v/>
      </c>
      <c r="G2349" s="293" t="str">
        <f ca="1">IF(C2349=$U$4,"Enter smelter details", IF(ISERROR($S2349),"",OFFSET('Smelter Reference List'!$F$4,$S2349-4,0)))</f>
        <v/>
      </c>
      <c r="H2349" s="294" t="str">
        <f ca="1">IF(ISERROR($S2349),"",OFFSET('Smelter Reference List'!$G$4,$S2349-4,0))</f>
        <v/>
      </c>
      <c r="I2349" s="295" t="str">
        <f ca="1">IF(ISERROR($S2349),"",OFFSET('Smelter Reference List'!$H$4,$S2349-4,0))</f>
        <v/>
      </c>
      <c r="J2349" s="295" t="str">
        <f ca="1">IF(ISERROR($S2349),"",OFFSET('Smelter Reference List'!$I$4,$S2349-4,0))</f>
        <v/>
      </c>
      <c r="K2349" s="296"/>
      <c r="L2349" s="296"/>
      <c r="M2349" s="296"/>
      <c r="N2349" s="296"/>
      <c r="O2349" s="296"/>
      <c r="P2349" s="296"/>
      <c r="Q2349" s="297"/>
      <c r="R2349" s="227"/>
      <c r="S2349" s="228" t="e">
        <f>IF(C2349="",NA(),MATCH($B2349&amp;$C2349,'Smelter Reference List'!$J:$J,0))</f>
        <v>#N/A</v>
      </c>
      <c r="T2349" s="229"/>
      <c r="U2349" s="229">
        <f t="shared" ca="1" si="74"/>
        <v>0</v>
      </c>
      <c r="V2349" s="229"/>
      <c r="W2349" s="229"/>
      <c r="Y2349" s="223" t="str">
        <f t="shared" si="75"/>
        <v/>
      </c>
    </row>
    <row r="2350" spans="1:25" s="223" customFormat="1" ht="20.25">
      <c r="A2350" s="292"/>
      <c r="B2350" s="293" t="str">
        <f>IF(LEN(A2350)=0,"",INDEX('Smelter Reference List'!$A:$A,MATCH($A2350,'Smelter Reference List'!$E:$E,0)))</f>
        <v/>
      </c>
      <c r="C2350" s="299" t="str">
        <f>IF(LEN(A2350)=0,"",INDEX('Smelter Reference List'!$C:$C,MATCH($A2350,'Smelter Reference List'!$E:$E,0)))</f>
        <v/>
      </c>
      <c r="D2350" s="293" t="str">
        <f ca="1">IF(ISERROR($S2350),"",OFFSET('Smelter Reference List'!$C$4,$S2350-4,0)&amp;"")</f>
        <v/>
      </c>
      <c r="E2350" s="293" t="str">
        <f ca="1">IF(ISERROR($S2350),"",OFFSET('Smelter Reference List'!$D$4,$S2350-4,0)&amp;"")</f>
        <v/>
      </c>
      <c r="F2350" s="293" t="str">
        <f ca="1">IF(ISERROR($S2350),"",OFFSET('Smelter Reference List'!$E$4,$S2350-4,0))</f>
        <v/>
      </c>
      <c r="G2350" s="293" t="str">
        <f ca="1">IF(C2350=$U$4,"Enter smelter details", IF(ISERROR($S2350),"",OFFSET('Smelter Reference List'!$F$4,$S2350-4,0)))</f>
        <v/>
      </c>
      <c r="H2350" s="294" t="str">
        <f ca="1">IF(ISERROR($S2350),"",OFFSET('Smelter Reference List'!$G$4,$S2350-4,0))</f>
        <v/>
      </c>
      <c r="I2350" s="295" t="str">
        <f ca="1">IF(ISERROR($S2350),"",OFFSET('Smelter Reference List'!$H$4,$S2350-4,0))</f>
        <v/>
      </c>
      <c r="J2350" s="295" t="str">
        <f ca="1">IF(ISERROR($S2350),"",OFFSET('Smelter Reference List'!$I$4,$S2350-4,0))</f>
        <v/>
      </c>
      <c r="K2350" s="296"/>
      <c r="L2350" s="296"/>
      <c r="M2350" s="296"/>
      <c r="N2350" s="296"/>
      <c r="O2350" s="296"/>
      <c r="P2350" s="296"/>
      <c r="Q2350" s="297"/>
      <c r="R2350" s="227"/>
      <c r="S2350" s="228" t="e">
        <f>IF(C2350="",NA(),MATCH($B2350&amp;$C2350,'Smelter Reference List'!$J:$J,0))</f>
        <v>#N/A</v>
      </c>
      <c r="T2350" s="229"/>
      <c r="U2350" s="229">
        <f t="shared" ca="1" si="74"/>
        <v>0</v>
      </c>
      <c r="V2350" s="229"/>
      <c r="W2350" s="229"/>
      <c r="Y2350" s="223" t="str">
        <f t="shared" si="75"/>
        <v/>
      </c>
    </row>
    <row r="2351" spans="1:25" s="223" customFormat="1" ht="20.25">
      <c r="A2351" s="292"/>
      <c r="B2351" s="293" t="str">
        <f>IF(LEN(A2351)=0,"",INDEX('Smelter Reference List'!$A:$A,MATCH($A2351,'Smelter Reference List'!$E:$E,0)))</f>
        <v/>
      </c>
      <c r="C2351" s="299" t="str">
        <f>IF(LEN(A2351)=0,"",INDEX('Smelter Reference List'!$C:$C,MATCH($A2351,'Smelter Reference List'!$E:$E,0)))</f>
        <v/>
      </c>
      <c r="D2351" s="293" t="str">
        <f ca="1">IF(ISERROR($S2351),"",OFFSET('Smelter Reference List'!$C$4,$S2351-4,0)&amp;"")</f>
        <v/>
      </c>
      <c r="E2351" s="293" t="str">
        <f ca="1">IF(ISERROR($S2351),"",OFFSET('Smelter Reference List'!$D$4,$S2351-4,0)&amp;"")</f>
        <v/>
      </c>
      <c r="F2351" s="293" t="str">
        <f ca="1">IF(ISERROR($S2351),"",OFFSET('Smelter Reference List'!$E$4,$S2351-4,0))</f>
        <v/>
      </c>
      <c r="G2351" s="293" t="str">
        <f ca="1">IF(C2351=$U$4,"Enter smelter details", IF(ISERROR($S2351),"",OFFSET('Smelter Reference List'!$F$4,$S2351-4,0)))</f>
        <v/>
      </c>
      <c r="H2351" s="294" t="str">
        <f ca="1">IF(ISERROR($S2351),"",OFFSET('Smelter Reference List'!$G$4,$S2351-4,0))</f>
        <v/>
      </c>
      <c r="I2351" s="295" t="str">
        <f ca="1">IF(ISERROR($S2351),"",OFFSET('Smelter Reference List'!$H$4,$S2351-4,0))</f>
        <v/>
      </c>
      <c r="J2351" s="295" t="str">
        <f ca="1">IF(ISERROR($S2351),"",OFFSET('Smelter Reference List'!$I$4,$S2351-4,0))</f>
        <v/>
      </c>
      <c r="K2351" s="296"/>
      <c r="L2351" s="296"/>
      <c r="M2351" s="296"/>
      <c r="N2351" s="296"/>
      <c r="O2351" s="296"/>
      <c r="P2351" s="296"/>
      <c r="Q2351" s="297"/>
      <c r="R2351" s="227"/>
      <c r="S2351" s="228" t="e">
        <f>IF(C2351="",NA(),MATCH($B2351&amp;$C2351,'Smelter Reference List'!$J:$J,0))</f>
        <v>#N/A</v>
      </c>
      <c r="T2351" s="229"/>
      <c r="U2351" s="229">
        <f t="shared" ca="1" si="74"/>
        <v>0</v>
      </c>
      <c r="V2351" s="229"/>
      <c r="W2351" s="229"/>
      <c r="Y2351" s="223" t="str">
        <f t="shared" si="75"/>
        <v/>
      </c>
    </row>
    <row r="2352" spans="1:25" s="223" customFormat="1" ht="20.25">
      <c r="A2352" s="292"/>
      <c r="B2352" s="293" t="str">
        <f>IF(LEN(A2352)=0,"",INDEX('Smelter Reference List'!$A:$A,MATCH($A2352,'Smelter Reference List'!$E:$E,0)))</f>
        <v/>
      </c>
      <c r="C2352" s="299" t="str">
        <f>IF(LEN(A2352)=0,"",INDEX('Smelter Reference List'!$C:$C,MATCH($A2352,'Smelter Reference List'!$E:$E,0)))</f>
        <v/>
      </c>
      <c r="D2352" s="293" t="str">
        <f ca="1">IF(ISERROR($S2352),"",OFFSET('Smelter Reference List'!$C$4,$S2352-4,0)&amp;"")</f>
        <v/>
      </c>
      <c r="E2352" s="293" t="str">
        <f ca="1">IF(ISERROR($S2352),"",OFFSET('Smelter Reference List'!$D$4,$S2352-4,0)&amp;"")</f>
        <v/>
      </c>
      <c r="F2352" s="293" t="str">
        <f ca="1">IF(ISERROR($S2352),"",OFFSET('Smelter Reference List'!$E$4,$S2352-4,0))</f>
        <v/>
      </c>
      <c r="G2352" s="293" t="str">
        <f ca="1">IF(C2352=$U$4,"Enter smelter details", IF(ISERROR($S2352),"",OFFSET('Smelter Reference List'!$F$4,$S2352-4,0)))</f>
        <v/>
      </c>
      <c r="H2352" s="294" t="str">
        <f ca="1">IF(ISERROR($S2352),"",OFFSET('Smelter Reference List'!$G$4,$S2352-4,0))</f>
        <v/>
      </c>
      <c r="I2352" s="295" t="str">
        <f ca="1">IF(ISERROR($S2352),"",OFFSET('Smelter Reference List'!$H$4,$S2352-4,0))</f>
        <v/>
      </c>
      <c r="J2352" s="295" t="str">
        <f ca="1">IF(ISERROR($S2352),"",OFFSET('Smelter Reference List'!$I$4,$S2352-4,0))</f>
        <v/>
      </c>
      <c r="K2352" s="296"/>
      <c r="L2352" s="296"/>
      <c r="M2352" s="296"/>
      <c r="N2352" s="296"/>
      <c r="O2352" s="296"/>
      <c r="P2352" s="296"/>
      <c r="Q2352" s="297"/>
      <c r="R2352" s="227"/>
      <c r="S2352" s="228" t="e">
        <f>IF(C2352="",NA(),MATCH($B2352&amp;$C2352,'Smelter Reference List'!$J:$J,0))</f>
        <v>#N/A</v>
      </c>
      <c r="T2352" s="229"/>
      <c r="U2352" s="229">
        <f t="shared" ca="1" si="74"/>
        <v>0</v>
      </c>
      <c r="V2352" s="229"/>
      <c r="W2352" s="229"/>
      <c r="Y2352" s="223" t="str">
        <f t="shared" si="75"/>
        <v/>
      </c>
    </row>
    <row r="2353" spans="1:25" s="223" customFormat="1" ht="20.25">
      <c r="A2353" s="292"/>
      <c r="B2353" s="293" t="str">
        <f>IF(LEN(A2353)=0,"",INDEX('Smelter Reference List'!$A:$A,MATCH($A2353,'Smelter Reference List'!$E:$E,0)))</f>
        <v/>
      </c>
      <c r="C2353" s="299" t="str">
        <f>IF(LEN(A2353)=0,"",INDEX('Smelter Reference List'!$C:$C,MATCH($A2353,'Smelter Reference List'!$E:$E,0)))</f>
        <v/>
      </c>
      <c r="D2353" s="293" t="str">
        <f ca="1">IF(ISERROR($S2353),"",OFFSET('Smelter Reference List'!$C$4,$S2353-4,0)&amp;"")</f>
        <v/>
      </c>
      <c r="E2353" s="293" t="str">
        <f ca="1">IF(ISERROR($S2353),"",OFFSET('Smelter Reference List'!$D$4,$S2353-4,0)&amp;"")</f>
        <v/>
      </c>
      <c r="F2353" s="293" t="str">
        <f ca="1">IF(ISERROR($S2353),"",OFFSET('Smelter Reference List'!$E$4,$S2353-4,0))</f>
        <v/>
      </c>
      <c r="G2353" s="293" t="str">
        <f ca="1">IF(C2353=$U$4,"Enter smelter details", IF(ISERROR($S2353),"",OFFSET('Smelter Reference List'!$F$4,$S2353-4,0)))</f>
        <v/>
      </c>
      <c r="H2353" s="294" t="str">
        <f ca="1">IF(ISERROR($S2353),"",OFFSET('Smelter Reference List'!$G$4,$S2353-4,0))</f>
        <v/>
      </c>
      <c r="I2353" s="295" t="str">
        <f ca="1">IF(ISERROR($S2353),"",OFFSET('Smelter Reference List'!$H$4,$S2353-4,0))</f>
        <v/>
      </c>
      <c r="J2353" s="295" t="str">
        <f ca="1">IF(ISERROR($S2353),"",OFFSET('Smelter Reference List'!$I$4,$S2353-4,0))</f>
        <v/>
      </c>
      <c r="K2353" s="296"/>
      <c r="L2353" s="296"/>
      <c r="M2353" s="296"/>
      <c r="N2353" s="296"/>
      <c r="O2353" s="296"/>
      <c r="P2353" s="296"/>
      <c r="Q2353" s="297"/>
      <c r="R2353" s="227"/>
      <c r="S2353" s="228" t="e">
        <f>IF(C2353="",NA(),MATCH($B2353&amp;$C2353,'Smelter Reference List'!$J:$J,0))</f>
        <v>#N/A</v>
      </c>
      <c r="T2353" s="229"/>
      <c r="U2353" s="229">
        <f t="shared" ca="1" si="74"/>
        <v>0</v>
      </c>
      <c r="V2353" s="229"/>
      <c r="W2353" s="229"/>
      <c r="Y2353" s="223" t="str">
        <f t="shared" si="75"/>
        <v/>
      </c>
    </row>
    <row r="2354" spans="1:25" s="223" customFormat="1" ht="20.25">
      <c r="A2354" s="292"/>
      <c r="B2354" s="293" t="str">
        <f>IF(LEN(A2354)=0,"",INDEX('Smelter Reference List'!$A:$A,MATCH($A2354,'Smelter Reference List'!$E:$E,0)))</f>
        <v/>
      </c>
      <c r="C2354" s="299" t="str">
        <f>IF(LEN(A2354)=0,"",INDEX('Smelter Reference List'!$C:$C,MATCH($A2354,'Smelter Reference List'!$E:$E,0)))</f>
        <v/>
      </c>
      <c r="D2354" s="293" t="str">
        <f ca="1">IF(ISERROR($S2354),"",OFFSET('Smelter Reference List'!$C$4,$S2354-4,0)&amp;"")</f>
        <v/>
      </c>
      <c r="E2354" s="293" t="str">
        <f ca="1">IF(ISERROR($S2354),"",OFFSET('Smelter Reference List'!$D$4,$S2354-4,0)&amp;"")</f>
        <v/>
      </c>
      <c r="F2354" s="293" t="str">
        <f ca="1">IF(ISERROR($S2354),"",OFFSET('Smelter Reference List'!$E$4,$S2354-4,0))</f>
        <v/>
      </c>
      <c r="G2354" s="293" t="str">
        <f ca="1">IF(C2354=$U$4,"Enter smelter details", IF(ISERROR($S2354),"",OFFSET('Smelter Reference List'!$F$4,$S2354-4,0)))</f>
        <v/>
      </c>
      <c r="H2354" s="294" t="str">
        <f ca="1">IF(ISERROR($S2354),"",OFFSET('Smelter Reference List'!$G$4,$S2354-4,0))</f>
        <v/>
      </c>
      <c r="I2354" s="295" t="str">
        <f ca="1">IF(ISERROR($S2354),"",OFFSET('Smelter Reference List'!$H$4,$S2354-4,0))</f>
        <v/>
      </c>
      <c r="J2354" s="295" t="str">
        <f ca="1">IF(ISERROR($S2354),"",OFFSET('Smelter Reference List'!$I$4,$S2354-4,0))</f>
        <v/>
      </c>
      <c r="K2354" s="296"/>
      <c r="L2354" s="296"/>
      <c r="M2354" s="296"/>
      <c r="N2354" s="296"/>
      <c r="O2354" s="296"/>
      <c r="P2354" s="296"/>
      <c r="Q2354" s="297"/>
      <c r="R2354" s="227"/>
      <c r="S2354" s="228" t="e">
        <f>IF(C2354="",NA(),MATCH($B2354&amp;$C2354,'Smelter Reference List'!$J:$J,0))</f>
        <v>#N/A</v>
      </c>
      <c r="T2354" s="229"/>
      <c r="U2354" s="229">
        <f t="shared" ca="1" si="74"/>
        <v>0</v>
      </c>
      <c r="V2354" s="229"/>
      <c r="W2354" s="229"/>
      <c r="Y2354" s="223" t="str">
        <f t="shared" si="75"/>
        <v/>
      </c>
    </row>
    <row r="2355" spans="1:25" s="223" customFormat="1" ht="20.25">
      <c r="A2355" s="292"/>
      <c r="B2355" s="293" t="str">
        <f>IF(LEN(A2355)=0,"",INDEX('Smelter Reference List'!$A:$A,MATCH($A2355,'Smelter Reference List'!$E:$E,0)))</f>
        <v/>
      </c>
      <c r="C2355" s="299" t="str">
        <f>IF(LEN(A2355)=0,"",INDEX('Smelter Reference List'!$C:$C,MATCH($A2355,'Smelter Reference List'!$E:$E,0)))</f>
        <v/>
      </c>
      <c r="D2355" s="293" t="str">
        <f ca="1">IF(ISERROR($S2355),"",OFFSET('Smelter Reference List'!$C$4,$S2355-4,0)&amp;"")</f>
        <v/>
      </c>
      <c r="E2355" s="293" t="str">
        <f ca="1">IF(ISERROR($S2355),"",OFFSET('Smelter Reference List'!$D$4,$S2355-4,0)&amp;"")</f>
        <v/>
      </c>
      <c r="F2355" s="293" t="str">
        <f ca="1">IF(ISERROR($S2355),"",OFFSET('Smelter Reference List'!$E$4,$S2355-4,0))</f>
        <v/>
      </c>
      <c r="G2355" s="293" t="str">
        <f ca="1">IF(C2355=$U$4,"Enter smelter details", IF(ISERROR($S2355),"",OFFSET('Smelter Reference List'!$F$4,$S2355-4,0)))</f>
        <v/>
      </c>
      <c r="H2355" s="294" t="str">
        <f ca="1">IF(ISERROR($S2355),"",OFFSET('Smelter Reference List'!$G$4,$S2355-4,0))</f>
        <v/>
      </c>
      <c r="I2355" s="295" t="str">
        <f ca="1">IF(ISERROR($S2355),"",OFFSET('Smelter Reference List'!$H$4,$S2355-4,0))</f>
        <v/>
      </c>
      <c r="J2355" s="295" t="str">
        <f ca="1">IF(ISERROR($S2355),"",OFFSET('Smelter Reference List'!$I$4,$S2355-4,0))</f>
        <v/>
      </c>
      <c r="K2355" s="296"/>
      <c r="L2355" s="296"/>
      <c r="M2355" s="296"/>
      <c r="N2355" s="296"/>
      <c r="O2355" s="296"/>
      <c r="P2355" s="296"/>
      <c r="Q2355" s="297"/>
      <c r="R2355" s="227"/>
      <c r="S2355" s="228" t="e">
        <f>IF(C2355="",NA(),MATCH($B2355&amp;$C2355,'Smelter Reference List'!$J:$J,0))</f>
        <v>#N/A</v>
      </c>
      <c r="T2355" s="229"/>
      <c r="U2355" s="229">
        <f t="shared" ca="1" si="74"/>
        <v>0</v>
      </c>
      <c r="V2355" s="229"/>
      <c r="W2355" s="229"/>
      <c r="Y2355" s="223" t="str">
        <f t="shared" si="75"/>
        <v/>
      </c>
    </row>
    <row r="2356" spans="1:25" s="223" customFormat="1" ht="20.25">
      <c r="A2356" s="292"/>
      <c r="B2356" s="293" t="str">
        <f>IF(LEN(A2356)=0,"",INDEX('Smelter Reference List'!$A:$A,MATCH($A2356,'Smelter Reference List'!$E:$E,0)))</f>
        <v/>
      </c>
      <c r="C2356" s="299" t="str">
        <f>IF(LEN(A2356)=0,"",INDEX('Smelter Reference List'!$C:$C,MATCH($A2356,'Smelter Reference List'!$E:$E,0)))</f>
        <v/>
      </c>
      <c r="D2356" s="293" t="str">
        <f ca="1">IF(ISERROR($S2356),"",OFFSET('Smelter Reference List'!$C$4,$S2356-4,0)&amp;"")</f>
        <v/>
      </c>
      <c r="E2356" s="293" t="str">
        <f ca="1">IF(ISERROR($S2356),"",OFFSET('Smelter Reference List'!$D$4,$S2356-4,0)&amp;"")</f>
        <v/>
      </c>
      <c r="F2356" s="293" t="str">
        <f ca="1">IF(ISERROR($S2356),"",OFFSET('Smelter Reference List'!$E$4,$S2356-4,0))</f>
        <v/>
      </c>
      <c r="G2356" s="293" t="str">
        <f ca="1">IF(C2356=$U$4,"Enter smelter details", IF(ISERROR($S2356),"",OFFSET('Smelter Reference List'!$F$4,$S2356-4,0)))</f>
        <v/>
      </c>
      <c r="H2356" s="294" t="str">
        <f ca="1">IF(ISERROR($S2356),"",OFFSET('Smelter Reference List'!$G$4,$S2356-4,0))</f>
        <v/>
      </c>
      <c r="I2356" s="295" t="str">
        <f ca="1">IF(ISERROR($S2356),"",OFFSET('Smelter Reference List'!$H$4,$S2356-4,0))</f>
        <v/>
      </c>
      <c r="J2356" s="295" t="str">
        <f ca="1">IF(ISERROR($S2356),"",OFFSET('Smelter Reference List'!$I$4,$S2356-4,0))</f>
        <v/>
      </c>
      <c r="K2356" s="296"/>
      <c r="L2356" s="296"/>
      <c r="M2356" s="296"/>
      <c r="N2356" s="296"/>
      <c r="O2356" s="296"/>
      <c r="P2356" s="296"/>
      <c r="Q2356" s="297"/>
      <c r="R2356" s="227"/>
      <c r="S2356" s="228" t="e">
        <f>IF(C2356="",NA(),MATCH($B2356&amp;$C2356,'Smelter Reference List'!$J:$J,0))</f>
        <v>#N/A</v>
      </c>
      <c r="T2356" s="229"/>
      <c r="U2356" s="229">
        <f t="shared" ca="1" si="74"/>
        <v>0</v>
      </c>
      <c r="V2356" s="229"/>
      <c r="W2356" s="229"/>
      <c r="Y2356" s="223" t="str">
        <f t="shared" si="75"/>
        <v/>
      </c>
    </row>
    <row r="2357" spans="1:25" s="223" customFormat="1" ht="20.25">
      <c r="A2357" s="292"/>
      <c r="B2357" s="293" t="str">
        <f>IF(LEN(A2357)=0,"",INDEX('Smelter Reference List'!$A:$A,MATCH($A2357,'Smelter Reference List'!$E:$E,0)))</f>
        <v/>
      </c>
      <c r="C2357" s="299" t="str">
        <f>IF(LEN(A2357)=0,"",INDEX('Smelter Reference List'!$C:$C,MATCH($A2357,'Smelter Reference List'!$E:$E,0)))</f>
        <v/>
      </c>
      <c r="D2357" s="293" t="str">
        <f ca="1">IF(ISERROR($S2357),"",OFFSET('Smelter Reference List'!$C$4,$S2357-4,0)&amp;"")</f>
        <v/>
      </c>
      <c r="E2357" s="293" t="str">
        <f ca="1">IF(ISERROR($S2357),"",OFFSET('Smelter Reference List'!$D$4,$S2357-4,0)&amp;"")</f>
        <v/>
      </c>
      <c r="F2357" s="293" t="str">
        <f ca="1">IF(ISERROR($S2357),"",OFFSET('Smelter Reference List'!$E$4,$S2357-4,0))</f>
        <v/>
      </c>
      <c r="G2357" s="293" t="str">
        <f ca="1">IF(C2357=$U$4,"Enter smelter details", IF(ISERROR($S2357),"",OFFSET('Smelter Reference List'!$F$4,$S2357-4,0)))</f>
        <v/>
      </c>
      <c r="H2357" s="294" t="str">
        <f ca="1">IF(ISERROR($S2357),"",OFFSET('Smelter Reference List'!$G$4,$S2357-4,0))</f>
        <v/>
      </c>
      <c r="I2357" s="295" t="str">
        <f ca="1">IF(ISERROR($S2357),"",OFFSET('Smelter Reference List'!$H$4,$S2357-4,0))</f>
        <v/>
      </c>
      <c r="J2357" s="295" t="str">
        <f ca="1">IF(ISERROR($S2357),"",OFFSET('Smelter Reference List'!$I$4,$S2357-4,0))</f>
        <v/>
      </c>
      <c r="K2357" s="296"/>
      <c r="L2357" s="296"/>
      <c r="M2357" s="296"/>
      <c r="N2357" s="296"/>
      <c r="O2357" s="296"/>
      <c r="P2357" s="296"/>
      <c r="Q2357" s="297"/>
      <c r="R2357" s="227"/>
      <c r="S2357" s="228" t="e">
        <f>IF(C2357="",NA(),MATCH($B2357&amp;$C2357,'Smelter Reference List'!$J:$J,0))</f>
        <v>#N/A</v>
      </c>
      <c r="T2357" s="229"/>
      <c r="U2357" s="229">
        <f t="shared" ca="1" si="74"/>
        <v>0</v>
      </c>
      <c r="V2357" s="229"/>
      <c r="W2357" s="229"/>
      <c r="Y2357" s="223" t="str">
        <f t="shared" si="75"/>
        <v/>
      </c>
    </row>
    <row r="2358" spans="1:25" s="223" customFormat="1" ht="20.25">
      <c r="A2358" s="292"/>
      <c r="B2358" s="293" t="str">
        <f>IF(LEN(A2358)=0,"",INDEX('Smelter Reference List'!$A:$A,MATCH($A2358,'Smelter Reference List'!$E:$E,0)))</f>
        <v/>
      </c>
      <c r="C2358" s="299" t="str">
        <f>IF(LEN(A2358)=0,"",INDEX('Smelter Reference List'!$C:$C,MATCH($A2358,'Smelter Reference List'!$E:$E,0)))</f>
        <v/>
      </c>
      <c r="D2358" s="293" t="str">
        <f ca="1">IF(ISERROR($S2358),"",OFFSET('Smelter Reference List'!$C$4,$S2358-4,0)&amp;"")</f>
        <v/>
      </c>
      <c r="E2358" s="293" t="str">
        <f ca="1">IF(ISERROR($S2358),"",OFFSET('Smelter Reference List'!$D$4,$S2358-4,0)&amp;"")</f>
        <v/>
      </c>
      <c r="F2358" s="293" t="str">
        <f ca="1">IF(ISERROR($S2358),"",OFFSET('Smelter Reference List'!$E$4,$S2358-4,0))</f>
        <v/>
      </c>
      <c r="G2358" s="293" t="str">
        <f ca="1">IF(C2358=$U$4,"Enter smelter details", IF(ISERROR($S2358),"",OFFSET('Smelter Reference List'!$F$4,$S2358-4,0)))</f>
        <v/>
      </c>
      <c r="H2358" s="294" t="str">
        <f ca="1">IF(ISERROR($S2358),"",OFFSET('Smelter Reference List'!$G$4,$S2358-4,0))</f>
        <v/>
      </c>
      <c r="I2358" s="295" t="str">
        <f ca="1">IF(ISERROR($S2358),"",OFFSET('Smelter Reference List'!$H$4,$S2358-4,0))</f>
        <v/>
      </c>
      <c r="J2358" s="295" t="str">
        <f ca="1">IF(ISERROR($S2358),"",OFFSET('Smelter Reference List'!$I$4,$S2358-4,0))</f>
        <v/>
      </c>
      <c r="K2358" s="296"/>
      <c r="L2358" s="296"/>
      <c r="M2358" s="296"/>
      <c r="N2358" s="296"/>
      <c r="O2358" s="296"/>
      <c r="P2358" s="296"/>
      <c r="Q2358" s="297"/>
      <c r="R2358" s="227"/>
      <c r="S2358" s="228" t="e">
        <f>IF(C2358="",NA(),MATCH($B2358&amp;$C2358,'Smelter Reference List'!$J:$J,0))</f>
        <v>#N/A</v>
      </c>
      <c r="T2358" s="229"/>
      <c r="U2358" s="229">
        <f t="shared" ca="1" si="74"/>
        <v>0</v>
      </c>
      <c r="V2358" s="229"/>
      <c r="W2358" s="229"/>
      <c r="Y2358" s="223" t="str">
        <f t="shared" si="75"/>
        <v/>
      </c>
    </row>
    <row r="2359" spans="1:25" s="223" customFormat="1" ht="20.25">
      <c r="A2359" s="292"/>
      <c r="B2359" s="293" t="str">
        <f>IF(LEN(A2359)=0,"",INDEX('Smelter Reference List'!$A:$A,MATCH($A2359,'Smelter Reference List'!$E:$E,0)))</f>
        <v/>
      </c>
      <c r="C2359" s="299" t="str">
        <f>IF(LEN(A2359)=0,"",INDEX('Smelter Reference List'!$C:$C,MATCH($A2359,'Smelter Reference List'!$E:$E,0)))</f>
        <v/>
      </c>
      <c r="D2359" s="293" t="str">
        <f ca="1">IF(ISERROR($S2359),"",OFFSET('Smelter Reference List'!$C$4,$S2359-4,0)&amp;"")</f>
        <v/>
      </c>
      <c r="E2359" s="293" t="str">
        <f ca="1">IF(ISERROR($S2359),"",OFFSET('Smelter Reference List'!$D$4,$S2359-4,0)&amp;"")</f>
        <v/>
      </c>
      <c r="F2359" s="293" t="str">
        <f ca="1">IF(ISERROR($S2359),"",OFFSET('Smelter Reference List'!$E$4,$S2359-4,0))</f>
        <v/>
      </c>
      <c r="G2359" s="293" t="str">
        <f ca="1">IF(C2359=$U$4,"Enter smelter details", IF(ISERROR($S2359),"",OFFSET('Smelter Reference List'!$F$4,$S2359-4,0)))</f>
        <v/>
      </c>
      <c r="H2359" s="294" t="str">
        <f ca="1">IF(ISERROR($S2359),"",OFFSET('Smelter Reference List'!$G$4,$S2359-4,0))</f>
        <v/>
      </c>
      <c r="I2359" s="295" t="str">
        <f ca="1">IF(ISERROR($S2359),"",OFFSET('Smelter Reference List'!$H$4,$S2359-4,0))</f>
        <v/>
      </c>
      <c r="J2359" s="295" t="str">
        <f ca="1">IF(ISERROR($S2359),"",OFFSET('Smelter Reference List'!$I$4,$S2359-4,0))</f>
        <v/>
      </c>
      <c r="K2359" s="296"/>
      <c r="L2359" s="296"/>
      <c r="M2359" s="296"/>
      <c r="N2359" s="296"/>
      <c r="O2359" s="296"/>
      <c r="P2359" s="296"/>
      <c r="Q2359" s="297"/>
      <c r="R2359" s="227"/>
      <c r="S2359" s="228" t="e">
        <f>IF(C2359="",NA(),MATCH($B2359&amp;$C2359,'Smelter Reference List'!$J:$J,0))</f>
        <v>#N/A</v>
      </c>
      <c r="T2359" s="229"/>
      <c r="U2359" s="229">
        <f t="shared" ca="1" si="74"/>
        <v>0</v>
      </c>
      <c r="V2359" s="229"/>
      <c r="W2359" s="229"/>
      <c r="Y2359" s="223" t="str">
        <f t="shared" si="75"/>
        <v/>
      </c>
    </row>
    <row r="2360" spans="1:25" s="223" customFormat="1" ht="20.25">
      <c r="A2360" s="292"/>
      <c r="B2360" s="293" t="str">
        <f>IF(LEN(A2360)=0,"",INDEX('Smelter Reference List'!$A:$A,MATCH($A2360,'Smelter Reference List'!$E:$E,0)))</f>
        <v/>
      </c>
      <c r="C2360" s="299" t="str">
        <f>IF(LEN(A2360)=0,"",INDEX('Smelter Reference List'!$C:$C,MATCH($A2360,'Smelter Reference List'!$E:$E,0)))</f>
        <v/>
      </c>
      <c r="D2360" s="293" t="str">
        <f ca="1">IF(ISERROR($S2360),"",OFFSET('Smelter Reference List'!$C$4,$S2360-4,0)&amp;"")</f>
        <v/>
      </c>
      <c r="E2360" s="293" t="str">
        <f ca="1">IF(ISERROR($S2360),"",OFFSET('Smelter Reference List'!$D$4,$S2360-4,0)&amp;"")</f>
        <v/>
      </c>
      <c r="F2360" s="293" t="str">
        <f ca="1">IF(ISERROR($S2360),"",OFFSET('Smelter Reference List'!$E$4,$S2360-4,0))</f>
        <v/>
      </c>
      <c r="G2360" s="293" t="str">
        <f ca="1">IF(C2360=$U$4,"Enter smelter details", IF(ISERROR($S2360),"",OFFSET('Smelter Reference List'!$F$4,$S2360-4,0)))</f>
        <v/>
      </c>
      <c r="H2360" s="294" t="str">
        <f ca="1">IF(ISERROR($S2360),"",OFFSET('Smelter Reference List'!$G$4,$S2360-4,0))</f>
        <v/>
      </c>
      <c r="I2360" s="295" t="str">
        <f ca="1">IF(ISERROR($S2360),"",OFFSET('Smelter Reference List'!$H$4,$S2360-4,0))</f>
        <v/>
      </c>
      <c r="J2360" s="295" t="str">
        <f ca="1">IF(ISERROR($S2360),"",OFFSET('Smelter Reference List'!$I$4,$S2360-4,0))</f>
        <v/>
      </c>
      <c r="K2360" s="296"/>
      <c r="L2360" s="296"/>
      <c r="M2360" s="296"/>
      <c r="N2360" s="296"/>
      <c r="O2360" s="296"/>
      <c r="P2360" s="296"/>
      <c r="Q2360" s="297"/>
      <c r="R2360" s="227"/>
      <c r="S2360" s="228" t="e">
        <f>IF(C2360="",NA(),MATCH($B2360&amp;$C2360,'Smelter Reference List'!$J:$J,0))</f>
        <v>#N/A</v>
      </c>
      <c r="T2360" s="229"/>
      <c r="U2360" s="229">
        <f t="shared" ca="1" si="74"/>
        <v>0</v>
      </c>
      <c r="V2360" s="229"/>
      <c r="W2360" s="229"/>
      <c r="Y2360" s="223" t="str">
        <f t="shared" si="75"/>
        <v/>
      </c>
    </row>
    <row r="2361" spans="1:25" s="223" customFormat="1" ht="20.25">
      <c r="A2361" s="292"/>
      <c r="B2361" s="293" t="str">
        <f>IF(LEN(A2361)=0,"",INDEX('Smelter Reference List'!$A:$A,MATCH($A2361,'Smelter Reference List'!$E:$E,0)))</f>
        <v/>
      </c>
      <c r="C2361" s="299" t="str">
        <f>IF(LEN(A2361)=0,"",INDEX('Smelter Reference List'!$C:$C,MATCH($A2361,'Smelter Reference List'!$E:$E,0)))</f>
        <v/>
      </c>
      <c r="D2361" s="293" t="str">
        <f ca="1">IF(ISERROR($S2361),"",OFFSET('Smelter Reference List'!$C$4,$S2361-4,0)&amp;"")</f>
        <v/>
      </c>
      <c r="E2361" s="293" t="str">
        <f ca="1">IF(ISERROR($S2361),"",OFFSET('Smelter Reference List'!$D$4,$S2361-4,0)&amp;"")</f>
        <v/>
      </c>
      <c r="F2361" s="293" t="str">
        <f ca="1">IF(ISERROR($S2361),"",OFFSET('Smelter Reference List'!$E$4,$S2361-4,0))</f>
        <v/>
      </c>
      <c r="G2361" s="293" t="str">
        <f ca="1">IF(C2361=$U$4,"Enter smelter details", IF(ISERROR($S2361),"",OFFSET('Smelter Reference List'!$F$4,$S2361-4,0)))</f>
        <v/>
      </c>
      <c r="H2361" s="294" t="str">
        <f ca="1">IF(ISERROR($S2361),"",OFFSET('Smelter Reference List'!$G$4,$S2361-4,0))</f>
        <v/>
      </c>
      <c r="I2361" s="295" t="str">
        <f ca="1">IF(ISERROR($S2361),"",OFFSET('Smelter Reference List'!$H$4,$S2361-4,0))</f>
        <v/>
      </c>
      <c r="J2361" s="295" t="str">
        <f ca="1">IF(ISERROR($S2361),"",OFFSET('Smelter Reference List'!$I$4,$S2361-4,0))</f>
        <v/>
      </c>
      <c r="K2361" s="296"/>
      <c r="L2361" s="296"/>
      <c r="M2361" s="296"/>
      <c r="N2361" s="296"/>
      <c r="O2361" s="296"/>
      <c r="P2361" s="296"/>
      <c r="Q2361" s="297"/>
      <c r="R2361" s="227"/>
      <c r="S2361" s="228" t="e">
        <f>IF(C2361="",NA(),MATCH($B2361&amp;$C2361,'Smelter Reference List'!$J:$J,0))</f>
        <v>#N/A</v>
      </c>
      <c r="T2361" s="229"/>
      <c r="U2361" s="229">
        <f t="shared" ref="U2361:U2424" ca="1" si="76">IF(AND(C2361="Smelter not listed",OR(LEN(D2361)=0,LEN(E2361)=0)),1,0)</f>
        <v>0</v>
      </c>
      <c r="V2361" s="229"/>
      <c r="W2361" s="229"/>
      <c r="Y2361" s="223" t="str">
        <f t="shared" ref="Y2361:Y2424" si="77">B2361&amp;C2361</f>
        <v/>
      </c>
    </row>
    <row r="2362" spans="1:25" s="223" customFormat="1" ht="20.25">
      <c r="A2362" s="292"/>
      <c r="B2362" s="293" t="str">
        <f>IF(LEN(A2362)=0,"",INDEX('Smelter Reference List'!$A:$A,MATCH($A2362,'Smelter Reference List'!$E:$E,0)))</f>
        <v/>
      </c>
      <c r="C2362" s="299" t="str">
        <f>IF(LEN(A2362)=0,"",INDEX('Smelter Reference List'!$C:$C,MATCH($A2362,'Smelter Reference List'!$E:$E,0)))</f>
        <v/>
      </c>
      <c r="D2362" s="293" t="str">
        <f ca="1">IF(ISERROR($S2362),"",OFFSET('Smelter Reference List'!$C$4,$S2362-4,0)&amp;"")</f>
        <v/>
      </c>
      <c r="E2362" s="293" t="str">
        <f ca="1">IF(ISERROR($S2362),"",OFFSET('Smelter Reference List'!$D$4,$S2362-4,0)&amp;"")</f>
        <v/>
      </c>
      <c r="F2362" s="293" t="str">
        <f ca="1">IF(ISERROR($S2362),"",OFFSET('Smelter Reference List'!$E$4,$S2362-4,0))</f>
        <v/>
      </c>
      <c r="G2362" s="293" t="str">
        <f ca="1">IF(C2362=$U$4,"Enter smelter details", IF(ISERROR($S2362),"",OFFSET('Smelter Reference List'!$F$4,$S2362-4,0)))</f>
        <v/>
      </c>
      <c r="H2362" s="294" t="str">
        <f ca="1">IF(ISERROR($S2362),"",OFFSET('Smelter Reference List'!$G$4,$S2362-4,0))</f>
        <v/>
      </c>
      <c r="I2362" s="295" t="str">
        <f ca="1">IF(ISERROR($S2362),"",OFFSET('Smelter Reference List'!$H$4,$S2362-4,0))</f>
        <v/>
      </c>
      <c r="J2362" s="295" t="str">
        <f ca="1">IF(ISERROR($S2362),"",OFFSET('Smelter Reference List'!$I$4,$S2362-4,0))</f>
        <v/>
      </c>
      <c r="K2362" s="296"/>
      <c r="L2362" s="296"/>
      <c r="M2362" s="296"/>
      <c r="N2362" s="296"/>
      <c r="O2362" s="296"/>
      <c r="P2362" s="296"/>
      <c r="Q2362" s="297"/>
      <c r="R2362" s="227"/>
      <c r="S2362" s="228" t="e">
        <f>IF(C2362="",NA(),MATCH($B2362&amp;$C2362,'Smelter Reference List'!$J:$J,0))</f>
        <v>#N/A</v>
      </c>
      <c r="T2362" s="229"/>
      <c r="U2362" s="229">
        <f t="shared" ca="1" si="76"/>
        <v>0</v>
      </c>
      <c r="V2362" s="229"/>
      <c r="W2362" s="229"/>
      <c r="Y2362" s="223" t="str">
        <f t="shared" si="77"/>
        <v/>
      </c>
    </row>
    <row r="2363" spans="1:25" s="223" customFormat="1" ht="20.25">
      <c r="A2363" s="292"/>
      <c r="B2363" s="293" t="str">
        <f>IF(LEN(A2363)=0,"",INDEX('Smelter Reference List'!$A:$A,MATCH($A2363,'Smelter Reference List'!$E:$E,0)))</f>
        <v/>
      </c>
      <c r="C2363" s="299" t="str">
        <f>IF(LEN(A2363)=0,"",INDEX('Smelter Reference List'!$C:$C,MATCH($A2363,'Smelter Reference List'!$E:$E,0)))</f>
        <v/>
      </c>
      <c r="D2363" s="293" t="str">
        <f ca="1">IF(ISERROR($S2363),"",OFFSET('Smelter Reference List'!$C$4,$S2363-4,0)&amp;"")</f>
        <v/>
      </c>
      <c r="E2363" s="293" t="str">
        <f ca="1">IF(ISERROR($S2363),"",OFFSET('Smelter Reference List'!$D$4,$S2363-4,0)&amp;"")</f>
        <v/>
      </c>
      <c r="F2363" s="293" t="str">
        <f ca="1">IF(ISERROR($S2363),"",OFFSET('Smelter Reference List'!$E$4,$S2363-4,0))</f>
        <v/>
      </c>
      <c r="G2363" s="293" t="str">
        <f ca="1">IF(C2363=$U$4,"Enter smelter details", IF(ISERROR($S2363),"",OFFSET('Smelter Reference List'!$F$4,$S2363-4,0)))</f>
        <v/>
      </c>
      <c r="H2363" s="294" t="str">
        <f ca="1">IF(ISERROR($S2363),"",OFFSET('Smelter Reference List'!$G$4,$S2363-4,0))</f>
        <v/>
      </c>
      <c r="I2363" s="295" t="str">
        <f ca="1">IF(ISERROR($S2363),"",OFFSET('Smelter Reference List'!$H$4,$S2363-4,0))</f>
        <v/>
      </c>
      <c r="J2363" s="295" t="str">
        <f ca="1">IF(ISERROR($S2363),"",OFFSET('Smelter Reference List'!$I$4,$S2363-4,0))</f>
        <v/>
      </c>
      <c r="K2363" s="296"/>
      <c r="L2363" s="296"/>
      <c r="M2363" s="296"/>
      <c r="N2363" s="296"/>
      <c r="O2363" s="296"/>
      <c r="P2363" s="296"/>
      <c r="Q2363" s="297"/>
      <c r="R2363" s="227"/>
      <c r="S2363" s="228" t="e">
        <f>IF(C2363="",NA(),MATCH($B2363&amp;$C2363,'Smelter Reference List'!$J:$J,0))</f>
        <v>#N/A</v>
      </c>
      <c r="T2363" s="229"/>
      <c r="U2363" s="229">
        <f t="shared" ca="1" si="76"/>
        <v>0</v>
      </c>
      <c r="V2363" s="229"/>
      <c r="W2363" s="229"/>
      <c r="Y2363" s="223" t="str">
        <f t="shared" si="77"/>
        <v/>
      </c>
    </row>
    <row r="2364" spans="1:25" s="223" customFormat="1" ht="20.25">
      <c r="A2364" s="292"/>
      <c r="B2364" s="293" t="str">
        <f>IF(LEN(A2364)=0,"",INDEX('Smelter Reference List'!$A:$A,MATCH($A2364,'Smelter Reference List'!$E:$E,0)))</f>
        <v/>
      </c>
      <c r="C2364" s="299" t="str">
        <f>IF(LEN(A2364)=0,"",INDEX('Smelter Reference List'!$C:$C,MATCH($A2364,'Smelter Reference List'!$E:$E,0)))</f>
        <v/>
      </c>
      <c r="D2364" s="293" t="str">
        <f ca="1">IF(ISERROR($S2364),"",OFFSET('Smelter Reference List'!$C$4,$S2364-4,0)&amp;"")</f>
        <v/>
      </c>
      <c r="E2364" s="293" t="str">
        <f ca="1">IF(ISERROR($S2364),"",OFFSET('Smelter Reference List'!$D$4,$S2364-4,0)&amp;"")</f>
        <v/>
      </c>
      <c r="F2364" s="293" t="str">
        <f ca="1">IF(ISERROR($S2364),"",OFFSET('Smelter Reference List'!$E$4,$S2364-4,0))</f>
        <v/>
      </c>
      <c r="G2364" s="293" t="str">
        <f ca="1">IF(C2364=$U$4,"Enter smelter details", IF(ISERROR($S2364),"",OFFSET('Smelter Reference List'!$F$4,$S2364-4,0)))</f>
        <v/>
      </c>
      <c r="H2364" s="294" t="str">
        <f ca="1">IF(ISERROR($S2364),"",OFFSET('Smelter Reference List'!$G$4,$S2364-4,0))</f>
        <v/>
      </c>
      <c r="I2364" s="295" t="str">
        <f ca="1">IF(ISERROR($S2364),"",OFFSET('Smelter Reference List'!$H$4,$S2364-4,0))</f>
        <v/>
      </c>
      <c r="J2364" s="295" t="str">
        <f ca="1">IF(ISERROR($S2364),"",OFFSET('Smelter Reference List'!$I$4,$S2364-4,0))</f>
        <v/>
      </c>
      <c r="K2364" s="296"/>
      <c r="L2364" s="296"/>
      <c r="M2364" s="296"/>
      <c r="N2364" s="296"/>
      <c r="O2364" s="296"/>
      <c r="P2364" s="296"/>
      <c r="Q2364" s="297"/>
      <c r="R2364" s="227"/>
      <c r="S2364" s="228" t="e">
        <f>IF(C2364="",NA(),MATCH($B2364&amp;$C2364,'Smelter Reference List'!$J:$J,0))</f>
        <v>#N/A</v>
      </c>
      <c r="T2364" s="229"/>
      <c r="U2364" s="229">
        <f t="shared" ca="1" si="76"/>
        <v>0</v>
      </c>
      <c r="V2364" s="229"/>
      <c r="W2364" s="229"/>
      <c r="Y2364" s="223" t="str">
        <f t="shared" si="77"/>
        <v/>
      </c>
    </row>
    <row r="2365" spans="1:25" s="223" customFormat="1" ht="20.25">
      <c r="A2365" s="292"/>
      <c r="B2365" s="293" t="str">
        <f>IF(LEN(A2365)=0,"",INDEX('Smelter Reference List'!$A:$A,MATCH($A2365,'Smelter Reference List'!$E:$E,0)))</f>
        <v/>
      </c>
      <c r="C2365" s="299" t="str">
        <f>IF(LEN(A2365)=0,"",INDEX('Smelter Reference List'!$C:$C,MATCH($A2365,'Smelter Reference List'!$E:$E,0)))</f>
        <v/>
      </c>
      <c r="D2365" s="293" t="str">
        <f ca="1">IF(ISERROR($S2365),"",OFFSET('Smelter Reference List'!$C$4,$S2365-4,0)&amp;"")</f>
        <v/>
      </c>
      <c r="E2365" s="293" t="str">
        <f ca="1">IF(ISERROR($S2365),"",OFFSET('Smelter Reference List'!$D$4,$S2365-4,0)&amp;"")</f>
        <v/>
      </c>
      <c r="F2365" s="293" t="str">
        <f ca="1">IF(ISERROR($S2365),"",OFFSET('Smelter Reference List'!$E$4,$S2365-4,0))</f>
        <v/>
      </c>
      <c r="G2365" s="293" t="str">
        <f ca="1">IF(C2365=$U$4,"Enter smelter details", IF(ISERROR($S2365),"",OFFSET('Smelter Reference List'!$F$4,$S2365-4,0)))</f>
        <v/>
      </c>
      <c r="H2365" s="294" t="str">
        <f ca="1">IF(ISERROR($S2365),"",OFFSET('Smelter Reference List'!$G$4,$S2365-4,0))</f>
        <v/>
      </c>
      <c r="I2365" s="295" t="str">
        <f ca="1">IF(ISERROR($S2365),"",OFFSET('Smelter Reference List'!$H$4,$S2365-4,0))</f>
        <v/>
      </c>
      <c r="J2365" s="295" t="str">
        <f ca="1">IF(ISERROR($S2365),"",OFFSET('Smelter Reference List'!$I$4,$S2365-4,0))</f>
        <v/>
      </c>
      <c r="K2365" s="296"/>
      <c r="L2365" s="296"/>
      <c r="M2365" s="296"/>
      <c r="N2365" s="296"/>
      <c r="O2365" s="296"/>
      <c r="P2365" s="296"/>
      <c r="Q2365" s="297"/>
      <c r="R2365" s="227"/>
      <c r="S2365" s="228" t="e">
        <f>IF(C2365="",NA(),MATCH($B2365&amp;$C2365,'Smelter Reference List'!$J:$J,0))</f>
        <v>#N/A</v>
      </c>
      <c r="T2365" s="229"/>
      <c r="U2365" s="229">
        <f t="shared" ca="1" si="76"/>
        <v>0</v>
      </c>
      <c r="V2365" s="229"/>
      <c r="W2365" s="229"/>
      <c r="Y2365" s="223" t="str">
        <f t="shared" si="77"/>
        <v/>
      </c>
    </row>
    <row r="2366" spans="1:25" s="223" customFormat="1" ht="20.25">
      <c r="A2366" s="292"/>
      <c r="B2366" s="293" t="str">
        <f>IF(LEN(A2366)=0,"",INDEX('Smelter Reference List'!$A:$A,MATCH($A2366,'Smelter Reference List'!$E:$E,0)))</f>
        <v/>
      </c>
      <c r="C2366" s="299" t="str">
        <f>IF(LEN(A2366)=0,"",INDEX('Smelter Reference List'!$C:$C,MATCH($A2366,'Smelter Reference List'!$E:$E,0)))</f>
        <v/>
      </c>
      <c r="D2366" s="293" t="str">
        <f ca="1">IF(ISERROR($S2366),"",OFFSET('Smelter Reference List'!$C$4,$S2366-4,0)&amp;"")</f>
        <v/>
      </c>
      <c r="E2366" s="293" t="str">
        <f ca="1">IF(ISERROR($S2366),"",OFFSET('Smelter Reference List'!$D$4,$S2366-4,0)&amp;"")</f>
        <v/>
      </c>
      <c r="F2366" s="293" t="str">
        <f ca="1">IF(ISERROR($S2366),"",OFFSET('Smelter Reference List'!$E$4,$S2366-4,0))</f>
        <v/>
      </c>
      <c r="G2366" s="293" t="str">
        <f ca="1">IF(C2366=$U$4,"Enter smelter details", IF(ISERROR($S2366),"",OFFSET('Smelter Reference List'!$F$4,$S2366-4,0)))</f>
        <v/>
      </c>
      <c r="H2366" s="294" t="str">
        <f ca="1">IF(ISERROR($S2366),"",OFFSET('Smelter Reference List'!$G$4,$S2366-4,0))</f>
        <v/>
      </c>
      <c r="I2366" s="295" t="str">
        <f ca="1">IF(ISERROR($S2366),"",OFFSET('Smelter Reference List'!$H$4,$S2366-4,0))</f>
        <v/>
      </c>
      <c r="J2366" s="295" t="str">
        <f ca="1">IF(ISERROR($S2366),"",OFFSET('Smelter Reference List'!$I$4,$S2366-4,0))</f>
        <v/>
      </c>
      <c r="K2366" s="296"/>
      <c r="L2366" s="296"/>
      <c r="M2366" s="296"/>
      <c r="N2366" s="296"/>
      <c r="O2366" s="296"/>
      <c r="P2366" s="296"/>
      <c r="Q2366" s="297"/>
      <c r="R2366" s="227"/>
      <c r="S2366" s="228" t="e">
        <f>IF(C2366="",NA(),MATCH($B2366&amp;$C2366,'Smelter Reference List'!$J:$J,0))</f>
        <v>#N/A</v>
      </c>
      <c r="T2366" s="229"/>
      <c r="U2366" s="229">
        <f t="shared" ca="1" si="76"/>
        <v>0</v>
      </c>
      <c r="V2366" s="229"/>
      <c r="W2366" s="229"/>
      <c r="Y2366" s="223" t="str">
        <f t="shared" si="77"/>
        <v/>
      </c>
    </row>
    <row r="2367" spans="1:25" s="223" customFormat="1" ht="20.25">
      <c r="A2367" s="292"/>
      <c r="B2367" s="293" t="str">
        <f>IF(LEN(A2367)=0,"",INDEX('Smelter Reference List'!$A:$A,MATCH($A2367,'Smelter Reference List'!$E:$E,0)))</f>
        <v/>
      </c>
      <c r="C2367" s="299" t="str">
        <f>IF(LEN(A2367)=0,"",INDEX('Smelter Reference List'!$C:$C,MATCH($A2367,'Smelter Reference List'!$E:$E,0)))</f>
        <v/>
      </c>
      <c r="D2367" s="293" t="str">
        <f ca="1">IF(ISERROR($S2367),"",OFFSET('Smelter Reference List'!$C$4,$S2367-4,0)&amp;"")</f>
        <v/>
      </c>
      <c r="E2367" s="293" t="str">
        <f ca="1">IF(ISERROR($S2367),"",OFFSET('Smelter Reference List'!$D$4,$S2367-4,0)&amp;"")</f>
        <v/>
      </c>
      <c r="F2367" s="293" t="str">
        <f ca="1">IF(ISERROR($S2367),"",OFFSET('Smelter Reference List'!$E$4,$S2367-4,0))</f>
        <v/>
      </c>
      <c r="G2367" s="293" t="str">
        <f ca="1">IF(C2367=$U$4,"Enter smelter details", IF(ISERROR($S2367),"",OFFSET('Smelter Reference List'!$F$4,$S2367-4,0)))</f>
        <v/>
      </c>
      <c r="H2367" s="294" t="str">
        <f ca="1">IF(ISERROR($S2367),"",OFFSET('Smelter Reference List'!$G$4,$S2367-4,0))</f>
        <v/>
      </c>
      <c r="I2367" s="295" t="str">
        <f ca="1">IF(ISERROR($S2367),"",OFFSET('Smelter Reference List'!$H$4,$S2367-4,0))</f>
        <v/>
      </c>
      <c r="J2367" s="295" t="str">
        <f ca="1">IF(ISERROR($S2367),"",OFFSET('Smelter Reference List'!$I$4,$S2367-4,0))</f>
        <v/>
      </c>
      <c r="K2367" s="296"/>
      <c r="L2367" s="296"/>
      <c r="M2367" s="296"/>
      <c r="N2367" s="296"/>
      <c r="O2367" s="296"/>
      <c r="P2367" s="296"/>
      <c r="Q2367" s="297"/>
      <c r="R2367" s="227"/>
      <c r="S2367" s="228" t="e">
        <f>IF(C2367="",NA(),MATCH($B2367&amp;$C2367,'Smelter Reference List'!$J:$J,0))</f>
        <v>#N/A</v>
      </c>
      <c r="T2367" s="229"/>
      <c r="U2367" s="229">
        <f t="shared" ca="1" si="76"/>
        <v>0</v>
      </c>
      <c r="V2367" s="229"/>
      <c r="W2367" s="229"/>
      <c r="Y2367" s="223" t="str">
        <f t="shared" si="77"/>
        <v/>
      </c>
    </row>
    <row r="2368" spans="1:25" s="223" customFormat="1" ht="20.25">
      <c r="A2368" s="292"/>
      <c r="B2368" s="293" t="str">
        <f>IF(LEN(A2368)=0,"",INDEX('Smelter Reference List'!$A:$A,MATCH($A2368,'Smelter Reference List'!$E:$E,0)))</f>
        <v/>
      </c>
      <c r="C2368" s="299" t="str">
        <f>IF(LEN(A2368)=0,"",INDEX('Smelter Reference List'!$C:$C,MATCH($A2368,'Smelter Reference List'!$E:$E,0)))</f>
        <v/>
      </c>
      <c r="D2368" s="293" t="str">
        <f ca="1">IF(ISERROR($S2368),"",OFFSET('Smelter Reference List'!$C$4,$S2368-4,0)&amp;"")</f>
        <v/>
      </c>
      <c r="E2368" s="293" t="str">
        <f ca="1">IF(ISERROR($S2368),"",OFFSET('Smelter Reference List'!$D$4,$S2368-4,0)&amp;"")</f>
        <v/>
      </c>
      <c r="F2368" s="293" t="str">
        <f ca="1">IF(ISERROR($S2368),"",OFFSET('Smelter Reference List'!$E$4,$S2368-4,0))</f>
        <v/>
      </c>
      <c r="G2368" s="293" t="str">
        <f ca="1">IF(C2368=$U$4,"Enter smelter details", IF(ISERROR($S2368),"",OFFSET('Smelter Reference List'!$F$4,$S2368-4,0)))</f>
        <v/>
      </c>
      <c r="H2368" s="294" t="str">
        <f ca="1">IF(ISERROR($S2368),"",OFFSET('Smelter Reference List'!$G$4,$S2368-4,0))</f>
        <v/>
      </c>
      <c r="I2368" s="295" t="str">
        <f ca="1">IF(ISERROR($S2368),"",OFFSET('Smelter Reference List'!$H$4,$S2368-4,0))</f>
        <v/>
      </c>
      <c r="J2368" s="295" t="str">
        <f ca="1">IF(ISERROR($S2368),"",OFFSET('Smelter Reference List'!$I$4,$S2368-4,0))</f>
        <v/>
      </c>
      <c r="K2368" s="296"/>
      <c r="L2368" s="296"/>
      <c r="M2368" s="296"/>
      <c r="N2368" s="296"/>
      <c r="O2368" s="296"/>
      <c r="P2368" s="296"/>
      <c r="Q2368" s="297"/>
      <c r="R2368" s="227"/>
      <c r="S2368" s="228" t="e">
        <f>IF(C2368="",NA(),MATCH($B2368&amp;$C2368,'Smelter Reference List'!$J:$J,0))</f>
        <v>#N/A</v>
      </c>
      <c r="T2368" s="229"/>
      <c r="U2368" s="229">
        <f t="shared" ca="1" si="76"/>
        <v>0</v>
      </c>
      <c r="V2368" s="229"/>
      <c r="W2368" s="229"/>
      <c r="Y2368" s="223" t="str">
        <f t="shared" si="77"/>
        <v/>
      </c>
    </row>
    <row r="2369" spans="1:25" s="223" customFormat="1" ht="20.25">
      <c r="A2369" s="292"/>
      <c r="B2369" s="293" t="str">
        <f>IF(LEN(A2369)=0,"",INDEX('Smelter Reference List'!$A:$A,MATCH($A2369,'Smelter Reference List'!$E:$E,0)))</f>
        <v/>
      </c>
      <c r="C2369" s="299" t="str">
        <f>IF(LEN(A2369)=0,"",INDEX('Smelter Reference List'!$C:$C,MATCH($A2369,'Smelter Reference List'!$E:$E,0)))</f>
        <v/>
      </c>
      <c r="D2369" s="293" t="str">
        <f ca="1">IF(ISERROR($S2369),"",OFFSET('Smelter Reference List'!$C$4,$S2369-4,0)&amp;"")</f>
        <v/>
      </c>
      <c r="E2369" s="293" t="str">
        <f ca="1">IF(ISERROR($S2369),"",OFFSET('Smelter Reference List'!$D$4,$S2369-4,0)&amp;"")</f>
        <v/>
      </c>
      <c r="F2369" s="293" t="str">
        <f ca="1">IF(ISERROR($S2369),"",OFFSET('Smelter Reference List'!$E$4,$S2369-4,0))</f>
        <v/>
      </c>
      <c r="G2369" s="293" t="str">
        <f ca="1">IF(C2369=$U$4,"Enter smelter details", IF(ISERROR($S2369),"",OFFSET('Smelter Reference List'!$F$4,$S2369-4,0)))</f>
        <v/>
      </c>
      <c r="H2369" s="294" t="str">
        <f ca="1">IF(ISERROR($S2369),"",OFFSET('Smelter Reference List'!$G$4,$S2369-4,0))</f>
        <v/>
      </c>
      <c r="I2369" s="295" t="str">
        <f ca="1">IF(ISERROR($S2369),"",OFFSET('Smelter Reference List'!$H$4,$S2369-4,0))</f>
        <v/>
      </c>
      <c r="J2369" s="295" t="str">
        <f ca="1">IF(ISERROR($S2369),"",OFFSET('Smelter Reference List'!$I$4,$S2369-4,0))</f>
        <v/>
      </c>
      <c r="K2369" s="296"/>
      <c r="L2369" s="296"/>
      <c r="M2369" s="296"/>
      <c r="N2369" s="296"/>
      <c r="O2369" s="296"/>
      <c r="P2369" s="296"/>
      <c r="Q2369" s="297"/>
      <c r="R2369" s="227"/>
      <c r="S2369" s="228" t="e">
        <f>IF(C2369="",NA(),MATCH($B2369&amp;$C2369,'Smelter Reference List'!$J:$J,0))</f>
        <v>#N/A</v>
      </c>
      <c r="T2369" s="229"/>
      <c r="U2369" s="229">
        <f t="shared" ca="1" si="76"/>
        <v>0</v>
      </c>
      <c r="V2369" s="229"/>
      <c r="W2369" s="229"/>
      <c r="Y2369" s="223" t="str">
        <f t="shared" si="77"/>
        <v/>
      </c>
    </row>
    <row r="2370" spans="1:25" s="223" customFormat="1" ht="20.25">
      <c r="A2370" s="292"/>
      <c r="B2370" s="293" t="str">
        <f>IF(LEN(A2370)=0,"",INDEX('Smelter Reference List'!$A:$A,MATCH($A2370,'Smelter Reference List'!$E:$E,0)))</f>
        <v/>
      </c>
      <c r="C2370" s="299" t="str">
        <f>IF(LEN(A2370)=0,"",INDEX('Smelter Reference List'!$C:$C,MATCH($A2370,'Smelter Reference List'!$E:$E,0)))</f>
        <v/>
      </c>
      <c r="D2370" s="293" t="str">
        <f ca="1">IF(ISERROR($S2370),"",OFFSET('Smelter Reference List'!$C$4,$S2370-4,0)&amp;"")</f>
        <v/>
      </c>
      <c r="E2370" s="293" t="str">
        <f ca="1">IF(ISERROR($S2370),"",OFFSET('Smelter Reference List'!$D$4,$S2370-4,0)&amp;"")</f>
        <v/>
      </c>
      <c r="F2370" s="293" t="str">
        <f ca="1">IF(ISERROR($S2370),"",OFFSET('Smelter Reference List'!$E$4,$S2370-4,0))</f>
        <v/>
      </c>
      <c r="G2370" s="293" t="str">
        <f ca="1">IF(C2370=$U$4,"Enter smelter details", IF(ISERROR($S2370),"",OFFSET('Smelter Reference List'!$F$4,$S2370-4,0)))</f>
        <v/>
      </c>
      <c r="H2370" s="294" t="str">
        <f ca="1">IF(ISERROR($S2370),"",OFFSET('Smelter Reference List'!$G$4,$S2370-4,0))</f>
        <v/>
      </c>
      <c r="I2370" s="295" t="str">
        <f ca="1">IF(ISERROR($S2370),"",OFFSET('Smelter Reference List'!$H$4,$S2370-4,0))</f>
        <v/>
      </c>
      <c r="J2370" s="295" t="str">
        <f ca="1">IF(ISERROR($S2370),"",OFFSET('Smelter Reference List'!$I$4,$S2370-4,0))</f>
        <v/>
      </c>
      <c r="K2370" s="296"/>
      <c r="L2370" s="296"/>
      <c r="M2370" s="296"/>
      <c r="N2370" s="296"/>
      <c r="O2370" s="296"/>
      <c r="P2370" s="296"/>
      <c r="Q2370" s="297"/>
      <c r="R2370" s="227"/>
      <c r="S2370" s="228" t="e">
        <f>IF(C2370="",NA(),MATCH($B2370&amp;$C2370,'Smelter Reference List'!$J:$J,0))</f>
        <v>#N/A</v>
      </c>
      <c r="T2370" s="229"/>
      <c r="U2370" s="229">
        <f t="shared" ca="1" si="76"/>
        <v>0</v>
      </c>
      <c r="V2370" s="229"/>
      <c r="W2370" s="229"/>
      <c r="Y2370" s="223" t="str">
        <f t="shared" si="77"/>
        <v/>
      </c>
    </row>
    <row r="2371" spans="1:25" s="223" customFormat="1" ht="20.25">
      <c r="A2371" s="292"/>
      <c r="B2371" s="293" t="str">
        <f>IF(LEN(A2371)=0,"",INDEX('Smelter Reference List'!$A:$A,MATCH($A2371,'Smelter Reference List'!$E:$E,0)))</f>
        <v/>
      </c>
      <c r="C2371" s="299" t="str">
        <f>IF(LEN(A2371)=0,"",INDEX('Smelter Reference List'!$C:$C,MATCH($A2371,'Smelter Reference List'!$E:$E,0)))</f>
        <v/>
      </c>
      <c r="D2371" s="293" t="str">
        <f ca="1">IF(ISERROR($S2371),"",OFFSET('Smelter Reference List'!$C$4,$S2371-4,0)&amp;"")</f>
        <v/>
      </c>
      <c r="E2371" s="293" t="str">
        <f ca="1">IF(ISERROR($S2371),"",OFFSET('Smelter Reference List'!$D$4,$S2371-4,0)&amp;"")</f>
        <v/>
      </c>
      <c r="F2371" s="293" t="str">
        <f ca="1">IF(ISERROR($S2371),"",OFFSET('Smelter Reference List'!$E$4,$S2371-4,0))</f>
        <v/>
      </c>
      <c r="G2371" s="293" t="str">
        <f ca="1">IF(C2371=$U$4,"Enter smelter details", IF(ISERROR($S2371),"",OFFSET('Smelter Reference List'!$F$4,$S2371-4,0)))</f>
        <v/>
      </c>
      <c r="H2371" s="294" t="str">
        <f ca="1">IF(ISERROR($S2371),"",OFFSET('Smelter Reference List'!$G$4,$S2371-4,0))</f>
        <v/>
      </c>
      <c r="I2371" s="295" t="str">
        <f ca="1">IF(ISERROR($S2371),"",OFFSET('Smelter Reference List'!$H$4,$S2371-4,0))</f>
        <v/>
      </c>
      <c r="J2371" s="295" t="str">
        <f ca="1">IF(ISERROR($S2371),"",OFFSET('Smelter Reference List'!$I$4,$S2371-4,0))</f>
        <v/>
      </c>
      <c r="K2371" s="296"/>
      <c r="L2371" s="296"/>
      <c r="M2371" s="296"/>
      <c r="N2371" s="296"/>
      <c r="O2371" s="296"/>
      <c r="P2371" s="296"/>
      <c r="Q2371" s="297"/>
      <c r="R2371" s="227"/>
      <c r="S2371" s="228" t="e">
        <f>IF(C2371="",NA(),MATCH($B2371&amp;$C2371,'Smelter Reference List'!$J:$J,0))</f>
        <v>#N/A</v>
      </c>
      <c r="T2371" s="229"/>
      <c r="U2371" s="229">
        <f t="shared" ca="1" si="76"/>
        <v>0</v>
      </c>
      <c r="V2371" s="229"/>
      <c r="W2371" s="229"/>
      <c r="Y2371" s="223" t="str">
        <f t="shared" si="77"/>
        <v/>
      </c>
    </row>
    <row r="2372" spans="1:25" s="223" customFormat="1" ht="20.25">
      <c r="A2372" s="292"/>
      <c r="B2372" s="293" t="str">
        <f>IF(LEN(A2372)=0,"",INDEX('Smelter Reference List'!$A:$A,MATCH($A2372,'Smelter Reference List'!$E:$E,0)))</f>
        <v/>
      </c>
      <c r="C2372" s="299" t="str">
        <f>IF(LEN(A2372)=0,"",INDEX('Smelter Reference List'!$C:$C,MATCH($A2372,'Smelter Reference List'!$E:$E,0)))</f>
        <v/>
      </c>
      <c r="D2372" s="293" t="str">
        <f ca="1">IF(ISERROR($S2372),"",OFFSET('Smelter Reference List'!$C$4,$S2372-4,0)&amp;"")</f>
        <v/>
      </c>
      <c r="E2372" s="293" t="str">
        <f ca="1">IF(ISERROR($S2372),"",OFFSET('Smelter Reference List'!$D$4,$S2372-4,0)&amp;"")</f>
        <v/>
      </c>
      <c r="F2372" s="293" t="str">
        <f ca="1">IF(ISERROR($S2372),"",OFFSET('Smelter Reference List'!$E$4,$S2372-4,0))</f>
        <v/>
      </c>
      <c r="G2372" s="293" t="str">
        <f ca="1">IF(C2372=$U$4,"Enter smelter details", IF(ISERROR($S2372),"",OFFSET('Smelter Reference List'!$F$4,$S2372-4,0)))</f>
        <v/>
      </c>
      <c r="H2372" s="294" t="str">
        <f ca="1">IF(ISERROR($S2372),"",OFFSET('Smelter Reference List'!$G$4,$S2372-4,0))</f>
        <v/>
      </c>
      <c r="I2372" s="295" t="str">
        <f ca="1">IF(ISERROR($S2372),"",OFFSET('Smelter Reference List'!$H$4,$S2372-4,0))</f>
        <v/>
      </c>
      <c r="J2372" s="295" t="str">
        <f ca="1">IF(ISERROR($S2372),"",OFFSET('Smelter Reference List'!$I$4,$S2372-4,0))</f>
        <v/>
      </c>
      <c r="K2372" s="296"/>
      <c r="L2372" s="296"/>
      <c r="M2372" s="296"/>
      <c r="N2372" s="296"/>
      <c r="O2372" s="296"/>
      <c r="P2372" s="296"/>
      <c r="Q2372" s="297"/>
      <c r="R2372" s="227"/>
      <c r="S2372" s="228" t="e">
        <f>IF(C2372="",NA(),MATCH($B2372&amp;$C2372,'Smelter Reference List'!$J:$J,0))</f>
        <v>#N/A</v>
      </c>
      <c r="T2372" s="229"/>
      <c r="U2372" s="229">
        <f t="shared" ca="1" si="76"/>
        <v>0</v>
      </c>
      <c r="V2372" s="229"/>
      <c r="W2372" s="229"/>
      <c r="Y2372" s="223" t="str">
        <f t="shared" si="77"/>
        <v/>
      </c>
    </row>
    <row r="2373" spans="1:25" s="223" customFormat="1" ht="20.25">
      <c r="A2373" s="292"/>
      <c r="B2373" s="293" t="str">
        <f>IF(LEN(A2373)=0,"",INDEX('Smelter Reference List'!$A:$A,MATCH($A2373,'Smelter Reference List'!$E:$E,0)))</f>
        <v/>
      </c>
      <c r="C2373" s="299" t="str">
        <f>IF(LEN(A2373)=0,"",INDEX('Smelter Reference List'!$C:$C,MATCH($A2373,'Smelter Reference List'!$E:$E,0)))</f>
        <v/>
      </c>
      <c r="D2373" s="293" t="str">
        <f ca="1">IF(ISERROR($S2373),"",OFFSET('Smelter Reference List'!$C$4,$S2373-4,0)&amp;"")</f>
        <v/>
      </c>
      <c r="E2373" s="293" t="str">
        <f ca="1">IF(ISERROR($S2373),"",OFFSET('Smelter Reference List'!$D$4,$S2373-4,0)&amp;"")</f>
        <v/>
      </c>
      <c r="F2373" s="293" t="str">
        <f ca="1">IF(ISERROR($S2373),"",OFFSET('Smelter Reference List'!$E$4,$S2373-4,0))</f>
        <v/>
      </c>
      <c r="G2373" s="293" t="str">
        <f ca="1">IF(C2373=$U$4,"Enter smelter details", IF(ISERROR($S2373),"",OFFSET('Smelter Reference List'!$F$4,$S2373-4,0)))</f>
        <v/>
      </c>
      <c r="H2373" s="294" t="str">
        <f ca="1">IF(ISERROR($S2373),"",OFFSET('Smelter Reference List'!$G$4,$S2373-4,0))</f>
        <v/>
      </c>
      <c r="I2373" s="295" t="str">
        <f ca="1">IF(ISERROR($S2373),"",OFFSET('Smelter Reference List'!$H$4,$S2373-4,0))</f>
        <v/>
      </c>
      <c r="J2373" s="295" t="str">
        <f ca="1">IF(ISERROR($S2373),"",OFFSET('Smelter Reference List'!$I$4,$S2373-4,0))</f>
        <v/>
      </c>
      <c r="K2373" s="296"/>
      <c r="L2373" s="296"/>
      <c r="M2373" s="296"/>
      <c r="N2373" s="296"/>
      <c r="O2373" s="296"/>
      <c r="P2373" s="296"/>
      <c r="Q2373" s="297"/>
      <c r="R2373" s="227"/>
      <c r="S2373" s="228" t="e">
        <f>IF(C2373="",NA(),MATCH($B2373&amp;$C2373,'Smelter Reference List'!$J:$J,0))</f>
        <v>#N/A</v>
      </c>
      <c r="T2373" s="229"/>
      <c r="U2373" s="229">
        <f t="shared" ca="1" si="76"/>
        <v>0</v>
      </c>
      <c r="V2373" s="229"/>
      <c r="W2373" s="229"/>
      <c r="Y2373" s="223" t="str">
        <f t="shared" si="77"/>
        <v/>
      </c>
    </row>
    <row r="2374" spans="1:25" s="223" customFormat="1" ht="20.25">
      <c r="A2374" s="292"/>
      <c r="B2374" s="293" t="str">
        <f>IF(LEN(A2374)=0,"",INDEX('Smelter Reference List'!$A:$A,MATCH($A2374,'Smelter Reference List'!$E:$E,0)))</f>
        <v/>
      </c>
      <c r="C2374" s="299" t="str">
        <f>IF(LEN(A2374)=0,"",INDEX('Smelter Reference List'!$C:$C,MATCH($A2374,'Smelter Reference List'!$E:$E,0)))</f>
        <v/>
      </c>
      <c r="D2374" s="293" t="str">
        <f ca="1">IF(ISERROR($S2374),"",OFFSET('Smelter Reference List'!$C$4,$S2374-4,0)&amp;"")</f>
        <v/>
      </c>
      <c r="E2374" s="293" t="str">
        <f ca="1">IF(ISERROR($S2374),"",OFFSET('Smelter Reference List'!$D$4,$S2374-4,0)&amp;"")</f>
        <v/>
      </c>
      <c r="F2374" s="293" t="str">
        <f ca="1">IF(ISERROR($S2374),"",OFFSET('Smelter Reference List'!$E$4,$S2374-4,0))</f>
        <v/>
      </c>
      <c r="G2374" s="293" t="str">
        <f ca="1">IF(C2374=$U$4,"Enter smelter details", IF(ISERROR($S2374),"",OFFSET('Smelter Reference List'!$F$4,$S2374-4,0)))</f>
        <v/>
      </c>
      <c r="H2374" s="294" t="str">
        <f ca="1">IF(ISERROR($S2374),"",OFFSET('Smelter Reference List'!$G$4,$S2374-4,0))</f>
        <v/>
      </c>
      <c r="I2374" s="295" t="str">
        <f ca="1">IF(ISERROR($S2374),"",OFFSET('Smelter Reference List'!$H$4,$S2374-4,0))</f>
        <v/>
      </c>
      <c r="J2374" s="295" t="str">
        <f ca="1">IF(ISERROR($S2374),"",OFFSET('Smelter Reference List'!$I$4,$S2374-4,0))</f>
        <v/>
      </c>
      <c r="K2374" s="296"/>
      <c r="L2374" s="296"/>
      <c r="M2374" s="296"/>
      <c r="N2374" s="296"/>
      <c r="O2374" s="296"/>
      <c r="P2374" s="296"/>
      <c r="Q2374" s="297"/>
      <c r="R2374" s="227"/>
      <c r="S2374" s="228" t="e">
        <f>IF(C2374="",NA(),MATCH($B2374&amp;$C2374,'Smelter Reference List'!$J:$J,0))</f>
        <v>#N/A</v>
      </c>
      <c r="T2374" s="229"/>
      <c r="U2374" s="229">
        <f t="shared" ca="1" si="76"/>
        <v>0</v>
      </c>
      <c r="V2374" s="229"/>
      <c r="W2374" s="229"/>
      <c r="Y2374" s="223" t="str">
        <f t="shared" si="77"/>
        <v/>
      </c>
    </row>
    <row r="2375" spans="1:25" s="223" customFormat="1" ht="20.25">
      <c r="A2375" s="292"/>
      <c r="B2375" s="293" t="str">
        <f>IF(LEN(A2375)=0,"",INDEX('Smelter Reference List'!$A:$A,MATCH($A2375,'Smelter Reference List'!$E:$E,0)))</f>
        <v/>
      </c>
      <c r="C2375" s="299" t="str">
        <f>IF(LEN(A2375)=0,"",INDEX('Smelter Reference List'!$C:$C,MATCH($A2375,'Smelter Reference List'!$E:$E,0)))</f>
        <v/>
      </c>
      <c r="D2375" s="293" t="str">
        <f ca="1">IF(ISERROR($S2375),"",OFFSET('Smelter Reference List'!$C$4,$S2375-4,0)&amp;"")</f>
        <v/>
      </c>
      <c r="E2375" s="293" t="str">
        <f ca="1">IF(ISERROR($S2375),"",OFFSET('Smelter Reference List'!$D$4,$S2375-4,0)&amp;"")</f>
        <v/>
      </c>
      <c r="F2375" s="293" t="str">
        <f ca="1">IF(ISERROR($S2375),"",OFFSET('Smelter Reference List'!$E$4,$S2375-4,0))</f>
        <v/>
      </c>
      <c r="G2375" s="293" t="str">
        <f ca="1">IF(C2375=$U$4,"Enter smelter details", IF(ISERROR($S2375),"",OFFSET('Smelter Reference List'!$F$4,$S2375-4,0)))</f>
        <v/>
      </c>
      <c r="H2375" s="294" t="str">
        <f ca="1">IF(ISERROR($S2375),"",OFFSET('Smelter Reference List'!$G$4,$S2375-4,0))</f>
        <v/>
      </c>
      <c r="I2375" s="295" t="str">
        <f ca="1">IF(ISERROR($S2375),"",OFFSET('Smelter Reference List'!$H$4,$S2375-4,0))</f>
        <v/>
      </c>
      <c r="J2375" s="295" t="str">
        <f ca="1">IF(ISERROR($S2375),"",OFFSET('Smelter Reference List'!$I$4,$S2375-4,0))</f>
        <v/>
      </c>
      <c r="K2375" s="296"/>
      <c r="L2375" s="296"/>
      <c r="M2375" s="296"/>
      <c r="N2375" s="296"/>
      <c r="O2375" s="296"/>
      <c r="P2375" s="296"/>
      <c r="Q2375" s="297"/>
      <c r="R2375" s="227"/>
      <c r="S2375" s="228" t="e">
        <f>IF(C2375="",NA(),MATCH($B2375&amp;$C2375,'Smelter Reference List'!$J:$J,0))</f>
        <v>#N/A</v>
      </c>
      <c r="T2375" s="229"/>
      <c r="U2375" s="229">
        <f t="shared" ca="1" si="76"/>
        <v>0</v>
      </c>
      <c r="V2375" s="229"/>
      <c r="W2375" s="229"/>
      <c r="Y2375" s="223" t="str">
        <f t="shared" si="77"/>
        <v/>
      </c>
    </row>
    <row r="2376" spans="1:25" s="223" customFormat="1" ht="20.25">
      <c r="A2376" s="292"/>
      <c r="B2376" s="293" t="str">
        <f>IF(LEN(A2376)=0,"",INDEX('Smelter Reference List'!$A:$A,MATCH($A2376,'Smelter Reference List'!$E:$E,0)))</f>
        <v/>
      </c>
      <c r="C2376" s="299" t="str">
        <f>IF(LEN(A2376)=0,"",INDEX('Smelter Reference List'!$C:$C,MATCH($A2376,'Smelter Reference List'!$E:$E,0)))</f>
        <v/>
      </c>
      <c r="D2376" s="293" t="str">
        <f ca="1">IF(ISERROR($S2376),"",OFFSET('Smelter Reference List'!$C$4,$S2376-4,0)&amp;"")</f>
        <v/>
      </c>
      <c r="E2376" s="293" t="str">
        <f ca="1">IF(ISERROR($S2376),"",OFFSET('Smelter Reference List'!$D$4,$S2376-4,0)&amp;"")</f>
        <v/>
      </c>
      <c r="F2376" s="293" t="str">
        <f ca="1">IF(ISERROR($S2376),"",OFFSET('Smelter Reference List'!$E$4,$S2376-4,0))</f>
        <v/>
      </c>
      <c r="G2376" s="293" t="str">
        <f ca="1">IF(C2376=$U$4,"Enter smelter details", IF(ISERROR($S2376),"",OFFSET('Smelter Reference List'!$F$4,$S2376-4,0)))</f>
        <v/>
      </c>
      <c r="H2376" s="294" t="str">
        <f ca="1">IF(ISERROR($S2376),"",OFFSET('Smelter Reference List'!$G$4,$S2376-4,0))</f>
        <v/>
      </c>
      <c r="I2376" s="295" t="str">
        <f ca="1">IF(ISERROR($S2376),"",OFFSET('Smelter Reference List'!$H$4,$S2376-4,0))</f>
        <v/>
      </c>
      <c r="J2376" s="295" t="str">
        <f ca="1">IF(ISERROR($S2376),"",OFFSET('Smelter Reference List'!$I$4,$S2376-4,0))</f>
        <v/>
      </c>
      <c r="K2376" s="296"/>
      <c r="L2376" s="296"/>
      <c r="M2376" s="296"/>
      <c r="N2376" s="296"/>
      <c r="O2376" s="296"/>
      <c r="P2376" s="296"/>
      <c r="Q2376" s="297"/>
      <c r="R2376" s="227"/>
      <c r="S2376" s="228" t="e">
        <f>IF(C2376="",NA(),MATCH($B2376&amp;$C2376,'Smelter Reference List'!$J:$J,0))</f>
        <v>#N/A</v>
      </c>
      <c r="T2376" s="229"/>
      <c r="U2376" s="229">
        <f t="shared" ca="1" si="76"/>
        <v>0</v>
      </c>
      <c r="V2376" s="229"/>
      <c r="W2376" s="229"/>
      <c r="Y2376" s="223" t="str">
        <f t="shared" si="77"/>
        <v/>
      </c>
    </row>
    <row r="2377" spans="1:25" s="223" customFormat="1" ht="20.25">
      <c r="A2377" s="292"/>
      <c r="B2377" s="293" t="str">
        <f>IF(LEN(A2377)=0,"",INDEX('Smelter Reference List'!$A:$A,MATCH($A2377,'Smelter Reference List'!$E:$E,0)))</f>
        <v/>
      </c>
      <c r="C2377" s="299" t="str">
        <f>IF(LEN(A2377)=0,"",INDEX('Smelter Reference List'!$C:$C,MATCH($A2377,'Smelter Reference List'!$E:$E,0)))</f>
        <v/>
      </c>
      <c r="D2377" s="293" t="str">
        <f ca="1">IF(ISERROR($S2377),"",OFFSET('Smelter Reference List'!$C$4,$S2377-4,0)&amp;"")</f>
        <v/>
      </c>
      <c r="E2377" s="293" t="str">
        <f ca="1">IF(ISERROR($S2377),"",OFFSET('Smelter Reference List'!$D$4,$S2377-4,0)&amp;"")</f>
        <v/>
      </c>
      <c r="F2377" s="293" t="str">
        <f ca="1">IF(ISERROR($S2377),"",OFFSET('Smelter Reference List'!$E$4,$S2377-4,0))</f>
        <v/>
      </c>
      <c r="G2377" s="293" t="str">
        <f ca="1">IF(C2377=$U$4,"Enter smelter details", IF(ISERROR($S2377),"",OFFSET('Smelter Reference List'!$F$4,$S2377-4,0)))</f>
        <v/>
      </c>
      <c r="H2377" s="294" t="str">
        <f ca="1">IF(ISERROR($S2377),"",OFFSET('Smelter Reference List'!$G$4,$S2377-4,0))</f>
        <v/>
      </c>
      <c r="I2377" s="295" t="str">
        <f ca="1">IF(ISERROR($S2377),"",OFFSET('Smelter Reference List'!$H$4,$S2377-4,0))</f>
        <v/>
      </c>
      <c r="J2377" s="295" t="str">
        <f ca="1">IF(ISERROR($S2377),"",OFFSET('Smelter Reference List'!$I$4,$S2377-4,0))</f>
        <v/>
      </c>
      <c r="K2377" s="296"/>
      <c r="L2377" s="296"/>
      <c r="M2377" s="296"/>
      <c r="N2377" s="296"/>
      <c r="O2377" s="296"/>
      <c r="P2377" s="296"/>
      <c r="Q2377" s="297"/>
      <c r="R2377" s="227"/>
      <c r="S2377" s="228" t="e">
        <f>IF(C2377="",NA(),MATCH($B2377&amp;$C2377,'Smelter Reference List'!$J:$J,0))</f>
        <v>#N/A</v>
      </c>
      <c r="T2377" s="229"/>
      <c r="U2377" s="229">
        <f t="shared" ca="1" si="76"/>
        <v>0</v>
      </c>
      <c r="V2377" s="229"/>
      <c r="W2377" s="229"/>
      <c r="Y2377" s="223" t="str">
        <f t="shared" si="77"/>
        <v/>
      </c>
    </row>
    <row r="2378" spans="1:25" s="223" customFormat="1" ht="20.25">
      <c r="A2378" s="292"/>
      <c r="B2378" s="293" t="str">
        <f>IF(LEN(A2378)=0,"",INDEX('Smelter Reference List'!$A:$A,MATCH($A2378,'Smelter Reference List'!$E:$E,0)))</f>
        <v/>
      </c>
      <c r="C2378" s="299" t="str">
        <f>IF(LEN(A2378)=0,"",INDEX('Smelter Reference List'!$C:$C,MATCH($A2378,'Smelter Reference List'!$E:$E,0)))</f>
        <v/>
      </c>
      <c r="D2378" s="293" t="str">
        <f ca="1">IF(ISERROR($S2378),"",OFFSET('Smelter Reference List'!$C$4,$S2378-4,0)&amp;"")</f>
        <v/>
      </c>
      <c r="E2378" s="293" t="str">
        <f ca="1">IF(ISERROR($S2378),"",OFFSET('Smelter Reference List'!$D$4,$S2378-4,0)&amp;"")</f>
        <v/>
      </c>
      <c r="F2378" s="293" t="str">
        <f ca="1">IF(ISERROR($S2378),"",OFFSET('Smelter Reference List'!$E$4,$S2378-4,0))</f>
        <v/>
      </c>
      <c r="G2378" s="293" t="str">
        <f ca="1">IF(C2378=$U$4,"Enter smelter details", IF(ISERROR($S2378),"",OFFSET('Smelter Reference List'!$F$4,$S2378-4,0)))</f>
        <v/>
      </c>
      <c r="H2378" s="294" t="str">
        <f ca="1">IF(ISERROR($S2378),"",OFFSET('Smelter Reference List'!$G$4,$S2378-4,0))</f>
        <v/>
      </c>
      <c r="I2378" s="295" t="str">
        <f ca="1">IF(ISERROR($S2378),"",OFFSET('Smelter Reference List'!$H$4,$S2378-4,0))</f>
        <v/>
      </c>
      <c r="J2378" s="295" t="str">
        <f ca="1">IF(ISERROR($S2378),"",OFFSET('Smelter Reference List'!$I$4,$S2378-4,0))</f>
        <v/>
      </c>
      <c r="K2378" s="296"/>
      <c r="L2378" s="296"/>
      <c r="M2378" s="296"/>
      <c r="N2378" s="296"/>
      <c r="O2378" s="296"/>
      <c r="P2378" s="296"/>
      <c r="Q2378" s="297"/>
      <c r="R2378" s="227"/>
      <c r="S2378" s="228" t="e">
        <f>IF(C2378="",NA(),MATCH($B2378&amp;$C2378,'Smelter Reference List'!$J:$J,0))</f>
        <v>#N/A</v>
      </c>
      <c r="T2378" s="229"/>
      <c r="U2378" s="229">
        <f t="shared" ca="1" si="76"/>
        <v>0</v>
      </c>
      <c r="V2378" s="229"/>
      <c r="W2378" s="229"/>
      <c r="Y2378" s="223" t="str">
        <f t="shared" si="77"/>
        <v/>
      </c>
    </row>
    <row r="2379" spans="1:25" s="223" customFormat="1" ht="20.25">
      <c r="A2379" s="292"/>
      <c r="B2379" s="293" t="str">
        <f>IF(LEN(A2379)=0,"",INDEX('Smelter Reference List'!$A:$A,MATCH($A2379,'Smelter Reference List'!$E:$E,0)))</f>
        <v/>
      </c>
      <c r="C2379" s="299" t="str">
        <f>IF(LEN(A2379)=0,"",INDEX('Smelter Reference List'!$C:$C,MATCH($A2379,'Smelter Reference List'!$E:$E,0)))</f>
        <v/>
      </c>
      <c r="D2379" s="293" t="str">
        <f ca="1">IF(ISERROR($S2379),"",OFFSET('Smelter Reference List'!$C$4,$S2379-4,0)&amp;"")</f>
        <v/>
      </c>
      <c r="E2379" s="293" t="str">
        <f ca="1">IF(ISERROR($S2379),"",OFFSET('Smelter Reference List'!$D$4,$S2379-4,0)&amp;"")</f>
        <v/>
      </c>
      <c r="F2379" s="293" t="str">
        <f ca="1">IF(ISERROR($S2379),"",OFFSET('Smelter Reference List'!$E$4,$S2379-4,0))</f>
        <v/>
      </c>
      <c r="G2379" s="293" t="str">
        <f ca="1">IF(C2379=$U$4,"Enter smelter details", IF(ISERROR($S2379),"",OFFSET('Smelter Reference List'!$F$4,$S2379-4,0)))</f>
        <v/>
      </c>
      <c r="H2379" s="294" t="str">
        <f ca="1">IF(ISERROR($S2379),"",OFFSET('Smelter Reference List'!$G$4,$S2379-4,0))</f>
        <v/>
      </c>
      <c r="I2379" s="295" t="str">
        <f ca="1">IF(ISERROR($S2379),"",OFFSET('Smelter Reference List'!$H$4,$S2379-4,0))</f>
        <v/>
      </c>
      <c r="J2379" s="295" t="str">
        <f ca="1">IF(ISERROR($S2379),"",OFFSET('Smelter Reference List'!$I$4,$S2379-4,0))</f>
        <v/>
      </c>
      <c r="K2379" s="296"/>
      <c r="L2379" s="296"/>
      <c r="M2379" s="296"/>
      <c r="N2379" s="296"/>
      <c r="O2379" s="296"/>
      <c r="P2379" s="296"/>
      <c r="Q2379" s="297"/>
      <c r="R2379" s="227"/>
      <c r="S2379" s="228" t="e">
        <f>IF(C2379="",NA(),MATCH($B2379&amp;$C2379,'Smelter Reference List'!$J:$J,0))</f>
        <v>#N/A</v>
      </c>
      <c r="T2379" s="229"/>
      <c r="U2379" s="229">
        <f t="shared" ca="1" si="76"/>
        <v>0</v>
      </c>
      <c r="V2379" s="229"/>
      <c r="W2379" s="229"/>
      <c r="Y2379" s="223" t="str">
        <f t="shared" si="77"/>
        <v/>
      </c>
    </row>
    <row r="2380" spans="1:25" s="223" customFormat="1" ht="20.25">
      <c r="A2380" s="292"/>
      <c r="B2380" s="293" t="str">
        <f>IF(LEN(A2380)=0,"",INDEX('Smelter Reference List'!$A:$A,MATCH($A2380,'Smelter Reference List'!$E:$E,0)))</f>
        <v/>
      </c>
      <c r="C2380" s="299" t="str">
        <f>IF(LEN(A2380)=0,"",INDEX('Smelter Reference List'!$C:$C,MATCH($A2380,'Smelter Reference List'!$E:$E,0)))</f>
        <v/>
      </c>
      <c r="D2380" s="293" t="str">
        <f ca="1">IF(ISERROR($S2380),"",OFFSET('Smelter Reference List'!$C$4,$S2380-4,0)&amp;"")</f>
        <v/>
      </c>
      <c r="E2380" s="293" t="str">
        <f ca="1">IF(ISERROR($S2380),"",OFFSET('Smelter Reference List'!$D$4,$S2380-4,0)&amp;"")</f>
        <v/>
      </c>
      <c r="F2380" s="293" t="str">
        <f ca="1">IF(ISERROR($S2380),"",OFFSET('Smelter Reference List'!$E$4,$S2380-4,0))</f>
        <v/>
      </c>
      <c r="G2380" s="293" t="str">
        <f ca="1">IF(C2380=$U$4,"Enter smelter details", IF(ISERROR($S2380),"",OFFSET('Smelter Reference List'!$F$4,$S2380-4,0)))</f>
        <v/>
      </c>
      <c r="H2380" s="294" t="str">
        <f ca="1">IF(ISERROR($S2380),"",OFFSET('Smelter Reference List'!$G$4,$S2380-4,0))</f>
        <v/>
      </c>
      <c r="I2380" s="295" t="str">
        <f ca="1">IF(ISERROR($S2380),"",OFFSET('Smelter Reference List'!$H$4,$S2380-4,0))</f>
        <v/>
      </c>
      <c r="J2380" s="295" t="str">
        <f ca="1">IF(ISERROR($S2380),"",OFFSET('Smelter Reference List'!$I$4,$S2380-4,0))</f>
        <v/>
      </c>
      <c r="K2380" s="296"/>
      <c r="L2380" s="296"/>
      <c r="M2380" s="296"/>
      <c r="N2380" s="296"/>
      <c r="O2380" s="296"/>
      <c r="P2380" s="296"/>
      <c r="Q2380" s="297"/>
      <c r="R2380" s="227"/>
      <c r="S2380" s="228" t="e">
        <f>IF(C2380="",NA(),MATCH($B2380&amp;$C2380,'Smelter Reference List'!$J:$J,0))</f>
        <v>#N/A</v>
      </c>
      <c r="T2380" s="229"/>
      <c r="U2380" s="229">
        <f t="shared" ca="1" si="76"/>
        <v>0</v>
      </c>
      <c r="V2380" s="229"/>
      <c r="W2380" s="229"/>
      <c r="Y2380" s="223" t="str">
        <f t="shared" si="77"/>
        <v/>
      </c>
    </row>
    <row r="2381" spans="1:25" s="223" customFormat="1" ht="20.25">
      <c r="A2381" s="292"/>
      <c r="B2381" s="293" t="str">
        <f>IF(LEN(A2381)=0,"",INDEX('Smelter Reference List'!$A:$A,MATCH($A2381,'Smelter Reference List'!$E:$E,0)))</f>
        <v/>
      </c>
      <c r="C2381" s="299" t="str">
        <f>IF(LEN(A2381)=0,"",INDEX('Smelter Reference List'!$C:$C,MATCH($A2381,'Smelter Reference List'!$E:$E,0)))</f>
        <v/>
      </c>
      <c r="D2381" s="293" t="str">
        <f ca="1">IF(ISERROR($S2381),"",OFFSET('Smelter Reference List'!$C$4,$S2381-4,0)&amp;"")</f>
        <v/>
      </c>
      <c r="E2381" s="293" t="str">
        <f ca="1">IF(ISERROR($S2381),"",OFFSET('Smelter Reference List'!$D$4,$S2381-4,0)&amp;"")</f>
        <v/>
      </c>
      <c r="F2381" s="293" t="str">
        <f ca="1">IF(ISERROR($S2381),"",OFFSET('Smelter Reference List'!$E$4,$S2381-4,0))</f>
        <v/>
      </c>
      <c r="G2381" s="293" t="str">
        <f ca="1">IF(C2381=$U$4,"Enter smelter details", IF(ISERROR($S2381),"",OFFSET('Smelter Reference List'!$F$4,$S2381-4,0)))</f>
        <v/>
      </c>
      <c r="H2381" s="294" t="str">
        <f ca="1">IF(ISERROR($S2381),"",OFFSET('Smelter Reference List'!$G$4,$S2381-4,0))</f>
        <v/>
      </c>
      <c r="I2381" s="295" t="str">
        <f ca="1">IF(ISERROR($S2381),"",OFFSET('Smelter Reference List'!$H$4,$S2381-4,0))</f>
        <v/>
      </c>
      <c r="J2381" s="295" t="str">
        <f ca="1">IF(ISERROR($S2381),"",OFFSET('Smelter Reference List'!$I$4,$S2381-4,0))</f>
        <v/>
      </c>
      <c r="K2381" s="296"/>
      <c r="L2381" s="296"/>
      <c r="M2381" s="296"/>
      <c r="N2381" s="296"/>
      <c r="O2381" s="296"/>
      <c r="P2381" s="296"/>
      <c r="Q2381" s="297"/>
      <c r="R2381" s="227"/>
      <c r="S2381" s="228" t="e">
        <f>IF(C2381="",NA(),MATCH($B2381&amp;$C2381,'Smelter Reference List'!$J:$J,0))</f>
        <v>#N/A</v>
      </c>
      <c r="T2381" s="229"/>
      <c r="U2381" s="229">
        <f t="shared" ca="1" si="76"/>
        <v>0</v>
      </c>
      <c r="V2381" s="229"/>
      <c r="W2381" s="229"/>
      <c r="Y2381" s="223" t="str">
        <f t="shared" si="77"/>
        <v/>
      </c>
    </row>
    <row r="2382" spans="1:25" s="223" customFormat="1" ht="20.25">
      <c r="A2382" s="292"/>
      <c r="B2382" s="293" t="str">
        <f>IF(LEN(A2382)=0,"",INDEX('Smelter Reference List'!$A:$A,MATCH($A2382,'Smelter Reference List'!$E:$E,0)))</f>
        <v/>
      </c>
      <c r="C2382" s="299" t="str">
        <f>IF(LEN(A2382)=0,"",INDEX('Smelter Reference List'!$C:$C,MATCH($A2382,'Smelter Reference List'!$E:$E,0)))</f>
        <v/>
      </c>
      <c r="D2382" s="293" t="str">
        <f ca="1">IF(ISERROR($S2382),"",OFFSET('Smelter Reference List'!$C$4,$S2382-4,0)&amp;"")</f>
        <v/>
      </c>
      <c r="E2382" s="293" t="str">
        <f ca="1">IF(ISERROR($S2382),"",OFFSET('Smelter Reference List'!$D$4,$S2382-4,0)&amp;"")</f>
        <v/>
      </c>
      <c r="F2382" s="293" t="str">
        <f ca="1">IF(ISERROR($S2382),"",OFFSET('Smelter Reference List'!$E$4,$S2382-4,0))</f>
        <v/>
      </c>
      <c r="G2382" s="293" t="str">
        <f ca="1">IF(C2382=$U$4,"Enter smelter details", IF(ISERROR($S2382),"",OFFSET('Smelter Reference List'!$F$4,$S2382-4,0)))</f>
        <v/>
      </c>
      <c r="H2382" s="294" t="str">
        <f ca="1">IF(ISERROR($S2382),"",OFFSET('Smelter Reference List'!$G$4,$S2382-4,0))</f>
        <v/>
      </c>
      <c r="I2382" s="295" t="str">
        <f ca="1">IF(ISERROR($S2382),"",OFFSET('Smelter Reference List'!$H$4,$S2382-4,0))</f>
        <v/>
      </c>
      <c r="J2382" s="295" t="str">
        <f ca="1">IF(ISERROR($S2382),"",OFFSET('Smelter Reference List'!$I$4,$S2382-4,0))</f>
        <v/>
      </c>
      <c r="K2382" s="296"/>
      <c r="L2382" s="296"/>
      <c r="M2382" s="296"/>
      <c r="N2382" s="296"/>
      <c r="O2382" s="296"/>
      <c r="P2382" s="296"/>
      <c r="Q2382" s="297"/>
      <c r="R2382" s="227"/>
      <c r="S2382" s="228" t="e">
        <f>IF(C2382="",NA(),MATCH($B2382&amp;$C2382,'Smelter Reference List'!$J:$J,0))</f>
        <v>#N/A</v>
      </c>
      <c r="T2382" s="229"/>
      <c r="U2382" s="229">
        <f t="shared" ca="1" si="76"/>
        <v>0</v>
      </c>
      <c r="V2382" s="229"/>
      <c r="W2382" s="229"/>
      <c r="Y2382" s="223" t="str">
        <f t="shared" si="77"/>
        <v/>
      </c>
    </row>
    <row r="2383" spans="1:25" s="223" customFormat="1" ht="20.25">
      <c r="A2383" s="292"/>
      <c r="B2383" s="293" t="str">
        <f>IF(LEN(A2383)=0,"",INDEX('Smelter Reference List'!$A:$A,MATCH($A2383,'Smelter Reference List'!$E:$E,0)))</f>
        <v/>
      </c>
      <c r="C2383" s="299" t="str">
        <f>IF(LEN(A2383)=0,"",INDEX('Smelter Reference List'!$C:$C,MATCH($A2383,'Smelter Reference List'!$E:$E,0)))</f>
        <v/>
      </c>
      <c r="D2383" s="293" t="str">
        <f ca="1">IF(ISERROR($S2383),"",OFFSET('Smelter Reference List'!$C$4,$S2383-4,0)&amp;"")</f>
        <v/>
      </c>
      <c r="E2383" s="293" t="str">
        <f ca="1">IF(ISERROR($S2383),"",OFFSET('Smelter Reference List'!$D$4,$S2383-4,0)&amp;"")</f>
        <v/>
      </c>
      <c r="F2383" s="293" t="str">
        <f ca="1">IF(ISERROR($S2383),"",OFFSET('Smelter Reference List'!$E$4,$S2383-4,0))</f>
        <v/>
      </c>
      <c r="G2383" s="293" t="str">
        <f ca="1">IF(C2383=$U$4,"Enter smelter details", IF(ISERROR($S2383),"",OFFSET('Smelter Reference List'!$F$4,$S2383-4,0)))</f>
        <v/>
      </c>
      <c r="H2383" s="294" t="str">
        <f ca="1">IF(ISERROR($S2383),"",OFFSET('Smelter Reference List'!$G$4,$S2383-4,0))</f>
        <v/>
      </c>
      <c r="I2383" s="295" t="str">
        <f ca="1">IF(ISERROR($S2383),"",OFFSET('Smelter Reference List'!$H$4,$S2383-4,0))</f>
        <v/>
      </c>
      <c r="J2383" s="295" t="str">
        <f ca="1">IF(ISERROR($S2383),"",OFFSET('Smelter Reference List'!$I$4,$S2383-4,0))</f>
        <v/>
      </c>
      <c r="K2383" s="296"/>
      <c r="L2383" s="296"/>
      <c r="M2383" s="296"/>
      <c r="N2383" s="296"/>
      <c r="O2383" s="296"/>
      <c r="P2383" s="296"/>
      <c r="Q2383" s="297"/>
      <c r="R2383" s="227"/>
      <c r="S2383" s="228" t="e">
        <f>IF(C2383="",NA(),MATCH($B2383&amp;$C2383,'Smelter Reference List'!$J:$J,0))</f>
        <v>#N/A</v>
      </c>
      <c r="T2383" s="229"/>
      <c r="U2383" s="229">
        <f t="shared" ca="1" si="76"/>
        <v>0</v>
      </c>
      <c r="V2383" s="229"/>
      <c r="W2383" s="229"/>
      <c r="Y2383" s="223" t="str">
        <f t="shared" si="77"/>
        <v/>
      </c>
    </row>
    <row r="2384" spans="1:25" s="223" customFormat="1" ht="20.25">
      <c r="A2384" s="292"/>
      <c r="B2384" s="293" t="str">
        <f>IF(LEN(A2384)=0,"",INDEX('Smelter Reference List'!$A:$A,MATCH($A2384,'Smelter Reference List'!$E:$E,0)))</f>
        <v/>
      </c>
      <c r="C2384" s="299" t="str">
        <f>IF(LEN(A2384)=0,"",INDEX('Smelter Reference List'!$C:$C,MATCH($A2384,'Smelter Reference List'!$E:$E,0)))</f>
        <v/>
      </c>
      <c r="D2384" s="293" t="str">
        <f ca="1">IF(ISERROR($S2384),"",OFFSET('Smelter Reference List'!$C$4,$S2384-4,0)&amp;"")</f>
        <v/>
      </c>
      <c r="E2384" s="293" t="str">
        <f ca="1">IF(ISERROR($S2384),"",OFFSET('Smelter Reference List'!$D$4,$S2384-4,0)&amp;"")</f>
        <v/>
      </c>
      <c r="F2384" s="293" t="str">
        <f ca="1">IF(ISERROR($S2384),"",OFFSET('Smelter Reference List'!$E$4,$S2384-4,0))</f>
        <v/>
      </c>
      <c r="G2384" s="293" t="str">
        <f ca="1">IF(C2384=$U$4,"Enter smelter details", IF(ISERROR($S2384),"",OFFSET('Smelter Reference List'!$F$4,$S2384-4,0)))</f>
        <v/>
      </c>
      <c r="H2384" s="294" t="str">
        <f ca="1">IF(ISERROR($S2384),"",OFFSET('Smelter Reference List'!$G$4,$S2384-4,0))</f>
        <v/>
      </c>
      <c r="I2384" s="295" t="str">
        <f ca="1">IF(ISERROR($S2384),"",OFFSET('Smelter Reference List'!$H$4,$S2384-4,0))</f>
        <v/>
      </c>
      <c r="J2384" s="295" t="str">
        <f ca="1">IF(ISERROR($S2384),"",OFFSET('Smelter Reference List'!$I$4,$S2384-4,0))</f>
        <v/>
      </c>
      <c r="K2384" s="296"/>
      <c r="L2384" s="296"/>
      <c r="M2384" s="296"/>
      <c r="N2384" s="296"/>
      <c r="O2384" s="296"/>
      <c r="P2384" s="296"/>
      <c r="Q2384" s="297"/>
      <c r="R2384" s="227"/>
      <c r="S2384" s="228" t="e">
        <f>IF(C2384="",NA(),MATCH($B2384&amp;$C2384,'Smelter Reference List'!$J:$J,0))</f>
        <v>#N/A</v>
      </c>
      <c r="T2384" s="229"/>
      <c r="U2384" s="229">
        <f t="shared" ca="1" si="76"/>
        <v>0</v>
      </c>
      <c r="V2384" s="229"/>
      <c r="W2384" s="229"/>
      <c r="Y2384" s="223" t="str">
        <f t="shared" si="77"/>
        <v/>
      </c>
    </row>
    <row r="2385" spans="1:25" s="223" customFormat="1" ht="20.25">
      <c r="A2385" s="292"/>
      <c r="B2385" s="293" t="str">
        <f>IF(LEN(A2385)=0,"",INDEX('Smelter Reference List'!$A:$A,MATCH($A2385,'Smelter Reference List'!$E:$E,0)))</f>
        <v/>
      </c>
      <c r="C2385" s="299" t="str">
        <f>IF(LEN(A2385)=0,"",INDEX('Smelter Reference List'!$C:$C,MATCH($A2385,'Smelter Reference List'!$E:$E,0)))</f>
        <v/>
      </c>
      <c r="D2385" s="293" t="str">
        <f ca="1">IF(ISERROR($S2385),"",OFFSET('Smelter Reference List'!$C$4,$S2385-4,0)&amp;"")</f>
        <v/>
      </c>
      <c r="E2385" s="293" t="str">
        <f ca="1">IF(ISERROR($S2385),"",OFFSET('Smelter Reference List'!$D$4,$S2385-4,0)&amp;"")</f>
        <v/>
      </c>
      <c r="F2385" s="293" t="str">
        <f ca="1">IF(ISERROR($S2385),"",OFFSET('Smelter Reference List'!$E$4,$S2385-4,0))</f>
        <v/>
      </c>
      <c r="G2385" s="293" t="str">
        <f ca="1">IF(C2385=$U$4,"Enter smelter details", IF(ISERROR($S2385),"",OFFSET('Smelter Reference List'!$F$4,$S2385-4,0)))</f>
        <v/>
      </c>
      <c r="H2385" s="294" t="str">
        <f ca="1">IF(ISERROR($S2385),"",OFFSET('Smelter Reference List'!$G$4,$S2385-4,0))</f>
        <v/>
      </c>
      <c r="I2385" s="295" t="str">
        <f ca="1">IF(ISERROR($S2385),"",OFFSET('Smelter Reference List'!$H$4,$S2385-4,0))</f>
        <v/>
      </c>
      <c r="J2385" s="295" t="str">
        <f ca="1">IF(ISERROR($S2385),"",OFFSET('Smelter Reference List'!$I$4,$S2385-4,0))</f>
        <v/>
      </c>
      <c r="K2385" s="296"/>
      <c r="L2385" s="296"/>
      <c r="M2385" s="296"/>
      <c r="N2385" s="296"/>
      <c r="O2385" s="296"/>
      <c r="P2385" s="296"/>
      <c r="Q2385" s="297"/>
      <c r="R2385" s="227"/>
      <c r="S2385" s="228" t="e">
        <f>IF(C2385="",NA(),MATCH($B2385&amp;$C2385,'Smelter Reference List'!$J:$J,0))</f>
        <v>#N/A</v>
      </c>
      <c r="T2385" s="229"/>
      <c r="U2385" s="229">
        <f t="shared" ca="1" si="76"/>
        <v>0</v>
      </c>
      <c r="V2385" s="229"/>
      <c r="W2385" s="229"/>
      <c r="Y2385" s="223" t="str">
        <f t="shared" si="77"/>
        <v/>
      </c>
    </row>
    <row r="2386" spans="1:25" s="223" customFormat="1" ht="20.25">
      <c r="A2386" s="292"/>
      <c r="B2386" s="293" t="str">
        <f>IF(LEN(A2386)=0,"",INDEX('Smelter Reference List'!$A:$A,MATCH($A2386,'Smelter Reference List'!$E:$E,0)))</f>
        <v/>
      </c>
      <c r="C2386" s="299" t="str">
        <f>IF(LEN(A2386)=0,"",INDEX('Smelter Reference List'!$C:$C,MATCH($A2386,'Smelter Reference List'!$E:$E,0)))</f>
        <v/>
      </c>
      <c r="D2386" s="293" t="str">
        <f ca="1">IF(ISERROR($S2386),"",OFFSET('Smelter Reference List'!$C$4,$S2386-4,0)&amp;"")</f>
        <v/>
      </c>
      <c r="E2386" s="293" t="str">
        <f ca="1">IF(ISERROR($S2386),"",OFFSET('Smelter Reference List'!$D$4,$S2386-4,0)&amp;"")</f>
        <v/>
      </c>
      <c r="F2386" s="293" t="str">
        <f ca="1">IF(ISERROR($S2386),"",OFFSET('Smelter Reference List'!$E$4,$S2386-4,0))</f>
        <v/>
      </c>
      <c r="G2386" s="293" t="str">
        <f ca="1">IF(C2386=$U$4,"Enter smelter details", IF(ISERROR($S2386),"",OFFSET('Smelter Reference List'!$F$4,$S2386-4,0)))</f>
        <v/>
      </c>
      <c r="H2386" s="294" t="str">
        <f ca="1">IF(ISERROR($S2386),"",OFFSET('Smelter Reference List'!$G$4,$S2386-4,0))</f>
        <v/>
      </c>
      <c r="I2386" s="295" t="str">
        <f ca="1">IF(ISERROR($S2386),"",OFFSET('Smelter Reference List'!$H$4,$S2386-4,0))</f>
        <v/>
      </c>
      <c r="J2386" s="295" t="str">
        <f ca="1">IF(ISERROR($S2386),"",OFFSET('Smelter Reference List'!$I$4,$S2386-4,0))</f>
        <v/>
      </c>
      <c r="K2386" s="296"/>
      <c r="L2386" s="296"/>
      <c r="M2386" s="296"/>
      <c r="N2386" s="296"/>
      <c r="O2386" s="296"/>
      <c r="P2386" s="296"/>
      <c r="Q2386" s="297"/>
      <c r="R2386" s="227"/>
      <c r="S2386" s="228" t="e">
        <f>IF(C2386="",NA(),MATCH($B2386&amp;$C2386,'Smelter Reference List'!$J:$J,0))</f>
        <v>#N/A</v>
      </c>
      <c r="T2386" s="229"/>
      <c r="U2386" s="229">
        <f t="shared" ca="1" si="76"/>
        <v>0</v>
      </c>
      <c r="V2386" s="229"/>
      <c r="W2386" s="229"/>
      <c r="Y2386" s="223" t="str">
        <f t="shared" si="77"/>
        <v/>
      </c>
    </row>
    <row r="2387" spans="1:25" s="223" customFormat="1" ht="20.25">
      <c r="A2387" s="292"/>
      <c r="B2387" s="293" t="str">
        <f>IF(LEN(A2387)=0,"",INDEX('Smelter Reference List'!$A:$A,MATCH($A2387,'Smelter Reference List'!$E:$E,0)))</f>
        <v/>
      </c>
      <c r="C2387" s="299" t="str">
        <f>IF(LEN(A2387)=0,"",INDEX('Smelter Reference List'!$C:$C,MATCH($A2387,'Smelter Reference List'!$E:$E,0)))</f>
        <v/>
      </c>
      <c r="D2387" s="293" t="str">
        <f ca="1">IF(ISERROR($S2387),"",OFFSET('Smelter Reference List'!$C$4,$S2387-4,0)&amp;"")</f>
        <v/>
      </c>
      <c r="E2387" s="293" t="str">
        <f ca="1">IF(ISERROR($S2387),"",OFFSET('Smelter Reference List'!$D$4,$S2387-4,0)&amp;"")</f>
        <v/>
      </c>
      <c r="F2387" s="293" t="str">
        <f ca="1">IF(ISERROR($S2387),"",OFFSET('Smelter Reference List'!$E$4,$S2387-4,0))</f>
        <v/>
      </c>
      <c r="G2387" s="293" t="str">
        <f ca="1">IF(C2387=$U$4,"Enter smelter details", IF(ISERROR($S2387),"",OFFSET('Smelter Reference List'!$F$4,$S2387-4,0)))</f>
        <v/>
      </c>
      <c r="H2387" s="294" t="str">
        <f ca="1">IF(ISERROR($S2387),"",OFFSET('Smelter Reference List'!$G$4,$S2387-4,0))</f>
        <v/>
      </c>
      <c r="I2387" s="295" t="str">
        <f ca="1">IF(ISERROR($S2387),"",OFFSET('Smelter Reference List'!$H$4,$S2387-4,0))</f>
        <v/>
      </c>
      <c r="J2387" s="295" t="str">
        <f ca="1">IF(ISERROR($S2387),"",OFFSET('Smelter Reference List'!$I$4,$S2387-4,0))</f>
        <v/>
      </c>
      <c r="K2387" s="296"/>
      <c r="L2387" s="296"/>
      <c r="M2387" s="296"/>
      <c r="N2387" s="296"/>
      <c r="O2387" s="296"/>
      <c r="P2387" s="296"/>
      <c r="Q2387" s="297"/>
      <c r="R2387" s="227"/>
      <c r="S2387" s="228" t="e">
        <f>IF(C2387="",NA(),MATCH($B2387&amp;$C2387,'Smelter Reference List'!$J:$J,0))</f>
        <v>#N/A</v>
      </c>
      <c r="T2387" s="229"/>
      <c r="U2387" s="229">
        <f t="shared" ca="1" si="76"/>
        <v>0</v>
      </c>
      <c r="V2387" s="229"/>
      <c r="W2387" s="229"/>
      <c r="Y2387" s="223" t="str">
        <f t="shared" si="77"/>
        <v/>
      </c>
    </row>
    <row r="2388" spans="1:25" s="223" customFormat="1" ht="20.25">
      <c r="A2388" s="292"/>
      <c r="B2388" s="293" t="str">
        <f>IF(LEN(A2388)=0,"",INDEX('Smelter Reference List'!$A:$A,MATCH($A2388,'Smelter Reference List'!$E:$E,0)))</f>
        <v/>
      </c>
      <c r="C2388" s="299" t="str">
        <f>IF(LEN(A2388)=0,"",INDEX('Smelter Reference List'!$C:$C,MATCH($A2388,'Smelter Reference List'!$E:$E,0)))</f>
        <v/>
      </c>
      <c r="D2388" s="293" t="str">
        <f ca="1">IF(ISERROR($S2388),"",OFFSET('Smelter Reference List'!$C$4,$S2388-4,0)&amp;"")</f>
        <v/>
      </c>
      <c r="E2388" s="293" t="str">
        <f ca="1">IF(ISERROR($S2388),"",OFFSET('Smelter Reference List'!$D$4,$S2388-4,0)&amp;"")</f>
        <v/>
      </c>
      <c r="F2388" s="293" t="str">
        <f ca="1">IF(ISERROR($S2388),"",OFFSET('Smelter Reference List'!$E$4,$S2388-4,0))</f>
        <v/>
      </c>
      <c r="G2388" s="293" t="str">
        <f ca="1">IF(C2388=$U$4,"Enter smelter details", IF(ISERROR($S2388),"",OFFSET('Smelter Reference List'!$F$4,$S2388-4,0)))</f>
        <v/>
      </c>
      <c r="H2388" s="294" t="str">
        <f ca="1">IF(ISERROR($S2388),"",OFFSET('Smelter Reference List'!$G$4,$S2388-4,0))</f>
        <v/>
      </c>
      <c r="I2388" s="295" t="str">
        <f ca="1">IF(ISERROR($S2388),"",OFFSET('Smelter Reference List'!$H$4,$S2388-4,0))</f>
        <v/>
      </c>
      <c r="J2388" s="295" t="str">
        <f ca="1">IF(ISERROR($S2388),"",OFFSET('Smelter Reference List'!$I$4,$S2388-4,0))</f>
        <v/>
      </c>
      <c r="K2388" s="296"/>
      <c r="L2388" s="296"/>
      <c r="M2388" s="296"/>
      <c r="N2388" s="296"/>
      <c r="O2388" s="296"/>
      <c r="P2388" s="296"/>
      <c r="Q2388" s="297"/>
      <c r="R2388" s="227"/>
      <c r="S2388" s="228" t="e">
        <f>IF(C2388="",NA(),MATCH($B2388&amp;$C2388,'Smelter Reference List'!$J:$J,0))</f>
        <v>#N/A</v>
      </c>
      <c r="T2388" s="229"/>
      <c r="U2388" s="229">
        <f t="shared" ca="1" si="76"/>
        <v>0</v>
      </c>
      <c r="V2388" s="229"/>
      <c r="W2388" s="229"/>
      <c r="Y2388" s="223" t="str">
        <f t="shared" si="77"/>
        <v/>
      </c>
    </row>
    <row r="2389" spans="1:25" s="223" customFormat="1" ht="20.25">
      <c r="A2389" s="292"/>
      <c r="B2389" s="293" t="str">
        <f>IF(LEN(A2389)=0,"",INDEX('Smelter Reference List'!$A:$A,MATCH($A2389,'Smelter Reference List'!$E:$E,0)))</f>
        <v/>
      </c>
      <c r="C2389" s="299" t="str">
        <f>IF(LEN(A2389)=0,"",INDEX('Smelter Reference List'!$C:$C,MATCH($A2389,'Smelter Reference List'!$E:$E,0)))</f>
        <v/>
      </c>
      <c r="D2389" s="293" t="str">
        <f ca="1">IF(ISERROR($S2389),"",OFFSET('Smelter Reference List'!$C$4,$S2389-4,0)&amp;"")</f>
        <v/>
      </c>
      <c r="E2389" s="293" t="str">
        <f ca="1">IF(ISERROR($S2389),"",OFFSET('Smelter Reference List'!$D$4,$S2389-4,0)&amp;"")</f>
        <v/>
      </c>
      <c r="F2389" s="293" t="str">
        <f ca="1">IF(ISERROR($S2389),"",OFFSET('Smelter Reference List'!$E$4,$S2389-4,0))</f>
        <v/>
      </c>
      <c r="G2389" s="293" t="str">
        <f ca="1">IF(C2389=$U$4,"Enter smelter details", IF(ISERROR($S2389),"",OFFSET('Smelter Reference List'!$F$4,$S2389-4,0)))</f>
        <v/>
      </c>
      <c r="H2389" s="294" t="str">
        <f ca="1">IF(ISERROR($S2389),"",OFFSET('Smelter Reference List'!$G$4,$S2389-4,0))</f>
        <v/>
      </c>
      <c r="I2389" s="295" t="str">
        <f ca="1">IF(ISERROR($S2389),"",OFFSET('Smelter Reference List'!$H$4,$S2389-4,0))</f>
        <v/>
      </c>
      <c r="J2389" s="295" t="str">
        <f ca="1">IF(ISERROR($S2389),"",OFFSET('Smelter Reference List'!$I$4,$S2389-4,0))</f>
        <v/>
      </c>
      <c r="K2389" s="296"/>
      <c r="L2389" s="296"/>
      <c r="M2389" s="296"/>
      <c r="N2389" s="296"/>
      <c r="O2389" s="296"/>
      <c r="P2389" s="296"/>
      <c r="Q2389" s="297"/>
      <c r="R2389" s="227"/>
      <c r="S2389" s="228" t="e">
        <f>IF(C2389="",NA(),MATCH($B2389&amp;$C2389,'Smelter Reference List'!$J:$J,0))</f>
        <v>#N/A</v>
      </c>
      <c r="T2389" s="229"/>
      <c r="U2389" s="229">
        <f t="shared" ca="1" si="76"/>
        <v>0</v>
      </c>
      <c r="V2389" s="229"/>
      <c r="W2389" s="229"/>
      <c r="Y2389" s="223" t="str">
        <f t="shared" si="77"/>
        <v/>
      </c>
    </row>
    <row r="2390" spans="1:25" s="223" customFormat="1" ht="20.25">
      <c r="A2390" s="292"/>
      <c r="B2390" s="293" t="str">
        <f>IF(LEN(A2390)=0,"",INDEX('Smelter Reference List'!$A:$A,MATCH($A2390,'Smelter Reference List'!$E:$E,0)))</f>
        <v/>
      </c>
      <c r="C2390" s="299" t="str">
        <f>IF(LEN(A2390)=0,"",INDEX('Smelter Reference List'!$C:$C,MATCH($A2390,'Smelter Reference List'!$E:$E,0)))</f>
        <v/>
      </c>
      <c r="D2390" s="293" t="str">
        <f ca="1">IF(ISERROR($S2390),"",OFFSET('Smelter Reference List'!$C$4,$S2390-4,0)&amp;"")</f>
        <v/>
      </c>
      <c r="E2390" s="293" t="str">
        <f ca="1">IF(ISERROR($S2390),"",OFFSET('Smelter Reference List'!$D$4,$S2390-4,0)&amp;"")</f>
        <v/>
      </c>
      <c r="F2390" s="293" t="str">
        <f ca="1">IF(ISERROR($S2390),"",OFFSET('Smelter Reference List'!$E$4,$S2390-4,0))</f>
        <v/>
      </c>
      <c r="G2390" s="293" t="str">
        <f ca="1">IF(C2390=$U$4,"Enter smelter details", IF(ISERROR($S2390),"",OFFSET('Smelter Reference List'!$F$4,$S2390-4,0)))</f>
        <v/>
      </c>
      <c r="H2390" s="294" t="str">
        <f ca="1">IF(ISERROR($S2390),"",OFFSET('Smelter Reference List'!$G$4,$S2390-4,0))</f>
        <v/>
      </c>
      <c r="I2390" s="295" t="str">
        <f ca="1">IF(ISERROR($S2390),"",OFFSET('Smelter Reference List'!$H$4,$S2390-4,0))</f>
        <v/>
      </c>
      <c r="J2390" s="295" t="str">
        <f ca="1">IF(ISERROR($S2390),"",OFFSET('Smelter Reference List'!$I$4,$S2390-4,0))</f>
        <v/>
      </c>
      <c r="K2390" s="296"/>
      <c r="L2390" s="296"/>
      <c r="M2390" s="296"/>
      <c r="N2390" s="296"/>
      <c r="O2390" s="296"/>
      <c r="P2390" s="296"/>
      <c r="Q2390" s="297"/>
      <c r="R2390" s="227"/>
      <c r="S2390" s="228" t="e">
        <f>IF(C2390="",NA(),MATCH($B2390&amp;$C2390,'Smelter Reference List'!$J:$J,0))</f>
        <v>#N/A</v>
      </c>
      <c r="T2390" s="229"/>
      <c r="U2390" s="229">
        <f t="shared" ca="1" si="76"/>
        <v>0</v>
      </c>
      <c r="V2390" s="229"/>
      <c r="W2390" s="229"/>
      <c r="Y2390" s="223" t="str">
        <f t="shared" si="77"/>
        <v/>
      </c>
    </row>
    <row r="2391" spans="1:25" s="223" customFormat="1" ht="20.25">
      <c r="A2391" s="292"/>
      <c r="B2391" s="293" t="str">
        <f>IF(LEN(A2391)=0,"",INDEX('Smelter Reference List'!$A:$A,MATCH($A2391,'Smelter Reference List'!$E:$E,0)))</f>
        <v/>
      </c>
      <c r="C2391" s="299" t="str">
        <f>IF(LEN(A2391)=0,"",INDEX('Smelter Reference List'!$C:$C,MATCH($A2391,'Smelter Reference List'!$E:$E,0)))</f>
        <v/>
      </c>
      <c r="D2391" s="293" t="str">
        <f ca="1">IF(ISERROR($S2391),"",OFFSET('Smelter Reference List'!$C$4,$S2391-4,0)&amp;"")</f>
        <v/>
      </c>
      <c r="E2391" s="293" t="str">
        <f ca="1">IF(ISERROR($S2391),"",OFFSET('Smelter Reference List'!$D$4,$S2391-4,0)&amp;"")</f>
        <v/>
      </c>
      <c r="F2391" s="293" t="str">
        <f ca="1">IF(ISERROR($S2391),"",OFFSET('Smelter Reference List'!$E$4,$S2391-4,0))</f>
        <v/>
      </c>
      <c r="G2391" s="293" t="str">
        <f ca="1">IF(C2391=$U$4,"Enter smelter details", IF(ISERROR($S2391),"",OFFSET('Smelter Reference List'!$F$4,$S2391-4,0)))</f>
        <v/>
      </c>
      <c r="H2391" s="294" t="str">
        <f ca="1">IF(ISERROR($S2391),"",OFFSET('Smelter Reference List'!$G$4,$S2391-4,0))</f>
        <v/>
      </c>
      <c r="I2391" s="295" t="str">
        <f ca="1">IF(ISERROR($S2391),"",OFFSET('Smelter Reference List'!$H$4,$S2391-4,0))</f>
        <v/>
      </c>
      <c r="J2391" s="295" t="str">
        <f ca="1">IF(ISERROR($S2391),"",OFFSET('Smelter Reference List'!$I$4,$S2391-4,0))</f>
        <v/>
      </c>
      <c r="K2391" s="296"/>
      <c r="L2391" s="296"/>
      <c r="M2391" s="296"/>
      <c r="N2391" s="296"/>
      <c r="O2391" s="296"/>
      <c r="P2391" s="296"/>
      <c r="Q2391" s="297"/>
      <c r="R2391" s="227"/>
      <c r="S2391" s="228" t="e">
        <f>IF(C2391="",NA(),MATCH($B2391&amp;$C2391,'Smelter Reference List'!$J:$J,0))</f>
        <v>#N/A</v>
      </c>
      <c r="T2391" s="229"/>
      <c r="U2391" s="229">
        <f t="shared" ca="1" si="76"/>
        <v>0</v>
      </c>
      <c r="V2391" s="229"/>
      <c r="W2391" s="229"/>
      <c r="Y2391" s="223" t="str">
        <f t="shared" si="77"/>
        <v/>
      </c>
    </row>
    <row r="2392" spans="1:25" s="223" customFormat="1" ht="20.25">
      <c r="A2392" s="292"/>
      <c r="B2392" s="293" t="str">
        <f>IF(LEN(A2392)=0,"",INDEX('Smelter Reference List'!$A:$A,MATCH($A2392,'Smelter Reference List'!$E:$E,0)))</f>
        <v/>
      </c>
      <c r="C2392" s="299" t="str">
        <f>IF(LEN(A2392)=0,"",INDEX('Smelter Reference List'!$C:$C,MATCH($A2392,'Smelter Reference List'!$E:$E,0)))</f>
        <v/>
      </c>
      <c r="D2392" s="293" t="str">
        <f ca="1">IF(ISERROR($S2392),"",OFFSET('Smelter Reference List'!$C$4,$S2392-4,0)&amp;"")</f>
        <v/>
      </c>
      <c r="E2392" s="293" t="str">
        <f ca="1">IF(ISERROR($S2392),"",OFFSET('Smelter Reference List'!$D$4,$S2392-4,0)&amp;"")</f>
        <v/>
      </c>
      <c r="F2392" s="293" t="str">
        <f ca="1">IF(ISERROR($S2392),"",OFFSET('Smelter Reference List'!$E$4,$S2392-4,0))</f>
        <v/>
      </c>
      <c r="G2392" s="293" t="str">
        <f ca="1">IF(C2392=$U$4,"Enter smelter details", IF(ISERROR($S2392),"",OFFSET('Smelter Reference List'!$F$4,$S2392-4,0)))</f>
        <v/>
      </c>
      <c r="H2392" s="294" t="str">
        <f ca="1">IF(ISERROR($S2392),"",OFFSET('Smelter Reference List'!$G$4,$S2392-4,0))</f>
        <v/>
      </c>
      <c r="I2392" s="295" t="str">
        <f ca="1">IF(ISERROR($S2392),"",OFFSET('Smelter Reference List'!$H$4,$S2392-4,0))</f>
        <v/>
      </c>
      <c r="J2392" s="295" t="str">
        <f ca="1">IF(ISERROR($S2392),"",OFFSET('Smelter Reference List'!$I$4,$S2392-4,0))</f>
        <v/>
      </c>
      <c r="K2392" s="296"/>
      <c r="L2392" s="296"/>
      <c r="M2392" s="296"/>
      <c r="N2392" s="296"/>
      <c r="O2392" s="296"/>
      <c r="P2392" s="296"/>
      <c r="Q2392" s="297"/>
      <c r="R2392" s="227"/>
      <c r="S2392" s="228" t="e">
        <f>IF(C2392="",NA(),MATCH($B2392&amp;$C2392,'Smelter Reference List'!$J:$J,0))</f>
        <v>#N/A</v>
      </c>
      <c r="T2392" s="229"/>
      <c r="U2392" s="229">
        <f t="shared" ca="1" si="76"/>
        <v>0</v>
      </c>
      <c r="V2392" s="229"/>
      <c r="W2392" s="229"/>
      <c r="Y2392" s="223" t="str">
        <f t="shared" si="77"/>
        <v/>
      </c>
    </row>
    <row r="2393" spans="1:25" s="223" customFormat="1" ht="20.25">
      <c r="A2393" s="292"/>
      <c r="B2393" s="293" t="str">
        <f>IF(LEN(A2393)=0,"",INDEX('Smelter Reference List'!$A:$A,MATCH($A2393,'Smelter Reference List'!$E:$E,0)))</f>
        <v/>
      </c>
      <c r="C2393" s="299" t="str">
        <f>IF(LEN(A2393)=0,"",INDEX('Smelter Reference List'!$C:$C,MATCH($A2393,'Smelter Reference List'!$E:$E,0)))</f>
        <v/>
      </c>
      <c r="D2393" s="293" t="str">
        <f ca="1">IF(ISERROR($S2393),"",OFFSET('Smelter Reference List'!$C$4,$S2393-4,0)&amp;"")</f>
        <v/>
      </c>
      <c r="E2393" s="293" t="str">
        <f ca="1">IF(ISERROR($S2393),"",OFFSET('Smelter Reference List'!$D$4,$S2393-4,0)&amp;"")</f>
        <v/>
      </c>
      <c r="F2393" s="293" t="str">
        <f ca="1">IF(ISERROR($S2393),"",OFFSET('Smelter Reference List'!$E$4,$S2393-4,0))</f>
        <v/>
      </c>
      <c r="G2393" s="293" t="str">
        <f ca="1">IF(C2393=$U$4,"Enter smelter details", IF(ISERROR($S2393),"",OFFSET('Smelter Reference List'!$F$4,$S2393-4,0)))</f>
        <v/>
      </c>
      <c r="H2393" s="294" t="str">
        <f ca="1">IF(ISERROR($S2393),"",OFFSET('Smelter Reference List'!$G$4,$S2393-4,0))</f>
        <v/>
      </c>
      <c r="I2393" s="295" t="str">
        <f ca="1">IF(ISERROR($S2393),"",OFFSET('Smelter Reference List'!$H$4,$S2393-4,0))</f>
        <v/>
      </c>
      <c r="J2393" s="295" t="str">
        <f ca="1">IF(ISERROR($S2393),"",OFFSET('Smelter Reference List'!$I$4,$S2393-4,0))</f>
        <v/>
      </c>
      <c r="K2393" s="296"/>
      <c r="L2393" s="296"/>
      <c r="M2393" s="296"/>
      <c r="N2393" s="296"/>
      <c r="O2393" s="296"/>
      <c r="P2393" s="296"/>
      <c r="Q2393" s="297"/>
      <c r="R2393" s="227"/>
      <c r="S2393" s="228" t="e">
        <f>IF(C2393="",NA(),MATCH($B2393&amp;$C2393,'Smelter Reference List'!$J:$J,0))</f>
        <v>#N/A</v>
      </c>
      <c r="T2393" s="229"/>
      <c r="U2393" s="229">
        <f t="shared" ca="1" si="76"/>
        <v>0</v>
      </c>
      <c r="V2393" s="229"/>
      <c r="W2393" s="229"/>
      <c r="Y2393" s="223" t="str">
        <f t="shared" si="77"/>
        <v/>
      </c>
    </row>
    <row r="2394" spans="1:25" s="223" customFormat="1" ht="20.25">
      <c r="A2394" s="292"/>
      <c r="B2394" s="293" t="str">
        <f>IF(LEN(A2394)=0,"",INDEX('Smelter Reference List'!$A:$A,MATCH($A2394,'Smelter Reference List'!$E:$E,0)))</f>
        <v/>
      </c>
      <c r="C2394" s="299" t="str">
        <f>IF(LEN(A2394)=0,"",INDEX('Smelter Reference List'!$C:$C,MATCH($A2394,'Smelter Reference List'!$E:$E,0)))</f>
        <v/>
      </c>
      <c r="D2394" s="293" t="str">
        <f ca="1">IF(ISERROR($S2394),"",OFFSET('Smelter Reference List'!$C$4,$S2394-4,0)&amp;"")</f>
        <v/>
      </c>
      <c r="E2394" s="293" t="str">
        <f ca="1">IF(ISERROR($S2394),"",OFFSET('Smelter Reference List'!$D$4,$S2394-4,0)&amp;"")</f>
        <v/>
      </c>
      <c r="F2394" s="293" t="str">
        <f ca="1">IF(ISERROR($S2394),"",OFFSET('Smelter Reference List'!$E$4,$S2394-4,0))</f>
        <v/>
      </c>
      <c r="G2394" s="293" t="str">
        <f ca="1">IF(C2394=$U$4,"Enter smelter details", IF(ISERROR($S2394),"",OFFSET('Smelter Reference List'!$F$4,$S2394-4,0)))</f>
        <v/>
      </c>
      <c r="H2394" s="294" t="str">
        <f ca="1">IF(ISERROR($S2394),"",OFFSET('Smelter Reference List'!$G$4,$S2394-4,0))</f>
        <v/>
      </c>
      <c r="I2394" s="295" t="str">
        <f ca="1">IF(ISERROR($S2394),"",OFFSET('Smelter Reference List'!$H$4,$S2394-4,0))</f>
        <v/>
      </c>
      <c r="J2394" s="295" t="str">
        <f ca="1">IF(ISERROR($S2394),"",OFFSET('Smelter Reference List'!$I$4,$S2394-4,0))</f>
        <v/>
      </c>
      <c r="K2394" s="296"/>
      <c r="L2394" s="296"/>
      <c r="M2394" s="296"/>
      <c r="N2394" s="296"/>
      <c r="O2394" s="296"/>
      <c r="P2394" s="296"/>
      <c r="Q2394" s="297"/>
      <c r="R2394" s="227"/>
      <c r="S2394" s="228" t="e">
        <f>IF(C2394="",NA(),MATCH($B2394&amp;$C2394,'Smelter Reference List'!$J:$J,0))</f>
        <v>#N/A</v>
      </c>
      <c r="T2394" s="229"/>
      <c r="U2394" s="229">
        <f t="shared" ca="1" si="76"/>
        <v>0</v>
      </c>
      <c r="V2394" s="229"/>
      <c r="W2394" s="229"/>
      <c r="Y2394" s="223" t="str">
        <f t="shared" si="77"/>
        <v/>
      </c>
    </row>
    <row r="2395" spans="1:25" s="223" customFormat="1" ht="20.25">
      <c r="A2395" s="292"/>
      <c r="B2395" s="293" t="str">
        <f>IF(LEN(A2395)=0,"",INDEX('Smelter Reference List'!$A:$A,MATCH($A2395,'Smelter Reference List'!$E:$E,0)))</f>
        <v/>
      </c>
      <c r="C2395" s="299" t="str">
        <f>IF(LEN(A2395)=0,"",INDEX('Smelter Reference List'!$C:$C,MATCH($A2395,'Smelter Reference List'!$E:$E,0)))</f>
        <v/>
      </c>
      <c r="D2395" s="293" t="str">
        <f ca="1">IF(ISERROR($S2395),"",OFFSET('Smelter Reference List'!$C$4,$S2395-4,0)&amp;"")</f>
        <v/>
      </c>
      <c r="E2395" s="293" t="str">
        <f ca="1">IF(ISERROR($S2395),"",OFFSET('Smelter Reference List'!$D$4,$S2395-4,0)&amp;"")</f>
        <v/>
      </c>
      <c r="F2395" s="293" t="str">
        <f ca="1">IF(ISERROR($S2395),"",OFFSET('Smelter Reference List'!$E$4,$S2395-4,0))</f>
        <v/>
      </c>
      <c r="G2395" s="293" t="str">
        <f ca="1">IF(C2395=$U$4,"Enter smelter details", IF(ISERROR($S2395),"",OFFSET('Smelter Reference List'!$F$4,$S2395-4,0)))</f>
        <v/>
      </c>
      <c r="H2395" s="294" t="str">
        <f ca="1">IF(ISERROR($S2395),"",OFFSET('Smelter Reference List'!$G$4,$S2395-4,0))</f>
        <v/>
      </c>
      <c r="I2395" s="295" t="str">
        <f ca="1">IF(ISERROR($S2395),"",OFFSET('Smelter Reference List'!$H$4,$S2395-4,0))</f>
        <v/>
      </c>
      <c r="J2395" s="295" t="str">
        <f ca="1">IF(ISERROR($S2395),"",OFFSET('Smelter Reference List'!$I$4,$S2395-4,0))</f>
        <v/>
      </c>
      <c r="K2395" s="296"/>
      <c r="L2395" s="296"/>
      <c r="M2395" s="296"/>
      <c r="N2395" s="296"/>
      <c r="O2395" s="296"/>
      <c r="P2395" s="296"/>
      <c r="Q2395" s="297"/>
      <c r="R2395" s="227"/>
      <c r="S2395" s="228" t="e">
        <f>IF(C2395="",NA(),MATCH($B2395&amp;$C2395,'Smelter Reference List'!$J:$J,0))</f>
        <v>#N/A</v>
      </c>
      <c r="T2395" s="229"/>
      <c r="U2395" s="229">
        <f t="shared" ca="1" si="76"/>
        <v>0</v>
      </c>
      <c r="V2395" s="229"/>
      <c r="W2395" s="229"/>
      <c r="Y2395" s="223" t="str">
        <f t="shared" si="77"/>
        <v/>
      </c>
    </row>
    <row r="2396" spans="1:25" s="223" customFormat="1" ht="20.25">
      <c r="A2396" s="292"/>
      <c r="B2396" s="293" t="str">
        <f>IF(LEN(A2396)=0,"",INDEX('Smelter Reference List'!$A:$A,MATCH($A2396,'Smelter Reference List'!$E:$E,0)))</f>
        <v/>
      </c>
      <c r="C2396" s="299" t="str">
        <f>IF(LEN(A2396)=0,"",INDEX('Smelter Reference List'!$C:$C,MATCH($A2396,'Smelter Reference List'!$E:$E,0)))</f>
        <v/>
      </c>
      <c r="D2396" s="293" t="str">
        <f ca="1">IF(ISERROR($S2396),"",OFFSET('Smelter Reference List'!$C$4,$S2396-4,0)&amp;"")</f>
        <v/>
      </c>
      <c r="E2396" s="293" t="str">
        <f ca="1">IF(ISERROR($S2396),"",OFFSET('Smelter Reference List'!$D$4,$S2396-4,0)&amp;"")</f>
        <v/>
      </c>
      <c r="F2396" s="293" t="str">
        <f ca="1">IF(ISERROR($S2396),"",OFFSET('Smelter Reference List'!$E$4,$S2396-4,0))</f>
        <v/>
      </c>
      <c r="G2396" s="293" t="str">
        <f ca="1">IF(C2396=$U$4,"Enter smelter details", IF(ISERROR($S2396),"",OFFSET('Smelter Reference List'!$F$4,$S2396-4,0)))</f>
        <v/>
      </c>
      <c r="H2396" s="294" t="str">
        <f ca="1">IF(ISERROR($S2396),"",OFFSET('Smelter Reference List'!$G$4,$S2396-4,0))</f>
        <v/>
      </c>
      <c r="I2396" s="295" t="str">
        <f ca="1">IF(ISERROR($S2396),"",OFFSET('Smelter Reference List'!$H$4,$S2396-4,0))</f>
        <v/>
      </c>
      <c r="J2396" s="295" t="str">
        <f ca="1">IF(ISERROR($S2396),"",OFFSET('Smelter Reference List'!$I$4,$S2396-4,0))</f>
        <v/>
      </c>
      <c r="K2396" s="296"/>
      <c r="L2396" s="296"/>
      <c r="M2396" s="296"/>
      <c r="N2396" s="296"/>
      <c r="O2396" s="296"/>
      <c r="P2396" s="296"/>
      <c r="Q2396" s="297"/>
      <c r="R2396" s="227"/>
      <c r="S2396" s="228" t="e">
        <f>IF(C2396="",NA(),MATCH($B2396&amp;$C2396,'Smelter Reference List'!$J:$J,0))</f>
        <v>#N/A</v>
      </c>
      <c r="T2396" s="229"/>
      <c r="U2396" s="229">
        <f t="shared" ca="1" si="76"/>
        <v>0</v>
      </c>
      <c r="V2396" s="229"/>
      <c r="W2396" s="229"/>
      <c r="Y2396" s="223" t="str">
        <f t="shared" si="77"/>
        <v/>
      </c>
    </row>
    <row r="2397" spans="1:25" s="223" customFormat="1" ht="20.25">
      <c r="A2397" s="292"/>
      <c r="B2397" s="293" t="str">
        <f>IF(LEN(A2397)=0,"",INDEX('Smelter Reference List'!$A:$A,MATCH($A2397,'Smelter Reference List'!$E:$E,0)))</f>
        <v/>
      </c>
      <c r="C2397" s="299" t="str">
        <f>IF(LEN(A2397)=0,"",INDEX('Smelter Reference List'!$C:$C,MATCH($A2397,'Smelter Reference List'!$E:$E,0)))</f>
        <v/>
      </c>
      <c r="D2397" s="293" t="str">
        <f ca="1">IF(ISERROR($S2397),"",OFFSET('Smelter Reference List'!$C$4,$S2397-4,0)&amp;"")</f>
        <v/>
      </c>
      <c r="E2397" s="293" t="str">
        <f ca="1">IF(ISERROR($S2397),"",OFFSET('Smelter Reference List'!$D$4,$S2397-4,0)&amp;"")</f>
        <v/>
      </c>
      <c r="F2397" s="293" t="str">
        <f ca="1">IF(ISERROR($S2397),"",OFFSET('Smelter Reference List'!$E$4,$S2397-4,0))</f>
        <v/>
      </c>
      <c r="G2397" s="293" t="str">
        <f ca="1">IF(C2397=$U$4,"Enter smelter details", IF(ISERROR($S2397),"",OFFSET('Smelter Reference List'!$F$4,$S2397-4,0)))</f>
        <v/>
      </c>
      <c r="H2397" s="294" t="str">
        <f ca="1">IF(ISERROR($S2397),"",OFFSET('Smelter Reference List'!$G$4,$S2397-4,0))</f>
        <v/>
      </c>
      <c r="I2397" s="295" t="str">
        <f ca="1">IF(ISERROR($S2397),"",OFFSET('Smelter Reference List'!$H$4,$S2397-4,0))</f>
        <v/>
      </c>
      <c r="J2397" s="295" t="str">
        <f ca="1">IF(ISERROR($S2397),"",OFFSET('Smelter Reference List'!$I$4,$S2397-4,0))</f>
        <v/>
      </c>
      <c r="K2397" s="296"/>
      <c r="L2397" s="296"/>
      <c r="M2397" s="296"/>
      <c r="N2397" s="296"/>
      <c r="O2397" s="296"/>
      <c r="P2397" s="296"/>
      <c r="Q2397" s="297"/>
      <c r="R2397" s="227"/>
      <c r="S2397" s="228" t="e">
        <f>IF(C2397="",NA(),MATCH($B2397&amp;$C2397,'Smelter Reference List'!$J:$J,0))</f>
        <v>#N/A</v>
      </c>
      <c r="T2397" s="229"/>
      <c r="U2397" s="229">
        <f t="shared" ca="1" si="76"/>
        <v>0</v>
      </c>
      <c r="V2397" s="229"/>
      <c r="W2397" s="229"/>
      <c r="Y2397" s="223" t="str">
        <f t="shared" si="77"/>
        <v/>
      </c>
    </row>
    <row r="2398" spans="1:25" s="223" customFormat="1" ht="20.25">
      <c r="A2398" s="292"/>
      <c r="B2398" s="293" t="str">
        <f>IF(LEN(A2398)=0,"",INDEX('Smelter Reference List'!$A:$A,MATCH($A2398,'Smelter Reference List'!$E:$E,0)))</f>
        <v/>
      </c>
      <c r="C2398" s="299" t="str">
        <f>IF(LEN(A2398)=0,"",INDEX('Smelter Reference List'!$C:$C,MATCH($A2398,'Smelter Reference List'!$E:$E,0)))</f>
        <v/>
      </c>
      <c r="D2398" s="293" t="str">
        <f ca="1">IF(ISERROR($S2398),"",OFFSET('Smelter Reference List'!$C$4,$S2398-4,0)&amp;"")</f>
        <v/>
      </c>
      <c r="E2398" s="293" t="str">
        <f ca="1">IF(ISERROR($S2398),"",OFFSET('Smelter Reference List'!$D$4,$S2398-4,0)&amp;"")</f>
        <v/>
      </c>
      <c r="F2398" s="293" t="str">
        <f ca="1">IF(ISERROR($S2398),"",OFFSET('Smelter Reference List'!$E$4,$S2398-4,0))</f>
        <v/>
      </c>
      <c r="G2398" s="293" t="str">
        <f ca="1">IF(C2398=$U$4,"Enter smelter details", IF(ISERROR($S2398),"",OFFSET('Smelter Reference List'!$F$4,$S2398-4,0)))</f>
        <v/>
      </c>
      <c r="H2398" s="294" t="str">
        <f ca="1">IF(ISERROR($S2398),"",OFFSET('Smelter Reference List'!$G$4,$S2398-4,0))</f>
        <v/>
      </c>
      <c r="I2398" s="295" t="str">
        <f ca="1">IF(ISERROR($S2398),"",OFFSET('Smelter Reference List'!$H$4,$S2398-4,0))</f>
        <v/>
      </c>
      <c r="J2398" s="295" t="str">
        <f ca="1">IF(ISERROR($S2398),"",OFFSET('Smelter Reference List'!$I$4,$S2398-4,0))</f>
        <v/>
      </c>
      <c r="K2398" s="296"/>
      <c r="L2398" s="296"/>
      <c r="M2398" s="296"/>
      <c r="N2398" s="296"/>
      <c r="O2398" s="296"/>
      <c r="P2398" s="296"/>
      <c r="Q2398" s="297"/>
      <c r="R2398" s="227"/>
      <c r="S2398" s="228" t="e">
        <f>IF(C2398="",NA(),MATCH($B2398&amp;$C2398,'Smelter Reference List'!$J:$J,0))</f>
        <v>#N/A</v>
      </c>
      <c r="T2398" s="229"/>
      <c r="U2398" s="229">
        <f t="shared" ca="1" si="76"/>
        <v>0</v>
      </c>
      <c r="V2398" s="229"/>
      <c r="W2398" s="229"/>
      <c r="Y2398" s="223" t="str">
        <f t="shared" si="77"/>
        <v/>
      </c>
    </row>
    <row r="2399" spans="1:25" s="223" customFormat="1" ht="20.25">
      <c r="A2399" s="292"/>
      <c r="B2399" s="293" t="str">
        <f>IF(LEN(A2399)=0,"",INDEX('Smelter Reference List'!$A:$A,MATCH($A2399,'Smelter Reference List'!$E:$E,0)))</f>
        <v/>
      </c>
      <c r="C2399" s="299" t="str">
        <f>IF(LEN(A2399)=0,"",INDEX('Smelter Reference List'!$C:$C,MATCH($A2399,'Smelter Reference List'!$E:$E,0)))</f>
        <v/>
      </c>
      <c r="D2399" s="293" t="str">
        <f ca="1">IF(ISERROR($S2399),"",OFFSET('Smelter Reference List'!$C$4,$S2399-4,0)&amp;"")</f>
        <v/>
      </c>
      <c r="E2399" s="293" t="str">
        <f ca="1">IF(ISERROR($S2399),"",OFFSET('Smelter Reference List'!$D$4,$S2399-4,0)&amp;"")</f>
        <v/>
      </c>
      <c r="F2399" s="293" t="str">
        <f ca="1">IF(ISERROR($S2399),"",OFFSET('Smelter Reference List'!$E$4,$S2399-4,0))</f>
        <v/>
      </c>
      <c r="G2399" s="293" t="str">
        <f ca="1">IF(C2399=$U$4,"Enter smelter details", IF(ISERROR($S2399),"",OFFSET('Smelter Reference List'!$F$4,$S2399-4,0)))</f>
        <v/>
      </c>
      <c r="H2399" s="294" t="str">
        <f ca="1">IF(ISERROR($S2399),"",OFFSET('Smelter Reference List'!$G$4,$S2399-4,0))</f>
        <v/>
      </c>
      <c r="I2399" s="295" t="str">
        <f ca="1">IF(ISERROR($S2399),"",OFFSET('Smelter Reference List'!$H$4,$S2399-4,0))</f>
        <v/>
      </c>
      <c r="J2399" s="295" t="str">
        <f ca="1">IF(ISERROR($S2399),"",OFFSET('Smelter Reference List'!$I$4,$S2399-4,0))</f>
        <v/>
      </c>
      <c r="K2399" s="296"/>
      <c r="L2399" s="296"/>
      <c r="M2399" s="296"/>
      <c r="N2399" s="296"/>
      <c r="O2399" s="296"/>
      <c r="P2399" s="296"/>
      <c r="Q2399" s="297"/>
      <c r="R2399" s="227"/>
      <c r="S2399" s="228" t="e">
        <f>IF(C2399="",NA(),MATCH($B2399&amp;$C2399,'Smelter Reference List'!$J:$J,0))</f>
        <v>#N/A</v>
      </c>
      <c r="T2399" s="229"/>
      <c r="U2399" s="229">
        <f t="shared" ca="1" si="76"/>
        <v>0</v>
      </c>
      <c r="V2399" s="229"/>
      <c r="W2399" s="229"/>
      <c r="Y2399" s="223" t="str">
        <f t="shared" si="77"/>
        <v/>
      </c>
    </row>
    <row r="2400" spans="1:25" s="223" customFormat="1" ht="20.25">
      <c r="A2400" s="292"/>
      <c r="B2400" s="293" t="str">
        <f>IF(LEN(A2400)=0,"",INDEX('Smelter Reference List'!$A:$A,MATCH($A2400,'Smelter Reference List'!$E:$E,0)))</f>
        <v/>
      </c>
      <c r="C2400" s="299" t="str">
        <f>IF(LEN(A2400)=0,"",INDEX('Smelter Reference List'!$C:$C,MATCH($A2400,'Smelter Reference List'!$E:$E,0)))</f>
        <v/>
      </c>
      <c r="D2400" s="293" t="str">
        <f ca="1">IF(ISERROR($S2400),"",OFFSET('Smelter Reference List'!$C$4,$S2400-4,0)&amp;"")</f>
        <v/>
      </c>
      <c r="E2400" s="293" t="str">
        <f ca="1">IF(ISERROR($S2400),"",OFFSET('Smelter Reference List'!$D$4,$S2400-4,0)&amp;"")</f>
        <v/>
      </c>
      <c r="F2400" s="293" t="str">
        <f ca="1">IF(ISERROR($S2400),"",OFFSET('Smelter Reference List'!$E$4,$S2400-4,0))</f>
        <v/>
      </c>
      <c r="G2400" s="293" t="str">
        <f ca="1">IF(C2400=$U$4,"Enter smelter details", IF(ISERROR($S2400),"",OFFSET('Smelter Reference List'!$F$4,$S2400-4,0)))</f>
        <v/>
      </c>
      <c r="H2400" s="294" t="str">
        <f ca="1">IF(ISERROR($S2400),"",OFFSET('Smelter Reference List'!$G$4,$S2400-4,0))</f>
        <v/>
      </c>
      <c r="I2400" s="295" t="str">
        <f ca="1">IF(ISERROR($S2400),"",OFFSET('Smelter Reference List'!$H$4,$S2400-4,0))</f>
        <v/>
      </c>
      <c r="J2400" s="295" t="str">
        <f ca="1">IF(ISERROR($S2400),"",OFFSET('Smelter Reference List'!$I$4,$S2400-4,0))</f>
        <v/>
      </c>
      <c r="K2400" s="296"/>
      <c r="L2400" s="296"/>
      <c r="M2400" s="296"/>
      <c r="N2400" s="296"/>
      <c r="O2400" s="296"/>
      <c r="P2400" s="296"/>
      <c r="Q2400" s="297"/>
      <c r="R2400" s="227"/>
      <c r="S2400" s="228" t="e">
        <f>IF(C2400="",NA(),MATCH($B2400&amp;$C2400,'Smelter Reference List'!$J:$J,0))</f>
        <v>#N/A</v>
      </c>
      <c r="T2400" s="229"/>
      <c r="U2400" s="229">
        <f t="shared" ca="1" si="76"/>
        <v>0</v>
      </c>
      <c r="V2400" s="229"/>
      <c r="W2400" s="229"/>
      <c r="Y2400" s="223" t="str">
        <f t="shared" si="77"/>
        <v/>
      </c>
    </row>
    <row r="2401" spans="1:25" s="223" customFormat="1" ht="20.25">
      <c r="A2401" s="292"/>
      <c r="B2401" s="293" t="str">
        <f>IF(LEN(A2401)=0,"",INDEX('Smelter Reference List'!$A:$A,MATCH($A2401,'Smelter Reference List'!$E:$E,0)))</f>
        <v/>
      </c>
      <c r="C2401" s="299" t="str">
        <f>IF(LEN(A2401)=0,"",INDEX('Smelter Reference List'!$C:$C,MATCH($A2401,'Smelter Reference List'!$E:$E,0)))</f>
        <v/>
      </c>
      <c r="D2401" s="293" t="str">
        <f ca="1">IF(ISERROR($S2401),"",OFFSET('Smelter Reference List'!$C$4,$S2401-4,0)&amp;"")</f>
        <v/>
      </c>
      <c r="E2401" s="293" t="str">
        <f ca="1">IF(ISERROR($S2401),"",OFFSET('Smelter Reference List'!$D$4,$S2401-4,0)&amp;"")</f>
        <v/>
      </c>
      <c r="F2401" s="293" t="str">
        <f ca="1">IF(ISERROR($S2401),"",OFFSET('Smelter Reference List'!$E$4,$S2401-4,0))</f>
        <v/>
      </c>
      <c r="G2401" s="293" t="str">
        <f ca="1">IF(C2401=$U$4,"Enter smelter details", IF(ISERROR($S2401),"",OFFSET('Smelter Reference List'!$F$4,$S2401-4,0)))</f>
        <v/>
      </c>
      <c r="H2401" s="294" t="str">
        <f ca="1">IF(ISERROR($S2401),"",OFFSET('Smelter Reference List'!$G$4,$S2401-4,0))</f>
        <v/>
      </c>
      <c r="I2401" s="295" t="str">
        <f ca="1">IF(ISERROR($S2401),"",OFFSET('Smelter Reference List'!$H$4,$S2401-4,0))</f>
        <v/>
      </c>
      <c r="J2401" s="295" t="str">
        <f ca="1">IF(ISERROR($S2401),"",OFFSET('Smelter Reference List'!$I$4,$S2401-4,0))</f>
        <v/>
      </c>
      <c r="K2401" s="296"/>
      <c r="L2401" s="296"/>
      <c r="M2401" s="296"/>
      <c r="N2401" s="296"/>
      <c r="O2401" s="296"/>
      <c r="P2401" s="296"/>
      <c r="Q2401" s="297"/>
      <c r="R2401" s="227"/>
      <c r="S2401" s="228" t="e">
        <f>IF(C2401="",NA(),MATCH($B2401&amp;$C2401,'Smelter Reference List'!$J:$J,0))</f>
        <v>#N/A</v>
      </c>
      <c r="T2401" s="229"/>
      <c r="U2401" s="229">
        <f t="shared" ca="1" si="76"/>
        <v>0</v>
      </c>
      <c r="V2401" s="229"/>
      <c r="W2401" s="229"/>
      <c r="Y2401" s="223" t="str">
        <f t="shared" si="77"/>
        <v/>
      </c>
    </row>
    <row r="2402" spans="1:25" s="223" customFormat="1" ht="20.25">
      <c r="A2402" s="292"/>
      <c r="B2402" s="293" t="str">
        <f>IF(LEN(A2402)=0,"",INDEX('Smelter Reference List'!$A:$A,MATCH($A2402,'Smelter Reference List'!$E:$E,0)))</f>
        <v/>
      </c>
      <c r="C2402" s="299" t="str">
        <f>IF(LEN(A2402)=0,"",INDEX('Smelter Reference List'!$C:$C,MATCH($A2402,'Smelter Reference List'!$E:$E,0)))</f>
        <v/>
      </c>
      <c r="D2402" s="293" t="str">
        <f ca="1">IF(ISERROR($S2402),"",OFFSET('Smelter Reference List'!$C$4,$S2402-4,0)&amp;"")</f>
        <v/>
      </c>
      <c r="E2402" s="293" t="str">
        <f ca="1">IF(ISERROR($S2402),"",OFFSET('Smelter Reference List'!$D$4,$S2402-4,0)&amp;"")</f>
        <v/>
      </c>
      <c r="F2402" s="293" t="str">
        <f ca="1">IF(ISERROR($S2402),"",OFFSET('Smelter Reference List'!$E$4,$S2402-4,0))</f>
        <v/>
      </c>
      <c r="G2402" s="293" t="str">
        <f ca="1">IF(C2402=$U$4,"Enter smelter details", IF(ISERROR($S2402),"",OFFSET('Smelter Reference List'!$F$4,$S2402-4,0)))</f>
        <v/>
      </c>
      <c r="H2402" s="294" t="str">
        <f ca="1">IF(ISERROR($S2402),"",OFFSET('Smelter Reference List'!$G$4,$S2402-4,0))</f>
        <v/>
      </c>
      <c r="I2402" s="295" t="str">
        <f ca="1">IF(ISERROR($S2402),"",OFFSET('Smelter Reference List'!$H$4,$S2402-4,0))</f>
        <v/>
      </c>
      <c r="J2402" s="295" t="str">
        <f ca="1">IF(ISERROR($S2402),"",OFFSET('Smelter Reference List'!$I$4,$S2402-4,0))</f>
        <v/>
      </c>
      <c r="K2402" s="296"/>
      <c r="L2402" s="296"/>
      <c r="M2402" s="296"/>
      <c r="N2402" s="296"/>
      <c r="O2402" s="296"/>
      <c r="P2402" s="296"/>
      <c r="Q2402" s="297"/>
      <c r="R2402" s="227"/>
      <c r="S2402" s="228" t="e">
        <f>IF(C2402="",NA(),MATCH($B2402&amp;$C2402,'Smelter Reference List'!$J:$J,0))</f>
        <v>#N/A</v>
      </c>
      <c r="T2402" s="229"/>
      <c r="U2402" s="229">
        <f t="shared" ca="1" si="76"/>
        <v>0</v>
      </c>
      <c r="V2402" s="229"/>
      <c r="W2402" s="229"/>
      <c r="Y2402" s="223" t="str">
        <f t="shared" si="77"/>
        <v/>
      </c>
    </row>
    <row r="2403" spans="1:25" s="223" customFormat="1" ht="20.25">
      <c r="A2403" s="292"/>
      <c r="B2403" s="293" t="str">
        <f>IF(LEN(A2403)=0,"",INDEX('Smelter Reference List'!$A:$A,MATCH($A2403,'Smelter Reference List'!$E:$E,0)))</f>
        <v/>
      </c>
      <c r="C2403" s="299" t="str">
        <f>IF(LEN(A2403)=0,"",INDEX('Smelter Reference List'!$C:$C,MATCH($A2403,'Smelter Reference List'!$E:$E,0)))</f>
        <v/>
      </c>
      <c r="D2403" s="293" t="str">
        <f ca="1">IF(ISERROR($S2403),"",OFFSET('Smelter Reference List'!$C$4,$S2403-4,0)&amp;"")</f>
        <v/>
      </c>
      <c r="E2403" s="293" t="str">
        <f ca="1">IF(ISERROR($S2403),"",OFFSET('Smelter Reference List'!$D$4,$S2403-4,0)&amp;"")</f>
        <v/>
      </c>
      <c r="F2403" s="293" t="str">
        <f ca="1">IF(ISERROR($S2403),"",OFFSET('Smelter Reference List'!$E$4,$S2403-4,0))</f>
        <v/>
      </c>
      <c r="G2403" s="293" t="str">
        <f ca="1">IF(C2403=$U$4,"Enter smelter details", IF(ISERROR($S2403),"",OFFSET('Smelter Reference List'!$F$4,$S2403-4,0)))</f>
        <v/>
      </c>
      <c r="H2403" s="294" t="str">
        <f ca="1">IF(ISERROR($S2403),"",OFFSET('Smelter Reference List'!$G$4,$S2403-4,0))</f>
        <v/>
      </c>
      <c r="I2403" s="295" t="str">
        <f ca="1">IF(ISERROR($S2403),"",OFFSET('Smelter Reference List'!$H$4,$S2403-4,0))</f>
        <v/>
      </c>
      <c r="J2403" s="295" t="str">
        <f ca="1">IF(ISERROR($S2403),"",OFFSET('Smelter Reference List'!$I$4,$S2403-4,0))</f>
        <v/>
      </c>
      <c r="K2403" s="296"/>
      <c r="L2403" s="296"/>
      <c r="M2403" s="296"/>
      <c r="N2403" s="296"/>
      <c r="O2403" s="296"/>
      <c r="P2403" s="296"/>
      <c r="Q2403" s="297"/>
      <c r="R2403" s="227"/>
      <c r="S2403" s="228" t="e">
        <f>IF(C2403="",NA(),MATCH($B2403&amp;$C2403,'Smelter Reference List'!$J:$J,0))</f>
        <v>#N/A</v>
      </c>
      <c r="T2403" s="229"/>
      <c r="U2403" s="229">
        <f t="shared" ca="1" si="76"/>
        <v>0</v>
      </c>
      <c r="V2403" s="229"/>
      <c r="W2403" s="229"/>
      <c r="Y2403" s="223" t="str">
        <f t="shared" si="77"/>
        <v/>
      </c>
    </row>
    <row r="2404" spans="1:25" s="223" customFormat="1" ht="20.25">
      <c r="A2404" s="292"/>
      <c r="B2404" s="293" t="str">
        <f>IF(LEN(A2404)=0,"",INDEX('Smelter Reference List'!$A:$A,MATCH($A2404,'Smelter Reference List'!$E:$E,0)))</f>
        <v/>
      </c>
      <c r="C2404" s="299" t="str">
        <f>IF(LEN(A2404)=0,"",INDEX('Smelter Reference List'!$C:$C,MATCH($A2404,'Smelter Reference List'!$E:$E,0)))</f>
        <v/>
      </c>
      <c r="D2404" s="293" t="str">
        <f ca="1">IF(ISERROR($S2404),"",OFFSET('Smelter Reference List'!$C$4,$S2404-4,0)&amp;"")</f>
        <v/>
      </c>
      <c r="E2404" s="293" t="str">
        <f ca="1">IF(ISERROR($S2404),"",OFFSET('Smelter Reference List'!$D$4,$S2404-4,0)&amp;"")</f>
        <v/>
      </c>
      <c r="F2404" s="293" t="str">
        <f ca="1">IF(ISERROR($S2404),"",OFFSET('Smelter Reference List'!$E$4,$S2404-4,0))</f>
        <v/>
      </c>
      <c r="G2404" s="293" t="str">
        <f ca="1">IF(C2404=$U$4,"Enter smelter details", IF(ISERROR($S2404),"",OFFSET('Smelter Reference List'!$F$4,$S2404-4,0)))</f>
        <v/>
      </c>
      <c r="H2404" s="294" t="str">
        <f ca="1">IF(ISERROR($S2404),"",OFFSET('Smelter Reference List'!$G$4,$S2404-4,0))</f>
        <v/>
      </c>
      <c r="I2404" s="295" t="str">
        <f ca="1">IF(ISERROR($S2404),"",OFFSET('Smelter Reference List'!$H$4,$S2404-4,0))</f>
        <v/>
      </c>
      <c r="J2404" s="295" t="str">
        <f ca="1">IF(ISERROR($S2404),"",OFFSET('Smelter Reference List'!$I$4,$S2404-4,0))</f>
        <v/>
      </c>
      <c r="K2404" s="296"/>
      <c r="L2404" s="296"/>
      <c r="M2404" s="296"/>
      <c r="N2404" s="296"/>
      <c r="O2404" s="296"/>
      <c r="P2404" s="296"/>
      <c r="Q2404" s="297"/>
      <c r="R2404" s="227"/>
      <c r="S2404" s="228" t="e">
        <f>IF(C2404="",NA(),MATCH($B2404&amp;$C2404,'Smelter Reference List'!$J:$J,0))</f>
        <v>#N/A</v>
      </c>
      <c r="T2404" s="229"/>
      <c r="U2404" s="229">
        <f t="shared" ca="1" si="76"/>
        <v>0</v>
      </c>
      <c r="V2404" s="229"/>
      <c r="W2404" s="229"/>
      <c r="Y2404" s="223" t="str">
        <f t="shared" si="77"/>
        <v/>
      </c>
    </row>
    <row r="2405" spans="1:25" s="223" customFormat="1" ht="20.25">
      <c r="A2405" s="292"/>
      <c r="B2405" s="293" t="str">
        <f>IF(LEN(A2405)=0,"",INDEX('Smelter Reference List'!$A:$A,MATCH($A2405,'Smelter Reference List'!$E:$E,0)))</f>
        <v/>
      </c>
      <c r="C2405" s="299" t="str">
        <f>IF(LEN(A2405)=0,"",INDEX('Smelter Reference List'!$C:$C,MATCH($A2405,'Smelter Reference List'!$E:$E,0)))</f>
        <v/>
      </c>
      <c r="D2405" s="293" t="str">
        <f ca="1">IF(ISERROR($S2405),"",OFFSET('Smelter Reference List'!$C$4,$S2405-4,0)&amp;"")</f>
        <v/>
      </c>
      <c r="E2405" s="293" t="str">
        <f ca="1">IF(ISERROR($S2405),"",OFFSET('Smelter Reference List'!$D$4,$S2405-4,0)&amp;"")</f>
        <v/>
      </c>
      <c r="F2405" s="293" t="str">
        <f ca="1">IF(ISERROR($S2405),"",OFFSET('Smelter Reference List'!$E$4,$S2405-4,0))</f>
        <v/>
      </c>
      <c r="G2405" s="293" t="str">
        <f ca="1">IF(C2405=$U$4,"Enter smelter details", IF(ISERROR($S2405),"",OFFSET('Smelter Reference List'!$F$4,$S2405-4,0)))</f>
        <v/>
      </c>
      <c r="H2405" s="294" t="str">
        <f ca="1">IF(ISERROR($S2405),"",OFFSET('Smelter Reference List'!$G$4,$S2405-4,0))</f>
        <v/>
      </c>
      <c r="I2405" s="295" t="str">
        <f ca="1">IF(ISERROR($S2405),"",OFFSET('Smelter Reference List'!$H$4,$S2405-4,0))</f>
        <v/>
      </c>
      <c r="J2405" s="295" t="str">
        <f ca="1">IF(ISERROR($S2405),"",OFFSET('Smelter Reference List'!$I$4,$S2405-4,0))</f>
        <v/>
      </c>
      <c r="K2405" s="296"/>
      <c r="L2405" s="296"/>
      <c r="M2405" s="296"/>
      <c r="N2405" s="296"/>
      <c r="O2405" s="296"/>
      <c r="P2405" s="296"/>
      <c r="Q2405" s="297"/>
      <c r="R2405" s="227"/>
      <c r="S2405" s="228" t="e">
        <f>IF(C2405="",NA(),MATCH($B2405&amp;$C2405,'Smelter Reference List'!$J:$J,0))</f>
        <v>#N/A</v>
      </c>
      <c r="T2405" s="229"/>
      <c r="U2405" s="229">
        <f t="shared" ca="1" si="76"/>
        <v>0</v>
      </c>
      <c r="V2405" s="229"/>
      <c r="W2405" s="229"/>
      <c r="Y2405" s="223" t="str">
        <f t="shared" si="77"/>
        <v/>
      </c>
    </row>
    <row r="2406" spans="1:25" s="223" customFormat="1" ht="20.25">
      <c r="A2406" s="292"/>
      <c r="B2406" s="293" t="str">
        <f>IF(LEN(A2406)=0,"",INDEX('Smelter Reference List'!$A:$A,MATCH($A2406,'Smelter Reference List'!$E:$E,0)))</f>
        <v/>
      </c>
      <c r="C2406" s="299" t="str">
        <f>IF(LEN(A2406)=0,"",INDEX('Smelter Reference List'!$C:$C,MATCH($A2406,'Smelter Reference List'!$E:$E,0)))</f>
        <v/>
      </c>
      <c r="D2406" s="293" t="str">
        <f ca="1">IF(ISERROR($S2406),"",OFFSET('Smelter Reference List'!$C$4,$S2406-4,0)&amp;"")</f>
        <v/>
      </c>
      <c r="E2406" s="293" t="str">
        <f ca="1">IF(ISERROR($S2406),"",OFFSET('Smelter Reference List'!$D$4,$S2406-4,0)&amp;"")</f>
        <v/>
      </c>
      <c r="F2406" s="293" t="str">
        <f ca="1">IF(ISERROR($S2406),"",OFFSET('Smelter Reference List'!$E$4,$S2406-4,0))</f>
        <v/>
      </c>
      <c r="G2406" s="293" t="str">
        <f ca="1">IF(C2406=$U$4,"Enter smelter details", IF(ISERROR($S2406),"",OFFSET('Smelter Reference List'!$F$4,$S2406-4,0)))</f>
        <v/>
      </c>
      <c r="H2406" s="294" t="str">
        <f ca="1">IF(ISERROR($S2406),"",OFFSET('Smelter Reference List'!$G$4,$S2406-4,0))</f>
        <v/>
      </c>
      <c r="I2406" s="295" t="str">
        <f ca="1">IF(ISERROR($S2406),"",OFFSET('Smelter Reference List'!$H$4,$S2406-4,0))</f>
        <v/>
      </c>
      <c r="J2406" s="295" t="str">
        <f ca="1">IF(ISERROR($S2406),"",OFFSET('Smelter Reference List'!$I$4,$S2406-4,0))</f>
        <v/>
      </c>
      <c r="K2406" s="296"/>
      <c r="L2406" s="296"/>
      <c r="M2406" s="296"/>
      <c r="N2406" s="296"/>
      <c r="O2406" s="296"/>
      <c r="P2406" s="296"/>
      <c r="Q2406" s="297"/>
      <c r="R2406" s="227"/>
      <c r="S2406" s="228" t="e">
        <f>IF(C2406="",NA(),MATCH($B2406&amp;$C2406,'Smelter Reference List'!$J:$J,0))</f>
        <v>#N/A</v>
      </c>
      <c r="T2406" s="229"/>
      <c r="U2406" s="229">
        <f t="shared" ca="1" si="76"/>
        <v>0</v>
      </c>
      <c r="V2406" s="229"/>
      <c r="W2406" s="229"/>
      <c r="Y2406" s="223" t="str">
        <f t="shared" si="77"/>
        <v/>
      </c>
    </row>
    <row r="2407" spans="1:25" s="223" customFormat="1" ht="20.25">
      <c r="A2407" s="292"/>
      <c r="B2407" s="293" t="str">
        <f>IF(LEN(A2407)=0,"",INDEX('Smelter Reference List'!$A:$A,MATCH($A2407,'Smelter Reference List'!$E:$E,0)))</f>
        <v/>
      </c>
      <c r="C2407" s="299" t="str">
        <f>IF(LEN(A2407)=0,"",INDEX('Smelter Reference List'!$C:$C,MATCH($A2407,'Smelter Reference List'!$E:$E,0)))</f>
        <v/>
      </c>
      <c r="D2407" s="293" t="str">
        <f ca="1">IF(ISERROR($S2407),"",OFFSET('Smelter Reference List'!$C$4,$S2407-4,0)&amp;"")</f>
        <v/>
      </c>
      <c r="E2407" s="293" t="str">
        <f ca="1">IF(ISERROR($S2407),"",OFFSET('Smelter Reference List'!$D$4,$S2407-4,0)&amp;"")</f>
        <v/>
      </c>
      <c r="F2407" s="293" t="str">
        <f ca="1">IF(ISERROR($S2407),"",OFFSET('Smelter Reference List'!$E$4,$S2407-4,0))</f>
        <v/>
      </c>
      <c r="G2407" s="293" t="str">
        <f ca="1">IF(C2407=$U$4,"Enter smelter details", IF(ISERROR($S2407),"",OFFSET('Smelter Reference List'!$F$4,$S2407-4,0)))</f>
        <v/>
      </c>
      <c r="H2407" s="294" t="str">
        <f ca="1">IF(ISERROR($S2407),"",OFFSET('Smelter Reference List'!$G$4,$S2407-4,0))</f>
        <v/>
      </c>
      <c r="I2407" s="295" t="str">
        <f ca="1">IF(ISERROR($S2407),"",OFFSET('Smelter Reference List'!$H$4,$S2407-4,0))</f>
        <v/>
      </c>
      <c r="J2407" s="295" t="str">
        <f ca="1">IF(ISERROR($S2407),"",OFFSET('Smelter Reference List'!$I$4,$S2407-4,0))</f>
        <v/>
      </c>
      <c r="K2407" s="296"/>
      <c r="L2407" s="296"/>
      <c r="M2407" s="296"/>
      <c r="N2407" s="296"/>
      <c r="O2407" s="296"/>
      <c r="P2407" s="296"/>
      <c r="Q2407" s="297"/>
      <c r="R2407" s="227"/>
      <c r="S2407" s="228" t="e">
        <f>IF(C2407="",NA(),MATCH($B2407&amp;$C2407,'Smelter Reference List'!$J:$J,0))</f>
        <v>#N/A</v>
      </c>
      <c r="T2407" s="229"/>
      <c r="U2407" s="229">
        <f t="shared" ca="1" si="76"/>
        <v>0</v>
      </c>
      <c r="V2407" s="229"/>
      <c r="W2407" s="229"/>
      <c r="Y2407" s="223" t="str">
        <f t="shared" si="77"/>
        <v/>
      </c>
    </row>
    <row r="2408" spans="1:25" s="223" customFormat="1" ht="20.25">
      <c r="A2408" s="292"/>
      <c r="B2408" s="293" t="str">
        <f>IF(LEN(A2408)=0,"",INDEX('Smelter Reference List'!$A:$A,MATCH($A2408,'Smelter Reference List'!$E:$E,0)))</f>
        <v/>
      </c>
      <c r="C2408" s="299" t="str">
        <f>IF(LEN(A2408)=0,"",INDEX('Smelter Reference List'!$C:$C,MATCH($A2408,'Smelter Reference List'!$E:$E,0)))</f>
        <v/>
      </c>
      <c r="D2408" s="293" t="str">
        <f ca="1">IF(ISERROR($S2408),"",OFFSET('Smelter Reference List'!$C$4,$S2408-4,0)&amp;"")</f>
        <v/>
      </c>
      <c r="E2408" s="293" t="str">
        <f ca="1">IF(ISERROR($S2408),"",OFFSET('Smelter Reference List'!$D$4,$S2408-4,0)&amp;"")</f>
        <v/>
      </c>
      <c r="F2408" s="293" t="str">
        <f ca="1">IF(ISERROR($S2408),"",OFFSET('Smelter Reference List'!$E$4,$S2408-4,0))</f>
        <v/>
      </c>
      <c r="G2408" s="293" t="str">
        <f ca="1">IF(C2408=$U$4,"Enter smelter details", IF(ISERROR($S2408),"",OFFSET('Smelter Reference List'!$F$4,$S2408-4,0)))</f>
        <v/>
      </c>
      <c r="H2408" s="294" t="str">
        <f ca="1">IF(ISERROR($S2408),"",OFFSET('Smelter Reference List'!$G$4,$S2408-4,0))</f>
        <v/>
      </c>
      <c r="I2408" s="295" t="str">
        <f ca="1">IF(ISERROR($S2408),"",OFFSET('Smelter Reference List'!$H$4,$S2408-4,0))</f>
        <v/>
      </c>
      <c r="J2408" s="295" t="str">
        <f ca="1">IF(ISERROR($S2408),"",OFFSET('Smelter Reference List'!$I$4,$S2408-4,0))</f>
        <v/>
      </c>
      <c r="K2408" s="296"/>
      <c r="L2408" s="296"/>
      <c r="M2408" s="296"/>
      <c r="N2408" s="296"/>
      <c r="O2408" s="296"/>
      <c r="P2408" s="296"/>
      <c r="Q2408" s="297"/>
      <c r="R2408" s="227"/>
      <c r="S2408" s="228" t="e">
        <f>IF(C2408="",NA(),MATCH($B2408&amp;$C2408,'Smelter Reference List'!$J:$J,0))</f>
        <v>#N/A</v>
      </c>
      <c r="T2408" s="229"/>
      <c r="U2408" s="229">
        <f t="shared" ca="1" si="76"/>
        <v>0</v>
      </c>
      <c r="V2408" s="229"/>
      <c r="W2408" s="229"/>
      <c r="Y2408" s="223" t="str">
        <f t="shared" si="77"/>
        <v/>
      </c>
    </row>
    <row r="2409" spans="1:25" s="223" customFormat="1" ht="20.25">
      <c r="A2409" s="292"/>
      <c r="B2409" s="293" t="str">
        <f>IF(LEN(A2409)=0,"",INDEX('Smelter Reference List'!$A:$A,MATCH($A2409,'Smelter Reference List'!$E:$E,0)))</f>
        <v/>
      </c>
      <c r="C2409" s="299" t="str">
        <f>IF(LEN(A2409)=0,"",INDEX('Smelter Reference List'!$C:$C,MATCH($A2409,'Smelter Reference List'!$E:$E,0)))</f>
        <v/>
      </c>
      <c r="D2409" s="293" t="str">
        <f ca="1">IF(ISERROR($S2409),"",OFFSET('Smelter Reference List'!$C$4,$S2409-4,0)&amp;"")</f>
        <v/>
      </c>
      <c r="E2409" s="293" t="str">
        <f ca="1">IF(ISERROR($S2409),"",OFFSET('Smelter Reference List'!$D$4,$S2409-4,0)&amp;"")</f>
        <v/>
      </c>
      <c r="F2409" s="293" t="str">
        <f ca="1">IF(ISERROR($S2409),"",OFFSET('Smelter Reference List'!$E$4,$S2409-4,0))</f>
        <v/>
      </c>
      <c r="G2409" s="293" t="str">
        <f ca="1">IF(C2409=$U$4,"Enter smelter details", IF(ISERROR($S2409),"",OFFSET('Smelter Reference List'!$F$4,$S2409-4,0)))</f>
        <v/>
      </c>
      <c r="H2409" s="294" t="str">
        <f ca="1">IF(ISERROR($S2409),"",OFFSET('Smelter Reference List'!$G$4,$S2409-4,0))</f>
        <v/>
      </c>
      <c r="I2409" s="295" t="str">
        <f ca="1">IF(ISERROR($S2409),"",OFFSET('Smelter Reference List'!$H$4,$S2409-4,0))</f>
        <v/>
      </c>
      <c r="J2409" s="295" t="str">
        <f ca="1">IF(ISERROR($S2409),"",OFFSET('Smelter Reference List'!$I$4,$S2409-4,0))</f>
        <v/>
      </c>
      <c r="K2409" s="296"/>
      <c r="L2409" s="296"/>
      <c r="M2409" s="296"/>
      <c r="N2409" s="296"/>
      <c r="O2409" s="296"/>
      <c r="P2409" s="296"/>
      <c r="Q2409" s="297"/>
      <c r="R2409" s="227"/>
      <c r="S2409" s="228" t="e">
        <f>IF(C2409="",NA(),MATCH($B2409&amp;$C2409,'Smelter Reference List'!$J:$J,0))</f>
        <v>#N/A</v>
      </c>
      <c r="T2409" s="229"/>
      <c r="U2409" s="229">
        <f t="shared" ca="1" si="76"/>
        <v>0</v>
      </c>
      <c r="V2409" s="229"/>
      <c r="W2409" s="229"/>
      <c r="Y2409" s="223" t="str">
        <f t="shared" si="77"/>
        <v/>
      </c>
    </row>
    <row r="2410" spans="1:25" s="223" customFormat="1" ht="20.25">
      <c r="A2410" s="292"/>
      <c r="B2410" s="293" t="str">
        <f>IF(LEN(A2410)=0,"",INDEX('Smelter Reference List'!$A:$A,MATCH($A2410,'Smelter Reference List'!$E:$E,0)))</f>
        <v/>
      </c>
      <c r="C2410" s="299" t="str">
        <f>IF(LEN(A2410)=0,"",INDEX('Smelter Reference List'!$C:$C,MATCH($A2410,'Smelter Reference List'!$E:$E,0)))</f>
        <v/>
      </c>
      <c r="D2410" s="293" t="str">
        <f ca="1">IF(ISERROR($S2410),"",OFFSET('Smelter Reference List'!$C$4,$S2410-4,0)&amp;"")</f>
        <v/>
      </c>
      <c r="E2410" s="293" t="str">
        <f ca="1">IF(ISERROR($S2410),"",OFFSET('Smelter Reference List'!$D$4,$S2410-4,0)&amp;"")</f>
        <v/>
      </c>
      <c r="F2410" s="293" t="str">
        <f ca="1">IF(ISERROR($S2410),"",OFFSET('Smelter Reference List'!$E$4,$S2410-4,0))</f>
        <v/>
      </c>
      <c r="G2410" s="293" t="str">
        <f ca="1">IF(C2410=$U$4,"Enter smelter details", IF(ISERROR($S2410),"",OFFSET('Smelter Reference List'!$F$4,$S2410-4,0)))</f>
        <v/>
      </c>
      <c r="H2410" s="294" t="str">
        <f ca="1">IF(ISERROR($S2410),"",OFFSET('Smelter Reference List'!$G$4,$S2410-4,0))</f>
        <v/>
      </c>
      <c r="I2410" s="295" t="str">
        <f ca="1">IF(ISERROR($S2410),"",OFFSET('Smelter Reference List'!$H$4,$S2410-4,0))</f>
        <v/>
      </c>
      <c r="J2410" s="295" t="str">
        <f ca="1">IF(ISERROR($S2410),"",OFFSET('Smelter Reference List'!$I$4,$S2410-4,0))</f>
        <v/>
      </c>
      <c r="K2410" s="296"/>
      <c r="L2410" s="296"/>
      <c r="M2410" s="296"/>
      <c r="N2410" s="296"/>
      <c r="O2410" s="296"/>
      <c r="P2410" s="296"/>
      <c r="Q2410" s="297"/>
      <c r="R2410" s="227"/>
      <c r="S2410" s="228" t="e">
        <f>IF(C2410="",NA(),MATCH($B2410&amp;$C2410,'Smelter Reference List'!$J:$J,0))</f>
        <v>#N/A</v>
      </c>
      <c r="T2410" s="229"/>
      <c r="U2410" s="229">
        <f t="shared" ca="1" si="76"/>
        <v>0</v>
      </c>
      <c r="V2410" s="229"/>
      <c r="W2410" s="229"/>
      <c r="Y2410" s="223" t="str">
        <f t="shared" si="77"/>
        <v/>
      </c>
    </row>
    <row r="2411" spans="1:25" s="223" customFormat="1" ht="20.25">
      <c r="A2411" s="292"/>
      <c r="B2411" s="293" t="str">
        <f>IF(LEN(A2411)=0,"",INDEX('Smelter Reference List'!$A:$A,MATCH($A2411,'Smelter Reference List'!$E:$E,0)))</f>
        <v/>
      </c>
      <c r="C2411" s="299" t="str">
        <f>IF(LEN(A2411)=0,"",INDEX('Smelter Reference List'!$C:$C,MATCH($A2411,'Smelter Reference List'!$E:$E,0)))</f>
        <v/>
      </c>
      <c r="D2411" s="293" t="str">
        <f ca="1">IF(ISERROR($S2411),"",OFFSET('Smelter Reference List'!$C$4,$S2411-4,0)&amp;"")</f>
        <v/>
      </c>
      <c r="E2411" s="293" t="str">
        <f ca="1">IF(ISERROR($S2411),"",OFFSET('Smelter Reference List'!$D$4,$S2411-4,0)&amp;"")</f>
        <v/>
      </c>
      <c r="F2411" s="293" t="str">
        <f ca="1">IF(ISERROR($S2411),"",OFFSET('Smelter Reference List'!$E$4,$S2411-4,0))</f>
        <v/>
      </c>
      <c r="G2411" s="293" t="str">
        <f ca="1">IF(C2411=$U$4,"Enter smelter details", IF(ISERROR($S2411),"",OFFSET('Smelter Reference List'!$F$4,$S2411-4,0)))</f>
        <v/>
      </c>
      <c r="H2411" s="294" t="str">
        <f ca="1">IF(ISERROR($S2411),"",OFFSET('Smelter Reference List'!$G$4,$S2411-4,0))</f>
        <v/>
      </c>
      <c r="I2411" s="295" t="str">
        <f ca="1">IF(ISERROR($S2411),"",OFFSET('Smelter Reference List'!$H$4,$S2411-4,0))</f>
        <v/>
      </c>
      <c r="J2411" s="295" t="str">
        <f ca="1">IF(ISERROR($S2411),"",OFFSET('Smelter Reference List'!$I$4,$S2411-4,0))</f>
        <v/>
      </c>
      <c r="K2411" s="296"/>
      <c r="L2411" s="296"/>
      <c r="M2411" s="296"/>
      <c r="N2411" s="296"/>
      <c r="O2411" s="296"/>
      <c r="P2411" s="296"/>
      <c r="Q2411" s="297"/>
      <c r="R2411" s="227"/>
      <c r="S2411" s="228" t="e">
        <f>IF(C2411="",NA(),MATCH($B2411&amp;$C2411,'Smelter Reference List'!$J:$J,0))</f>
        <v>#N/A</v>
      </c>
      <c r="T2411" s="229"/>
      <c r="U2411" s="229">
        <f t="shared" ca="1" si="76"/>
        <v>0</v>
      </c>
      <c r="V2411" s="229"/>
      <c r="W2411" s="229"/>
      <c r="Y2411" s="223" t="str">
        <f t="shared" si="77"/>
        <v/>
      </c>
    </row>
    <row r="2412" spans="1:25" s="223" customFormat="1" ht="20.25">
      <c r="A2412" s="292"/>
      <c r="B2412" s="293" t="str">
        <f>IF(LEN(A2412)=0,"",INDEX('Smelter Reference List'!$A:$A,MATCH($A2412,'Smelter Reference List'!$E:$E,0)))</f>
        <v/>
      </c>
      <c r="C2412" s="299" t="str">
        <f>IF(LEN(A2412)=0,"",INDEX('Smelter Reference List'!$C:$C,MATCH($A2412,'Smelter Reference List'!$E:$E,0)))</f>
        <v/>
      </c>
      <c r="D2412" s="293" t="str">
        <f ca="1">IF(ISERROR($S2412),"",OFFSET('Smelter Reference List'!$C$4,$S2412-4,0)&amp;"")</f>
        <v/>
      </c>
      <c r="E2412" s="293" t="str">
        <f ca="1">IF(ISERROR($S2412),"",OFFSET('Smelter Reference List'!$D$4,$S2412-4,0)&amp;"")</f>
        <v/>
      </c>
      <c r="F2412" s="293" t="str">
        <f ca="1">IF(ISERROR($S2412),"",OFFSET('Smelter Reference List'!$E$4,$S2412-4,0))</f>
        <v/>
      </c>
      <c r="G2412" s="293" t="str">
        <f ca="1">IF(C2412=$U$4,"Enter smelter details", IF(ISERROR($S2412),"",OFFSET('Smelter Reference List'!$F$4,$S2412-4,0)))</f>
        <v/>
      </c>
      <c r="H2412" s="294" t="str">
        <f ca="1">IF(ISERROR($S2412),"",OFFSET('Smelter Reference List'!$G$4,$S2412-4,0))</f>
        <v/>
      </c>
      <c r="I2412" s="295" t="str">
        <f ca="1">IF(ISERROR($S2412),"",OFFSET('Smelter Reference List'!$H$4,$S2412-4,0))</f>
        <v/>
      </c>
      <c r="J2412" s="295" t="str">
        <f ca="1">IF(ISERROR($S2412),"",OFFSET('Smelter Reference List'!$I$4,$S2412-4,0))</f>
        <v/>
      </c>
      <c r="K2412" s="296"/>
      <c r="L2412" s="296"/>
      <c r="M2412" s="296"/>
      <c r="N2412" s="296"/>
      <c r="O2412" s="296"/>
      <c r="P2412" s="296"/>
      <c r="Q2412" s="297"/>
      <c r="R2412" s="227"/>
      <c r="S2412" s="228" t="e">
        <f>IF(C2412="",NA(),MATCH($B2412&amp;$C2412,'Smelter Reference List'!$J:$J,0))</f>
        <v>#N/A</v>
      </c>
      <c r="T2412" s="229"/>
      <c r="U2412" s="229">
        <f t="shared" ca="1" si="76"/>
        <v>0</v>
      </c>
      <c r="V2412" s="229"/>
      <c r="W2412" s="229"/>
      <c r="Y2412" s="223" t="str">
        <f t="shared" si="77"/>
        <v/>
      </c>
    </row>
    <row r="2413" spans="1:25" s="223" customFormat="1" ht="20.25">
      <c r="A2413" s="292"/>
      <c r="B2413" s="293" t="str">
        <f>IF(LEN(A2413)=0,"",INDEX('Smelter Reference List'!$A:$A,MATCH($A2413,'Smelter Reference List'!$E:$E,0)))</f>
        <v/>
      </c>
      <c r="C2413" s="299" t="str">
        <f>IF(LEN(A2413)=0,"",INDEX('Smelter Reference List'!$C:$C,MATCH($A2413,'Smelter Reference List'!$E:$E,0)))</f>
        <v/>
      </c>
      <c r="D2413" s="293" t="str">
        <f ca="1">IF(ISERROR($S2413),"",OFFSET('Smelter Reference List'!$C$4,$S2413-4,0)&amp;"")</f>
        <v/>
      </c>
      <c r="E2413" s="293" t="str">
        <f ca="1">IF(ISERROR($S2413),"",OFFSET('Smelter Reference List'!$D$4,$S2413-4,0)&amp;"")</f>
        <v/>
      </c>
      <c r="F2413" s="293" t="str">
        <f ca="1">IF(ISERROR($S2413),"",OFFSET('Smelter Reference List'!$E$4,$S2413-4,0))</f>
        <v/>
      </c>
      <c r="G2413" s="293" t="str">
        <f ca="1">IF(C2413=$U$4,"Enter smelter details", IF(ISERROR($S2413),"",OFFSET('Smelter Reference List'!$F$4,$S2413-4,0)))</f>
        <v/>
      </c>
      <c r="H2413" s="294" t="str">
        <f ca="1">IF(ISERROR($S2413),"",OFFSET('Smelter Reference List'!$G$4,$S2413-4,0))</f>
        <v/>
      </c>
      <c r="I2413" s="295" t="str">
        <f ca="1">IF(ISERROR($S2413),"",OFFSET('Smelter Reference List'!$H$4,$S2413-4,0))</f>
        <v/>
      </c>
      <c r="J2413" s="295" t="str">
        <f ca="1">IF(ISERROR($S2413),"",OFFSET('Smelter Reference List'!$I$4,$S2413-4,0))</f>
        <v/>
      </c>
      <c r="K2413" s="296"/>
      <c r="L2413" s="296"/>
      <c r="M2413" s="296"/>
      <c r="N2413" s="296"/>
      <c r="O2413" s="296"/>
      <c r="P2413" s="296"/>
      <c r="Q2413" s="297"/>
      <c r="R2413" s="227"/>
      <c r="S2413" s="228" t="e">
        <f>IF(C2413="",NA(),MATCH($B2413&amp;$C2413,'Smelter Reference List'!$J:$J,0))</f>
        <v>#N/A</v>
      </c>
      <c r="T2413" s="229"/>
      <c r="U2413" s="229">
        <f t="shared" ca="1" si="76"/>
        <v>0</v>
      </c>
      <c r="V2413" s="229"/>
      <c r="W2413" s="229"/>
      <c r="Y2413" s="223" t="str">
        <f t="shared" si="77"/>
        <v/>
      </c>
    </row>
    <row r="2414" spans="1:25" s="223" customFormat="1" ht="20.25">
      <c r="A2414" s="292"/>
      <c r="B2414" s="293" t="str">
        <f>IF(LEN(A2414)=0,"",INDEX('Smelter Reference List'!$A:$A,MATCH($A2414,'Smelter Reference List'!$E:$E,0)))</f>
        <v/>
      </c>
      <c r="C2414" s="299" t="str">
        <f>IF(LEN(A2414)=0,"",INDEX('Smelter Reference List'!$C:$C,MATCH($A2414,'Smelter Reference List'!$E:$E,0)))</f>
        <v/>
      </c>
      <c r="D2414" s="293" t="str">
        <f ca="1">IF(ISERROR($S2414),"",OFFSET('Smelter Reference List'!$C$4,$S2414-4,0)&amp;"")</f>
        <v/>
      </c>
      <c r="E2414" s="293" t="str">
        <f ca="1">IF(ISERROR($S2414),"",OFFSET('Smelter Reference List'!$D$4,$S2414-4,0)&amp;"")</f>
        <v/>
      </c>
      <c r="F2414" s="293" t="str">
        <f ca="1">IF(ISERROR($S2414),"",OFFSET('Smelter Reference List'!$E$4,$S2414-4,0))</f>
        <v/>
      </c>
      <c r="G2414" s="293" t="str">
        <f ca="1">IF(C2414=$U$4,"Enter smelter details", IF(ISERROR($S2414),"",OFFSET('Smelter Reference List'!$F$4,$S2414-4,0)))</f>
        <v/>
      </c>
      <c r="H2414" s="294" t="str">
        <f ca="1">IF(ISERROR($S2414),"",OFFSET('Smelter Reference List'!$G$4,$S2414-4,0))</f>
        <v/>
      </c>
      <c r="I2414" s="295" t="str">
        <f ca="1">IF(ISERROR($S2414),"",OFFSET('Smelter Reference List'!$H$4,$S2414-4,0))</f>
        <v/>
      </c>
      <c r="J2414" s="295" t="str">
        <f ca="1">IF(ISERROR($S2414),"",OFFSET('Smelter Reference List'!$I$4,$S2414-4,0))</f>
        <v/>
      </c>
      <c r="K2414" s="296"/>
      <c r="L2414" s="296"/>
      <c r="M2414" s="296"/>
      <c r="N2414" s="296"/>
      <c r="O2414" s="296"/>
      <c r="P2414" s="296"/>
      <c r="Q2414" s="297"/>
      <c r="R2414" s="227"/>
      <c r="S2414" s="228" t="e">
        <f>IF(C2414="",NA(),MATCH($B2414&amp;$C2414,'Smelter Reference List'!$J:$J,0))</f>
        <v>#N/A</v>
      </c>
      <c r="T2414" s="229"/>
      <c r="U2414" s="229">
        <f t="shared" ca="1" si="76"/>
        <v>0</v>
      </c>
      <c r="V2414" s="229"/>
      <c r="W2414" s="229"/>
      <c r="Y2414" s="223" t="str">
        <f t="shared" si="77"/>
        <v/>
      </c>
    </row>
    <row r="2415" spans="1:25" s="223" customFormat="1" ht="20.25">
      <c r="A2415" s="292"/>
      <c r="B2415" s="293" t="str">
        <f>IF(LEN(A2415)=0,"",INDEX('Smelter Reference List'!$A:$A,MATCH($A2415,'Smelter Reference List'!$E:$E,0)))</f>
        <v/>
      </c>
      <c r="C2415" s="299" t="str">
        <f>IF(LEN(A2415)=0,"",INDEX('Smelter Reference List'!$C:$C,MATCH($A2415,'Smelter Reference List'!$E:$E,0)))</f>
        <v/>
      </c>
      <c r="D2415" s="293" t="str">
        <f ca="1">IF(ISERROR($S2415),"",OFFSET('Smelter Reference List'!$C$4,$S2415-4,0)&amp;"")</f>
        <v/>
      </c>
      <c r="E2415" s="293" t="str">
        <f ca="1">IF(ISERROR($S2415),"",OFFSET('Smelter Reference List'!$D$4,$S2415-4,0)&amp;"")</f>
        <v/>
      </c>
      <c r="F2415" s="293" t="str">
        <f ca="1">IF(ISERROR($S2415),"",OFFSET('Smelter Reference List'!$E$4,$S2415-4,0))</f>
        <v/>
      </c>
      <c r="G2415" s="293" t="str">
        <f ca="1">IF(C2415=$U$4,"Enter smelter details", IF(ISERROR($S2415),"",OFFSET('Smelter Reference List'!$F$4,$S2415-4,0)))</f>
        <v/>
      </c>
      <c r="H2415" s="294" t="str">
        <f ca="1">IF(ISERROR($S2415),"",OFFSET('Smelter Reference List'!$G$4,$S2415-4,0))</f>
        <v/>
      </c>
      <c r="I2415" s="295" t="str">
        <f ca="1">IF(ISERROR($S2415),"",OFFSET('Smelter Reference List'!$H$4,$S2415-4,0))</f>
        <v/>
      </c>
      <c r="J2415" s="295" t="str">
        <f ca="1">IF(ISERROR($S2415),"",OFFSET('Smelter Reference List'!$I$4,$S2415-4,0))</f>
        <v/>
      </c>
      <c r="K2415" s="296"/>
      <c r="L2415" s="296"/>
      <c r="M2415" s="296"/>
      <c r="N2415" s="296"/>
      <c r="O2415" s="296"/>
      <c r="P2415" s="296"/>
      <c r="Q2415" s="297"/>
      <c r="R2415" s="227"/>
      <c r="S2415" s="228" t="e">
        <f>IF(C2415="",NA(),MATCH($B2415&amp;$C2415,'Smelter Reference List'!$J:$J,0))</f>
        <v>#N/A</v>
      </c>
      <c r="T2415" s="229"/>
      <c r="U2415" s="229">
        <f t="shared" ca="1" si="76"/>
        <v>0</v>
      </c>
      <c r="V2415" s="229"/>
      <c r="W2415" s="229"/>
      <c r="Y2415" s="223" t="str">
        <f t="shared" si="77"/>
        <v/>
      </c>
    </row>
    <row r="2416" spans="1:25" s="223" customFormat="1" ht="20.25">
      <c r="A2416" s="292"/>
      <c r="B2416" s="293" t="str">
        <f>IF(LEN(A2416)=0,"",INDEX('Smelter Reference List'!$A:$A,MATCH($A2416,'Smelter Reference List'!$E:$E,0)))</f>
        <v/>
      </c>
      <c r="C2416" s="299" t="str">
        <f>IF(LEN(A2416)=0,"",INDEX('Smelter Reference List'!$C:$C,MATCH($A2416,'Smelter Reference List'!$E:$E,0)))</f>
        <v/>
      </c>
      <c r="D2416" s="293" t="str">
        <f ca="1">IF(ISERROR($S2416),"",OFFSET('Smelter Reference List'!$C$4,$S2416-4,0)&amp;"")</f>
        <v/>
      </c>
      <c r="E2416" s="293" t="str">
        <f ca="1">IF(ISERROR($S2416),"",OFFSET('Smelter Reference List'!$D$4,$S2416-4,0)&amp;"")</f>
        <v/>
      </c>
      <c r="F2416" s="293" t="str">
        <f ca="1">IF(ISERROR($S2416),"",OFFSET('Smelter Reference List'!$E$4,$S2416-4,0))</f>
        <v/>
      </c>
      <c r="G2416" s="293" t="str">
        <f ca="1">IF(C2416=$U$4,"Enter smelter details", IF(ISERROR($S2416),"",OFFSET('Smelter Reference List'!$F$4,$S2416-4,0)))</f>
        <v/>
      </c>
      <c r="H2416" s="294" t="str">
        <f ca="1">IF(ISERROR($S2416),"",OFFSET('Smelter Reference List'!$G$4,$S2416-4,0))</f>
        <v/>
      </c>
      <c r="I2416" s="295" t="str">
        <f ca="1">IF(ISERROR($S2416),"",OFFSET('Smelter Reference List'!$H$4,$S2416-4,0))</f>
        <v/>
      </c>
      <c r="J2416" s="295" t="str">
        <f ca="1">IF(ISERROR($S2416),"",OFFSET('Smelter Reference List'!$I$4,$S2416-4,0))</f>
        <v/>
      </c>
      <c r="K2416" s="296"/>
      <c r="L2416" s="296"/>
      <c r="M2416" s="296"/>
      <c r="N2416" s="296"/>
      <c r="O2416" s="296"/>
      <c r="P2416" s="296"/>
      <c r="Q2416" s="297"/>
      <c r="R2416" s="227"/>
      <c r="S2416" s="228" t="e">
        <f>IF(C2416="",NA(),MATCH($B2416&amp;$C2416,'Smelter Reference List'!$J:$J,0))</f>
        <v>#N/A</v>
      </c>
      <c r="T2416" s="229"/>
      <c r="U2416" s="229">
        <f t="shared" ca="1" si="76"/>
        <v>0</v>
      </c>
      <c r="V2416" s="229"/>
      <c r="W2416" s="229"/>
      <c r="Y2416" s="223" t="str">
        <f t="shared" si="77"/>
        <v/>
      </c>
    </row>
    <row r="2417" spans="1:25" s="223" customFormat="1" ht="20.25">
      <c r="A2417" s="292"/>
      <c r="B2417" s="293" t="str">
        <f>IF(LEN(A2417)=0,"",INDEX('Smelter Reference List'!$A:$A,MATCH($A2417,'Smelter Reference List'!$E:$E,0)))</f>
        <v/>
      </c>
      <c r="C2417" s="299" t="str">
        <f>IF(LEN(A2417)=0,"",INDEX('Smelter Reference List'!$C:$C,MATCH($A2417,'Smelter Reference List'!$E:$E,0)))</f>
        <v/>
      </c>
      <c r="D2417" s="293" t="str">
        <f ca="1">IF(ISERROR($S2417),"",OFFSET('Smelter Reference List'!$C$4,$S2417-4,0)&amp;"")</f>
        <v/>
      </c>
      <c r="E2417" s="293" t="str">
        <f ca="1">IF(ISERROR($S2417),"",OFFSET('Smelter Reference List'!$D$4,$S2417-4,0)&amp;"")</f>
        <v/>
      </c>
      <c r="F2417" s="293" t="str">
        <f ca="1">IF(ISERROR($S2417),"",OFFSET('Smelter Reference List'!$E$4,$S2417-4,0))</f>
        <v/>
      </c>
      <c r="G2417" s="293" t="str">
        <f ca="1">IF(C2417=$U$4,"Enter smelter details", IF(ISERROR($S2417),"",OFFSET('Smelter Reference List'!$F$4,$S2417-4,0)))</f>
        <v/>
      </c>
      <c r="H2417" s="294" t="str">
        <f ca="1">IF(ISERROR($S2417),"",OFFSET('Smelter Reference List'!$G$4,$S2417-4,0))</f>
        <v/>
      </c>
      <c r="I2417" s="295" t="str">
        <f ca="1">IF(ISERROR($S2417),"",OFFSET('Smelter Reference List'!$H$4,$S2417-4,0))</f>
        <v/>
      </c>
      <c r="J2417" s="295" t="str">
        <f ca="1">IF(ISERROR($S2417),"",OFFSET('Smelter Reference List'!$I$4,$S2417-4,0))</f>
        <v/>
      </c>
      <c r="K2417" s="296"/>
      <c r="L2417" s="296"/>
      <c r="M2417" s="296"/>
      <c r="N2417" s="296"/>
      <c r="O2417" s="296"/>
      <c r="P2417" s="296"/>
      <c r="Q2417" s="297"/>
      <c r="R2417" s="227"/>
      <c r="S2417" s="228" t="e">
        <f>IF(C2417="",NA(),MATCH($B2417&amp;$C2417,'Smelter Reference List'!$J:$J,0))</f>
        <v>#N/A</v>
      </c>
      <c r="T2417" s="229"/>
      <c r="U2417" s="229">
        <f t="shared" ca="1" si="76"/>
        <v>0</v>
      </c>
      <c r="V2417" s="229"/>
      <c r="W2417" s="229"/>
      <c r="Y2417" s="223" t="str">
        <f t="shared" si="77"/>
        <v/>
      </c>
    </row>
    <row r="2418" spans="1:25" s="223" customFormat="1" ht="20.25">
      <c r="A2418" s="292"/>
      <c r="B2418" s="293" t="str">
        <f>IF(LEN(A2418)=0,"",INDEX('Smelter Reference List'!$A:$A,MATCH($A2418,'Smelter Reference List'!$E:$E,0)))</f>
        <v/>
      </c>
      <c r="C2418" s="299" t="str">
        <f>IF(LEN(A2418)=0,"",INDEX('Smelter Reference List'!$C:$C,MATCH($A2418,'Smelter Reference List'!$E:$E,0)))</f>
        <v/>
      </c>
      <c r="D2418" s="293" t="str">
        <f ca="1">IF(ISERROR($S2418),"",OFFSET('Smelter Reference List'!$C$4,$S2418-4,0)&amp;"")</f>
        <v/>
      </c>
      <c r="E2418" s="293" t="str">
        <f ca="1">IF(ISERROR($S2418),"",OFFSET('Smelter Reference List'!$D$4,$S2418-4,0)&amp;"")</f>
        <v/>
      </c>
      <c r="F2418" s="293" t="str">
        <f ca="1">IF(ISERROR($S2418),"",OFFSET('Smelter Reference List'!$E$4,$S2418-4,0))</f>
        <v/>
      </c>
      <c r="G2418" s="293" t="str">
        <f ca="1">IF(C2418=$U$4,"Enter smelter details", IF(ISERROR($S2418),"",OFFSET('Smelter Reference List'!$F$4,$S2418-4,0)))</f>
        <v/>
      </c>
      <c r="H2418" s="294" t="str">
        <f ca="1">IF(ISERROR($S2418),"",OFFSET('Smelter Reference List'!$G$4,$S2418-4,0))</f>
        <v/>
      </c>
      <c r="I2418" s="295" t="str">
        <f ca="1">IF(ISERROR($S2418),"",OFFSET('Smelter Reference List'!$H$4,$S2418-4,0))</f>
        <v/>
      </c>
      <c r="J2418" s="295" t="str">
        <f ca="1">IF(ISERROR($S2418),"",OFFSET('Smelter Reference List'!$I$4,$S2418-4,0))</f>
        <v/>
      </c>
      <c r="K2418" s="296"/>
      <c r="L2418" s="296"/>
      <c r="M2418" s="296"/>
      <c r="N2418" s="296"/>
      <c r="O2418" s="296"/>
      <c r="P2418" s="296"/>
      <c r="Q2418" s="297"/>
      <c r="R2418" s="227"/>
      <c r="S2418" s="228" t="e">
        <f>IF(C2418="",NA(),MATCH($B2418&amp;$C2418,'Smelter Reference List'!$J:$J,0))</f>
        <v>#N/A</v>
      </c>
      <c r="T2418" s="229"/>
      <c r="U2418" s="229">
        <f t="shared" ca="1" si="76"/>
        <v>0</v>
      </c>
      <c r="V2418" s="229"/>
      <c r="W2418" s="229"/>
      <c r="Y2418" s="223" t="str">
        <f t="shared" si="77"/>
        <v/>
      </c>
    </row>
    <row r="2419" spans="1:25" s="223" customFormat="1" ht="20.25">
      <c r="A2419" s="292"/>
      <c r="B2419" s="293" t="str">
        <f>IF(LEN(A2419)=0,"",INDEX('Smelter Reference List'!$A:$A,MATCH($A2419,'Smelter Reference List'!$E:$E,0)))</f>
        <v/>
      </c>
      <c r="C2419" s="299" t="str">
        <f>IF(LEN(A2419)=0,"",INDEX('Smelter Reference List'!$C:$C,MATCH($A2419,'Smelter Reference List'!$E:$E,0)))</f>
        <v/>
      </c>
      <c r="D2419" s="293" t="str">
        <f ca="1">IF(ISERROR($S2419),"",OFFSET('Smelter Reference List'!$C$4,$S2419-4,0)&amp;"")</f>
        <v/>
      </c>
      <c r="E2419" s="293" t="str">
        <f ca="1">IF(ISERROR($S2419),"",OFFSET('Smelter Reference List'!$D$4,$S2419-4,0)&amp;"")</f>
        <v/>
      </c>
      <c r="F2419" s="293" t="str">
        <f ca="1">IF(ISERROR($S2419),"",OFFSET('Smelter Reference List'!$E$4,$S2419-4,0))</f>
        <v/>
      </c>
      <c r="G2419" s="293" t="str">
        <f ca="1">IF(C2419=$U$4,"Enter smelter details", IF(ISERROR($S2419),"",OFFSET('Smelter Reference List'!$F$4,$S2419-4,0)))</f>
        <v/>
      </c>
      <c r="H2419" s="294" t="str">
        <f ca="1">IF(ISERROR($S2419),"",OFFSET('Smelter Reference List'!$G$4,$S2419-4,0))</f>
        <v/>
      </c>
      <c r="I2419" s="295" t="str">
        <f ca="1">IF(ISERROR($S2419),"",OFFSET('Smelter Reference List'!$H$4,$S2419-4,0))</f>
        <v/>
      </c>
      <c r="J2419" s="295" t="str">
        <f ca="1">IF(ISERROR($S2419),"",OFFSET('Smelter Reference List'!$I$4,$S2419-4,0))</f>
        <v/>
      </c>
      <c r="K2419" s="296"/>
      <c r="L2419" s="296"/>
      <c r="M2419" s="296"/>
      <c r="N2419" s="296"/>
      <c r="O2419" s="296"/>
      <c r="P2419" s="296"/>
      <c r="Q2419" s="297"/>
      <c r="R2419" s="227"/>
      <c r="S2419" s="228" t="e">
        <f>IF(C2419="",NA(),MATCH($B2419&amp;$C2419,'Smelter Reference List'!$J:$J,0))</f>
        <v>#N/A</v>
      </c>
      <c r="T2419" s="229"/>
      <c r="U2419" s="229">
        <f t="shared" ca="1" si="76"/>
        <v>0</v>
      </c>
      <c r="V2419" s="229"/>
      <c r="W2419" s="229"/>
      <c r="Y2419" s="223" t="str">
        <f t="shared" si="77"/>
        <v/>
      </c>
    </row>
    <row r="2420" spans="1:25" s="223" customFormat="1" ht="20.25">
      <c r="A2420" s="292"/>
      <c r="B2420" s="293" t="str">
        <f>IF(LEN(A2420)=0,"",INDEX('Smelter Reference List'!$A:$A,MATCH($A2420,'Smelter Reference List'!$E:$E,0)))</f>
        <v/>
      </c>
      <c r="C2420" s="299" t="str">
        <f>IF(LEN(A2420)=0,"",INDEX('Smelter Reference List'!$C:$C,MATCH($A2420,'Smelter Reference List'!$E:$E,0)))</f>
        <v/>
      </c>
      <c r="D2420" s="293" t="str">
        <f ca="1">IF(ISERROR($S2420),"",OFFSET('Smelter Reference List'!$C$4,$S2420-4,0)&amp;"")</f>
        <v/>
      </c>
      <c r="E2420" s="293" t="str">
        <f ca="1">IF(ISERROR($S2420),"",OFFSET('Smelter Reference List'!$D$4,$S2420-4,0)&amp;"")</f>
        <v/>
      </c>
      <c r="F2420" s="293" t="str">
        <f ca="1">IF(ISERROR($S2420),"",OFFSET('Smelter Reference List'!$E$4,$S2420-4,0))</f>
        <v/>
      </c>
      <c r="G2420" s="293" t="str">
        <f ca="1">IF(C2420=$U$4,"Enter smelter details", IF(ISERROR($S2420),"",OFFSET('Smelter Reference List'!$F$4,$S2420-4,0)))</f>
        <v/>
      </c>
      <c r="H2420" s="294" t="str">
        <f ca="1">IF(ISERROR($S2420),"",OFFSET('Smelter Reference List'!$G$4,$S2420-4,0))</f>
        <v/>
      </c>
      <c r="I2420" s="295" t="str">
        <f ca="1">IF(ISERROR($S2420),"",OFFSET('Smelter Reference List'!$H$4,$S2420-4,0))</f>
        <v/>
      </c>
      <c r="J2420" s="295" t="str">
        <f ca="1">IF(ISERROR($S2420),"",OFFSET('Smelter Reference List'!$I$4,$S2420-4,0))</f>
        <v/>
      </c>
      <c r="K2420" s="296"/>
      <c r="L2420" s="296"/>
      <c r="M2420" s="296"/>
      <c r="N2420" s="296"/>
      <c r="O2420" s="296"/>
      <c r="P2420" s="296"/>
      <c r="Q2420" s="297"/>
      <c r="R2420" s="227"/>
      <c r="S2420" s="228" t="e">
        <f>IF(C2420="",NA(),MATCH($B2420&amp;$C2420,'Smelter Reference List'!$J:$J,0))</f>
        <v>#N/A</v>
      </c>
      <c r="T2420" s="229"/>
      <c r="U2420" s="229">
        <f t="shared" ca="1" si="76"/>
        <v>0</v>
      </c>
      <c r="V2420" s="229"/>
      <c r="W2420" s="229"/>
      <c r="Y2420" s="223" t="str">
        <f t="shared" si="77"/>
        <v/>
      </c>
    </row>
    <row r="2421" spans="1:25" s="223" customFormat="1" ht="20.25">
      <c r="A2421" s="292"/>
      <c r="B2421" s="293" t="str">
        <f>IF(LEN(A2421)=0,"",INDEX('Smelter Reference List'!$A:$A,MATCH($A2421,'Smelter Reference List'!$E:$E,0)))</f>
        <v/>
      </c>
      <c r="C2421" s="299" t="str">
        <f>IF(LEN(A2421)=0,"",INDEX('Smelter Reference List'!$C:$C,MATCH($A2421,'Smelter Reference List'!$E:$E,0)))</f>
        <v/>
      </c>
      <c r="D2421" s="293" t="str">
        <f ca="1">IF(ISERROR($S2421),"",OFFSET('Smelter Reference List'!$C$4,$S2421-4,0)&amp;"")</f>
        <v/>
      </c>
      <c r="E2421" s="293" t="str">
        <f ca="1">IF(ISERROR($S2421),"",OFFSET('Smelter Reference List'!$D$4,$S2421-4,0)&amp;"")</f>
        <v/>
      </c>
      <c r="F2421" s="293" t="str">
        <f ca="1">IF(ISERROR($S2421),"",OFFSET('Smelter Reference List'!$E$4,$S2421-4,0))</f>
        <v/>
      </c>
      <c r="G2421" s="293" t="str">
        <f ca="1">IF(C2421=$U$4,"Enter smelter details", IF(ISERROR($S2421),"",OFFSET('Smelter Reference List'!$F$4,$S2421-4,0)))</f>
        <v/>
      </c>
      <c r="H2421" s="294" t="str">
        <f ca="1">IF(ISERROR($S2421),"",OFFSET('Smelter Reference List'!$G$4,$S2421-4,0))</f>
        <v/>
      </c>
      <c r="I2421" s="295" t="str">
        <f ca="1">IF(ISERROR($S2421),"",OFFSET('Smelter Reference List'!$H$4,$S2421-4,0))</f>
        <v/>
      </c>
      <c r="J2421" s="295" t="str">
        <f ca="1">IF(ISERROR($S2421),"",OFFSET('Smelter Reference List'!$I$4,$S2421-4,0))</f>
        <v/>
      </c>
      <c r="K2421" s="296"/>
      <c r="L2421" s="296"/>
      <c r="M2421" s="296"/>
      <c r="N2421" s="296"/>
      <c r="O2421" s="296"/>
      <c r="P2421" s="296"/>
      <c r="Q2421" s="297"/>
      <c r="R2421" s="227"/>
      <c r="S2421" s="228" t="e">
        <f>IF(C2421="",NA(),MATCH($B2421&amp;$C2421,'Smelter Reference List'!$J:$J,0))</f>
        <v>#N/A</v>
      </c>
      <c r="T2421" s="229"/>
      <c r="U2421" s="229">
        <f t="shared" ca="1" si="76"/>
        <v>0</v>
      </c>
      <c r="V2421" s="229"/>
      <c r="W2421" s="229"/>
      <c r="Y2421" s="223" t="str">
        <f t="shared" si="77"/>
        <v/>
      </c>
    </row>
    <row r="2422" spans="1:25" s="223" customFormat="1" ht="20.25">
      <c r="A2422" s="292"/>
      <c r="B2422" s="293" t="str">
        <f>IF(LEN(A2422)=0,"",INDEX('Smelter Reference List'!$A:$A,MATCH($A2422,'Smelter Reference List'!$E:$E,0)))</f>
        <v/>
      </c>
      <c r="C2422" s="299" t="str">
        <f>IF(LEN(A2422)=0,"",INDEX('Smelter Reference List'!$C:$C,MATCH($A2422,'Smelter Reference List'!$E:$E,0)))</f>
        <v/>
      </c>
      <c r="D2422" s="293" t="str">
        <f ca="1">IF(ISERROR($S2422),"",OFFSET('Smelter Reference List'!$C$4,$S2422-4,0)&amp;"")</f>
        <v/>
      </c>
      <c r="E2422" s="293" t="str">
        <f ca="1">IF(ISERROR($S2422),"",OFFSET('Smelter Reference List'!$D$4,$S2422-4,0)&amp;"")</f>
        <v/>
      </c>
      <c r="F2422" s="293" t="str">
        <f ca="1">IF(ISERROR($S2422),"",OFFSET('Smelter Reference List'!$E$4,$S2422-4,0))</f>
        <v/>
      </c>
      <c r="G2422" s="293" t="str">
        <f ca="1">IF(C2422=$U$4,"Enter smelter details", IF(ISERROR($S2422),"",OFFSET('Smelter Reference List'!$F$4,$S2422-4,0)))</f>
        <v/>
      </c>
      <c r="H2422" s="294" t="str">
        <f ca="1">IF(ISERROR($S2422),"",OFFSET('Smelter Reference List'!$G$4,$S2422-4,0))</f>
        <v/>
      </c>
      <c r="I2422" s="295" t="str">
        <f ca="1">IF(ISERROR($S2422),"",OFFSET('Smelter Reference List'!$H$4,$S2422-4,0))</f>
        <v/>
      </c>
      <c r="J2422" s="295" t="str">
        <f ca="1">IF(ISERROR($S2422),"",OFFSET('Smelter Reference List'!$I$4,$S2422-4,0))</f>
        <v/>
      </c>
      <c r="K2422" s="296"/>
      <c r="L2422" s="296"/>
      <c r="M2422" s="296"/>
      <c r="N2422" s="296"/>
      <c r="O2422" s="296"/>
      <c r="P2422" s="296"/>
      <c r="Q2422" s="297"/>
      <c r="R2422" s="227"/>
      <c r="S2422" s="228" t="e">
        <f>IF(C2422="",NA(),MATCH($B2422&amp;$C2422,'Smelter Reference List'!$J:$J,0))</f>
        <v>#N/A</v>
      </c>
      <c r="T2422" s="229"/>
      <c r="U2422" s="229">
        <f t="shared" ca="1" si="76"/>
        <v>0</v>
      </c>
      <c r="V2422" s="229"/>
      <c r="W2422" s="229"/>
      <c r="Y2422" s="223" t="str">
        <f t="shared" si="77"/>
        <v/>
      </c>
    </row>
    <row r="2423" spans="1:25" s="223" customFormat="1" ht="20.25">
      <c r="A2423" s="292"/>
      <c r="B2423" s="293" t="str">
        <f>IF(LEN(A2423)=0,"",INDEX('Smelter Reference List'!$A:$A,MATCH($A2423,'Smelter Reference List'!$E:$E,0)))</f>
        <v/>
      </c>
      <c r="C2423" s="299" t="str">
        <f>IF(LEN(A2423)=0,"",INDEX('Smelter Reference List'!$C:$C,MATCH($A2423,'Smelter Reference List'!$E:$E,0)))</f>
        <v/>
      </c>
      <c r="D2423" s="293" t="str">
        <f ca="1">IF(ISERROR($S2423),"",OFFSET('Smelter Reference List'!$C$4,$S2423-4,0)&amp;"")</f>
        <v/>
      </c>
      <c r="E2423" s="293" t="str">
        <f ca="1">IF(ISERROR($S2423),"",OFFSET('Smelter Reference List'!$D$4,$S2423-4,0)&amp;"")</f>
        <v/>
      </c>
      <c r="F2423" s="293" t="str">
        <f ca="1">IF(ISERROR($S2423),"",OFFSET('Smelter Reference List'!$E$4,$S2423-4,0))</f>
        <v/>
      </c>
      <c r="G2423" s="293" t="str">
        <f ca="1">IF(C2423=$U$4,"Enter smelter details", IF(ISERROR($S2423),"",OFFSET('Smelter Reference List'!$F$4,$S2423-4,0)))</f>
        <v/>
      </c>
      <c r="H2423" s="294" t="str">
        <f ca="1">IF(ISERROR($S2423),"",OFFSET('Smelter Reference List'!$G$4,$S2423-4,0))</f>
        <v/>
      </c>
      <c r="I2423" s="295" t="str">
        <f ca="1">IF(ISERROR($S2423),"",OFFSET('Smelter Reference List'!$H$4,$S2423-4,0))</f>
        <v/>
      </c>
      <c r="J2423" s="295" t="str">
        <f ca="1">IF(ISERROR($S2423),"",OFFSET('Smelter Reference List'!$I$4,$S2423-4,0))</f>
        <v/>
      </c>
      <c r="K2423" s="296"/>
      <c r="L2423" s="296"/>
      <c r="M2423" s="296"/>
      <c r="N2423" s="296"/>
      <c r="O2423" s="296"/>
      <c r="P2423" s="296"/>
      <c r="Q2423" s="297"/>
      <c r="R2423" s="227"/>
      <c r="S2423" s="228" t="e">
        <f>IF(C2423="",NA(),MATCH($B2423&amp;$C2423,'Smelter Reference List'!$J:$J,0))</f>
        <v>#N/A</v>
      </c>
      <c r="T2423" s="229"/>
      <c r="U2423" s="229">
        <f t="shared" ca="1" si="76"/>
        <v>0</v>
      </c>
      <c r="V2423" s="229"/>
      <c r="W2423" s="229"/>
      <c r="Y2423" s="223" t="str">
        <f t="shared" si="77"/>
        <v/>
      </c>
    </row>
    <row r="2424" spans="1:25" s="223" customFormat="1" ht="20.25">
      <c r="A2424" s="292"/>
      <c r="B2424" s="293" t="str">
        <f>IF(LEN(A2424)=0,"",INDEX('Smelter Reference List'!$A:$A,MATCH($A2424,'Smelter Reference List'!$E:$E,0)))</f>
        <v/>
      </c>
      <c r="C2424" s="299" t="str">
        <f>IF(LEN(A2424)=0,"",INDEX('Smelter Reference List'!$C:$C,MATCH($A2424,'Smelter Reference List'!$E:$E,0)))</f>
        <v/>
      </c>
      <c r="D2424" s="293" t="str">
        <f ca="1">IF(ISERROR($S2424),"",OFFSET('Smelter Reference List'!$C$4,$S2424-4,0)&amp;"")</f>
        <v/>
      </c>
      <c r="E2424" s="293" t="str">
        <f ca="1">IF(ISERROR($S2424),"",OFFSET('Smelter Reference List'!$D$4,$S2424-4,0)&amp;"")</f>
        <v/>
      </c>
      <c r="F2424" s="293" t="str">
        <f ca="1">IF(ISERROR($S2424),"",OFFSET('Smelter Reference List'!$E$4,$S2424-4,0))</f>
        <v/>
      </c>
      <c r="G2424" s="293" t="str">
        <f ca="1">IF(C2424=$U$4,"Enter smelter details", IF(ISERROR($S2424),"",OFFSET('Smelter Reference List'!$F$4,$S2424-4,0)))</f>
        <v/>
      </c>
      <c r="H2424" s="294" t="str">
        <f ca="1">IF(ISERROR($S2424),"",OFFSET('Smelter Reference List'!$G$4,$S2424-4,0))</f>
        <v/>
      </c>
      <c r="I2424" s="295" t="str">
        <f ca="1">IF(ISERROR($S2424),"",OFFSET('Smelter Reference List'!$H$4,$S2424-4,0))</f>
        <v/>
      </c>
      <c r="J2424" s="295" t="str">
        <f ca="1">IF(ISERROR($S2424),"",OFFSET('Smelter Reference List'!$I$4,$S2424-4,0))</f>
        <v/>
      </c>
      <c r="K2424" s="296"/>
      <c r="L2424" s="296"/>
      <c r="M2424" s="296"/>
      <c r="N2424" s="296"/>
      <c r="O2424" s="296"/>
      <c r="P2424" s="296"/>
      <c r="Q2424" s="297"/>
      <c r="R2424" s="227"/>
      <c r="S2424" s="228" t="e">
        <f>IF(C2424="",NA(),MATCH($B2424&amp;$C2424,'Smelter Reference List'!$J:$J,0))</f>
        <v>#N/A</v>
      </c>
      <c r="T2424" s="229"/>
      <c r="U2424" s="229">
        <f t="shared" ca="1" si="76"/>
        <v>0</v>
      </c>
      <c r="V2424" s="229"/>
      <c r="W2424" s="229"/>
      <c r="Y2424" s="223" t="str">
        <f t="shared" si="77"/>
        <v/>
      </c>
    </row>
    <row r="2425" spans="1:25" s="223" customFormat="1" ht="20.25">
      <c r="A2425" s="292"/>
      <c r="B2425" s="293" t="str">
        <f>IF(LEN(A2425)=0,"",INDEX('Smelter Reference List'!$A:$A,MATCH($A2425,'Smelter Reference List'!$E:$E,0)))</f>
        <v/>
      </c>
      <c r="C2425" s="299" t="str">
        <f>IF(LEN(A2425)=0,"",INDEX('Smelter Reference List'!$C:$C,MATCH($A2425,'Smelter Reference List'!$E:$E,0)))</f>
        <v/>
      </c>
      <c r="D2425" s="293" t="str">
        <f ca="1">IF(ISERROR($S2425),"",OFFSET('Smelter Reference List'!$C$4,$S2425-4,0)&amp;"")</f>
        <v/>
      </c>
      <c r="E2425" s="293" t="str">
        <f ca="1">IF(ISERROR($S2425),"",OFFSET('Smelter Reference List'!$D$4,$S2425-4,0)&amp;"")</f>
        <v/>
      </c>
      <c r="F2425" s="293" t="str">
        <f ca="1">IF(ISERROR($S2425),"",OFFSET('Smelter Reference List'!$E$4,$S2425-4,0))</f>
        <v/>
      </c>
      <c r="G2425" s="293" t="str">
        <f ca="1">IF(C2425=$U$4,"Enter smelter details", IF(ISERROR($S2425),"",OFFSET('Smelter Reference List'!$F$4,$S2425-4,0)))</f>
        <v/>
      </c>
      <c r="H2425" s="294" t="str">
        <f ca="1">IF(ISERROR($S2425),"",OFFSET('Smelter Reference List'!$G$4,$S2425-4,0))</f>
        <v/>
      </c>
      <c r="I2425" s="295" t="str">
        <f ca="1">IF(ISERROR($S2425),"",OFFSET('Smelter Reference List'!$H$4,$S2425-4,0))</f>
        <v/>
      </c>
      <c r="J2425" s="295" t="str">
        <f ca="1">IF(ISERROR($S2425),"",OFFSET('Smelter Reference List'!$I$4,$S2425-4,0))</f>
        <v/>
      </c>
      <c r="K2425" s="296"/>
      <c r="L2425" s="296"/>
      <c r="M2425" s="296"/>
      <c r="N2425" s="296"/>
      <c r="O2425" s="296"/>
      <c r="P2425" s="296"/>
      <c r="Q2425" s="297"/>
      <c r="R2425" s="227"/>
      <c r="S2425" s="228" t="e">
        <f>IF(C2425="",NA(),MATCH($B2425&amp;$C2425,'Smelter Reference List'!$J:$J,0))</f>
        <v>#N/A</v>
      </c>
      <c r="T2425" s="229"/>
      <c r="U2425" s="229">
        <f t="shared" ref="U2425:U2488" ca="1" si="78">IF(AND(C2425="Smelter not listed",OR(LEN(D2425)=0,LEN(E2425)=0)),1,0)</f>
        <v>0</v>
      </c>
      <c r="V2425" s="229"/>
      <c r="W2425" s="229"/>
      <c r="Y2425" s="223" t="str">
        <f t="shared" ref="Y2425:Y2488" si="79">B2425&amp;C2425</f>
        <v/>
      </c>
    </row>
    <row r="2426" spans="1:25" s="223" customFormat="1" ht="20.25">
      <c r="A2426" s="292"/>
      <c r="B2426" s="293" t="str">
        <f>IF(LEN(A2426)=0,"",INDEX('Smelter Reference List'!$A:$A,MATCH($A2426,'Smelter Reference List'!$E:$E,0)))</f>
        <v/>
      </c>
      <c r="C2426" s="299" t="str">
        <f>IF(LEN(A2426)=0,"",INDEX('Smelter Reference List'!$C:$C,MATCH($A2426,'Smelter Reference List'!$E:$E,0)))</f>
        <v/>
      </c>
      <c r="D2426" s="293" t="str">
        <f ca="1">IF(ISERROR($S2426),"",OFFSET('Smelter Reference List'!$C$4,$S2426-4,0)&amp;"")</f>
        <v/>
      </c>
      <c r="E2426" s="293" t="str">
        <f ca="1">IF(ISERROR($S2426),"",OFFSET('Smelter Reference List'!$D$4,$S2426-4,0)&amp;"")</f>
        <v/>
      </c>
      <c r="F2426" s="293" t="str">
        <f ca="1">IF(ISERROR($S2426),"",OFFSET('Smelter Reference List'!$E$4,$S2426-4,0))</f>
        <v/>
      </c>
      <c r="G2426" s="293" t="str">
        <f ca="1">IF(C2426=$U$4,"Enter smelter details", IF(ISERROR($S2426),"",OFFSET('Smelter Reference List'!$F$4,$S2426-4,0)))</f>
        <v/>
      </c>
      <c r="H2426" s="294" t="str">
        <f ca="1">IF(ISERROR($S2426),"",OFFSET('Smelter Reference List'!$G$4,$S2426-4,0))</f>
        <v/>
      </c>
      <c r="I2426" s="295" t="str">
        <f ca="1">IF(ISERROR($S2426),"",OFFSET('Smelter Reference List'!$H$4,$S2426-4,0))</f>
        <v/>
      </c>
      <c r="J2426" s="295" t="str">
        <f ca="1">IF(ISERROR($S2426),"",OFFSET('Smelter Reference List'!$I$4,$S2426-4,0))</f>
        <v/>
      </c>
      <c r="K2426" s="296"/>
      <c r="L2426" s="296"/>
      <c r="M2426" s="296"/>
      <c r="N2426" s="296"/>
      <c r="O2426" s="296"/>
      <c r="P2426" s="296"/>
      <c r="Q2426" s="297"/>
      <c r="R2426" s="227"/>
      <c r="S2426" s="228" t="e">
        <f>IF(C2426="",NA(),MATCH($B2426&amp;$C2426,'Smelter Reference List'!$J:$J,0))</f>
        <v>#N/A</v>
      </c>
      <c r="T2426" s="229"/>
      <c r="U2426" s="229">
        <f t="shared" ca="1" si="78"/>
        <v>0</v>
      </c>
      <c r="V2426" s="229"/>
      <c r="W2426" s="229"/>
      <c r="Y2426" s="223" t="str">
        <f t="shared" si="79"/>
        <v/>
      </c>
    </row>
    <row r="2427" spans="1:25" s="223" customFormat="1" ht="20.25">
      <c r="A2427" s="292"/>
      <c r="B2427" s="293" t="str">
        <f>IF(LEN(A2427)=0,"",INDEX('Smelter Reference List'!$A:$A,MATCH($A2427,'Smelter Reference List'!$E:$E,0)))</f>
        <v/>
      </c>
      <c r="C2427" s="299" t="str">
        <f>IF(LEN(A2427)=0,"",INDEX('Smelter Reference List'!$C:$C,MATCH($A2427,'Smelter Reference List'!$E:$E,0)))</f>
        <v/>
      </c>
      <c r="D2427" s="293" t="str">
        <f ca="1">IF(ISERROR($S2427),"",OFFSET('Smelter Reference List'!$C$4,$S2427-4,0)&amp;"")</f>
        <v/>
      </c>
      <c r="E2427" s="293" t="str">
        <f ca="1">IF(ISERROR($S2427),"",OFFSET('Smelter Reference List'!$D$4,$S2427-4,0)&amp;"")</f>
        <v/>
      </c>
      <c r="F2427" s="293" t="str">
        <f ca="1">IF(ISERROR($S2427),"",OFFSET('Smelter Reference List'!$E$4,$S2427-4,0))</f>
        <v/>
      </c>
      <c r="G2427" s="293" t="str">
        <f ca="1">IF(C2427=$U$4,"Enter smelter details", IF(ISERROR($S2427),"",OFFSET('Smelter Reference List'!$F$4,$S2427-4,0)))</f>
        <v/>
      </c>
      <c r="H2427" s="294" t="str">
        <f ca="1">IF(ISERROR($S2427),"",OFFSET('Smelter Reference List'!$G$4,$S2427-4,0))</f>
        <v/>
      </c>
      <c r="I2427" s="295" t="str">
        <f ca="1">IF(ISERROR($S2427),"",OFFSET('Smelter Reference List'!$H$4,$S2427-4,0))</f>
        <v/>
      </c>
      <c r="J2427" s="295" t="str">
        <f ca="1">IF(ISERROR($S2427),"",OFFSET('Smelter Reference List'!$I$4,$S2427-4,0))</f>
        <v/>
      </c>
      <c r="K2427" s="296"/>
      <c r="L2427" s="296"/>
      <c r="M2427" s="296"/>
      <c r="N2427" s="296"/>
      <c r="O2427" s="296"/>
      <c r="P2427" s="296"/>
      <c r="Q2427" s="297"/>
      <c r="R2427" s="227"/>
      <c r="S2427" s="228" t="e">
        <f>IF(C2427="",NA(),MATCH($B2427&amp;$C2427,'Smelter Reference List'!$J:$J,0))</f>
        <v>#N/A</v>
      </c>
      <c r="T2427" s="229"/>
      <c r="U2427" s="229">
        <f t="shared" ca="1" si="78"/>
        <v>0</v>
      </c>
      <c r="V2427" s="229"/>
      <c r="W2427" s="229"/>
      <c r="Y2427" s="223" t="str">
        <f t="shared" si="79"/>
        <v/>
      </c>
    </row>
    <row r="2428" spans="1:25" s="223" customFormat="1" ht="20.25">
      <c r="A2428" s="292"/>
      <c r="B2428" s="293" t="str">
        <f>IF(LEN(A2428)=0,"",INDEX('Smelter Reference List'!$A:$A,MATCH($A2428,'Smelter Reference List'!$E:$E,0)))</f>
        <v/>
      </c>
      <c r="C2428" s="299" t="str">
        <f>IF(LEN(A2428)=0,"",INDEX('Smelter Reference List'!$C:$C,MATCH($A2428,'Smelter Reference List'!$E:$E,0)))</f>
        <v/>
      </c>
      <c r="D2428" s="293" t="str">
        <f ca="1">IF(ISERROR($S2428),"",OFFSET('Smelter Reference List'!$C$4,$S2428-4,0)&amp;"")</f>
        <v/>
      </c>
      <c r="E2428" s="293" t="str">
        <f ca="1">IF(ISERROR($S2428),"",OFFSET('Smelter Reference List'!$D$4,$S2428-4,0)&amp;"")</f>
        <v/>
      </c>
      <c r="F2428" s="293" t="str">
        <f ca="1">IF(ISERROR($S2428),"",OFFSET('Smelter Reference List'!$E$4,$S2428-4,0))</f>
        <v/>
      </c>
      <c r="G2428" s="293" t="str">
        <f ca="1">IF(C2428=$U$4,"Enter smelter details", IF(ISERROR($S2428),"",OFFSET('Smelter Reference List'!$F$4,$S2428-4,0)))</f>
        <v/>
      </c>
      <c r="H2428" s="294" t="str">
        <f ca="1">IF(ISERROR($S2428),"",OFFSET('Smelter Reference List'!$G$4,$S2428-4,0))</f>
        <v/>
      </c>
      <c r="I2428" s="295" t="str">
        <f ca="1">IF(ISERROR($S2428),"",OFFSET('Smelter Reference List'!$H$4,$S2428-4,0))</f>
        <v/>
      </c>
      <c r="J2428" s="295" t="str">
        <f ca="1">IF(ISERROR($S2428),"",OFFSET('Smelter Reference List'!$I$4,$S2428-4,0))</f>
        <v/>
      </c>
      <c r="K2428" s="296"/>
      <c r="L2428" s="296"/>
      <c r="M2428" s="296"/>
      <c r="N2428" s="296"/>
      <c r="O2428" s="296"/>
      <c r="P2428" s="296"/>
      <c r="Q2428" s="297"/>
      <c r="R2428" s="227"/>
      <c r="S2428" s="228" t="e">
        <f>IF(C2428="",NA(),MATCH($B2428&amp;$C2428,'Smelter Reference List'!$J:$J,0))</f>
        <v>#N/A</v>
      </c>
      <c r="T2428" s="229"/>
      <c r="U2428" s="229">
        <f t="shared" ca="1" si="78"/>
        <v>0</v>
      </c>
      <c r="V2428" s="229"/>
      <c r="W2428" s="229"/>
      <c r="Y2428" s="223" t="str">
        <f t="shared" si="79"/>
        <v/>
      </c>
    </row>
    <row r="2429" spans="1:25" s="223" customFormat="1" ht="20.25">
      <c r="A2429" s="292"/>
      <c r="B2429" s="293" t="str">
        <f>IF(LEN(A2429)=0,"",INDEX('Smelter Reference List'!$A:$A,MATCH($A2429,'Smelter Reference List'!$E:$E,0)))</f>
        <v/>
      </c>
      <c r="C2429" s="299" t="str">
        <f>IF(LEN(A2429)=0,"",INDEX('Smelter Reference List'!$C:$C,MATCH($A2429,'Smelter Reference List'!$E:$E,0)))</f>
        <v/>
      </c>
      <c r="D2429" s="293" t="str">
        <f ca="1">IF(ISERROR($S2429),"",OFFSET('Smelter Reference List'!$C$4,$S2429-4,0)&amp;"")</f>
        <v/>
      </c>
      <c r="E2429" s="293" t="str">
        <f ca="1">IF(ISERROR($S2429),"",OFFSET('Smelter Reference List'!$D$4,$S2429-4,0)&amp;"")</f>
        <v/>
      </c>
      <c r="F2429" s="293" t="str">
        <f ca="1">IF(ISERROR($S2429),"",OFFSET('Smelter Reference List'!$E$4,$S2429-4,0))</f>
        <v/>
      </c>
      <c r="G2429" s="293" t="str">
        <f ca="1">IF(C2429=$U$4,"Enter smelter details", IF(ISERROR($S2429),"",OFFSET('Smelter Reference List'!$F$4,$S2429-4,0)))</f>
        <v/>
      </c>
      <c r="H2429" s="294" t="str">
        <f ca="1">IF(ISERROR($S2429),"",OFFSET('Smelter Reference List'!$G$4,$S2429-4,0))</f>
        <v/>
      </c>
      <c r="I2429" s="295" t="str">
        <f ca="1">IF(ISERROR($S2429),"",OFFSET('Smelter Reference List'!$H$4,$S2429-4,0))</f>
        <v/>
      </c>
      <c r="J2429" s="295" t="str">
        <f ca="1">IF(ISERROR($S2429),"",OFFSET('Smelter Reference List'!$I$4,$S2429-4,0))</f>
        <v/>
      </c>
      <c r="K2429" s="296"/>
      <c r="L2429" s="296"/>
      <c r="M2429" s="296"/>
      <c r="N2429" s="296"/>
      <c r="O2429" s="296"/>
      <c r="P2429" s="296"/>
      <c r="Q2429" s="297"/>
      <c r="R2429" s="227"/>
      <c r="S2429" s="228" t="e">
        <f>IF(C2429="",NA(),MATCH($B2429&amp;$C2429,'Smelter Reference List'!$J:$J,0))</f>
        <v>#N/A</v>
      </c>
      <c r="T2429" s="229"/>
      <c r="U2429" s="229">
        <f t="shared" ca="1" si="78"/>
        <v>0</v>
      </c>
      <c r="V2429" s="229"/>
      <c r="W2429" s="229"/>
      <c r="Y2429" s="223" t="str">
        <f t="shared" si="79"/>
        <v/>
      </c>
    </row>
    <row r="2430" spans="1:25" s="223" customFormat="1" ht="20.25">
      <c r="A2430" s="292"/>
      <c r="B2430" s="293" t="str">
        <f>IF(LEN(A2430)=0,"",INDEX('Smelter Reference List'!$A:$A,MATCH($A2430,'Smelter Reference List'!$E:$E,0)))</f>
        <v/>
      </c>
      <c r="C2430" s="299" t="str">
        <f>IF(LEN(A2430)=0,"",INDEX('Smelter Reference List'!$C:$C,MATCH($A2430,'Smelter Reference List'!$E:$E,0)))</f>
        <v/>
      </c>
      <c r="D2430" s="293" t="str">
        <f ca="1">IF(ISERROR($S2430),"",OFFSET('Smelter Reference List'!$C$4,$S2430-4,0)&amp;"")</f>
        <v/>
      </c>
      <c r="E2430" s="293" t="str">
        <f ca="1">IF(ISERROR($S2430),"",OFFSET('Smelter Reference List'!$D$4,$S2430-4,0)&amp;"")</f>
        <v/>
      </c>
      <c r="F2430" s="293" t="str">
        <f ca="1">IF(ISERROR($S2430),"",OFFSET('Smelter Reference List'!$E$4,$S2430-4,0))</f>
        <v/>
      </c>
      <c r="G2430" s="293" t="str">
        <f ca="1">IF(C2430=$U$4,"Enter smelter details", IF(ISERROR($S2430),"",OFFSET('Smelter Reference List'!$F$4,$S2430-4,0)))</f>
        <v/>
      </c>
      <c r="H2430" s="294" t="str">
        <f ca="1">IF(ISERROR($S2430),"",OFFSET('Smelter Reference List'!$G$4,$S2430-4,0))</f>
        <v/>
      </c>
      <c r="I2430" s="295" t="str">
        <f ca="1">IF(ISERROR($S2430),"",OFFSET('Smelter Reference List'!$H$4,$S2430-4,0))</f>
        <v/>
      </c>
      <c r="J2430" s="295" t="str">
        <f ca="1">IF(ISERROR($S2430),"",OFFSET('Smelter Reference List'!$I$4,$S2430-4,0))</f>
        <v/>
      </c>
      <c r="K2430" s="296"/>
      <c r="L2430" s="296"/>
      <c r="M2430" s="296"/>
      <c r="N2430" s="296"/>
      <c r="O2430" s="296"/>
      <c r="P2430" s="296"/>
      <c r="Q2430" s="297"/>
      <c r="R2430" s="227"/>
      <c r="S2430" s="228" t="e">
        <f>IF(C2430="",NA(),MATCH($B2430&amp;$C2430,'Smelter Reference List'!$J:$J,0))</f>
        <v>#N/A</v>
      </c>
      <c r="T2430" s="229"/>
      <c r="U2430" s="229">
        <f t="shared" ca="1" si="78"/>
        <v>0</v>
      </c>
      <c r="V2430" s="229"/>
      <c r="W2430" s="229"/>
      <c r="Y2430" s="223" t="str">
        <f t="shared" si="79"/>
        <v/>
      </c>
    </row>
    <row r="2431" spans="1:25" s="223" customFormat="1" ht="20.25">
      <c r="A2431" s="292"/>
      <c r="B2431" s="293" t="str">
        <f>IF(LEN(A2431)=0,"",INDEX('Smelter Reference List'!$A:$A,MATCH($A2431,'Smelter Reference List'!$E:$E,0)))</f>
        <v/>
      </c>
      <c r="C2431" s="299" t="str">
        <f>IF(LEN(A2431)=0,"",INDEX('Smelter Reference List'!$C:$C,MATCH($A2431,'Smelter Reference List'!$E:$E,0)))</f>
        <v/>
      </c>
      <c r="D2431" s="293" t="str">
        <f ca="1">IF(ISERROR($S2431),"",OFFSET('Smelter Reference List'!$C$4,$S2431-4,0)&amp;"")</f>
        <v/>
      </c>
      <c r="E2431" s="293" t="str">
        <f ca="1">IF(ISERROR($S2431),"",OFFSET('Smelter Reference List'!$D$4,$S2431-4,0)&amp;"")</f>
        <v/>
      </c>
      <c r="F2431" s="293" t="str">
        <f ca="1">IF(ISERROR($S2431),"",OFFSET('Smelter Reference List'!$E$4,$S2431-4,0))</f>
        <v/>
      </c>
      <c r="G2431" s="293" t="str">
        <f ca="1">IF(C2431=$U$4,"Enter smelter details", IF(ISERROR($S2431),"",OFFSET('Smelter Reference List'!$F$4,$S2431-4,0)))</f>
        <v/>
      </c>
      <c r="H2431" s="294" t="str">
        <f ca="1">IF(ISERROR($S2431),"",OFFSET('Smelter Reference List'!$G$4,$S2431-4,0))</f>
        <v/>
      </c>
      <c r="I2431" s="295" t="str">
        <f ca="1">IF(ISERROR($S2431),"",OFFSET('Smelter Reference List'!$H$4,$S2431-4,0))</f>
        <v/>
      </c>
      <c r="J2431" s="295" t="str">
        <f ca="1">IF(ISERROR($S2431),"",OFFSET('Smelter Reference List'!$I$4,$S2431-4,0))</f>
        <v/>
      </c>
      <c r="K2431" s="296"/>
      <c r="L2431" s="296"/>
      <c r="M2431" s="296"/>
      <c r="N2431" s="296"/>
      <c r="O2431" s="296"/>
      <c r="P2431" s="296"/>
      <c r="Q2431" s="297"/>
      <c r="R2431" s="227"/>
      <c r="S2431" s="228" t="e">
        <f>IF(C2431="",NA(),MATCH($B2431&amp;$C2431,'Smelter Reference List'!$J:$J,0))</f>
        <v>#N/A</v>
      </c>
      <c r="T2431" s="229"/>
      <c r="U2431" s="229">
        <f t="shared" ca="1" si="78"/>
        <v>0</v>
      </c>
      <c r="V2431" s="229"/>
      <c r="W2431" s="229"/>
      <c r="Y2431" s="223" t="str">
        <f t="shared" si="79"/>
        <v/>
      </c>
    </row>
    <row r="2432" spans="1:25" s="223" customFormat="1" ht="20.25">
      <c r="A2432" s="292"/>
      <c r="B2432" s="293" t="str">
        <f>IF(LEN(A2432)=0,"",INDEX('Smelter Reference List'!$A:$A,MATCH($A2432,'Smelter Reference List'!$E:$E,0)))</f>
        <v/>
      </c>
      <c r="C2432" s="299" t="str">
        <f>IF(LEN(A2432)=0,"",INDEX('Smelter Reference List'!$C:$C,MATCH($A2432,'Smelter Reference List'!$E:$E,0)))</f>
        <v/>
      </c>
      <c r="D2432" s="293" t="str">
        <f ca="1">IF(ISERROR($S2432),"",OFFSET('Smelter Reference List'!$C$4,$S2432-4,0)&amp;"")</f>
        <v/>
      </c>
      <c r="E2432" s="293" t="str">
        <f ca="1">IF(ISERROR($S2432),"",OFFSET('Smelter Reference List'!$D$4,$S2432-4,0)&amp;"")</f>
        <v/>
      </c>
      <c r="F2432" s="293" t="str">
        <f ca="1">IF(ISERROR($S2432),"",OFFSET('Smelter Reference List'!$E$4,$S2432-4,0))</f>
        <v/>
      </c>
      <c r="G2432" s="293" t="str">
        <f ca="1">IF(C2432=$U$4,"Enter smelter details", IF(ISERROR($S2432),"",OFFSET('Smelter Reference List'!$F$4,$S2432-4,0)))</f>
        <v/>
      </c>
      <c r="H2432" s="294" t="str">
        <f ca="1">IF(ISERROR($S2432),"",OFFSET('Smelter Reference List'!$G$4,$S2432-4,0))</f>
        <v/>
      </c>
      <c r="I2432" s="295" t="str">
        <f ca="1">IF(ISERROR($S2432),"",OFFSET('Smelter Reference List'!$H$4,$S2432-4,0))</f>
        <v/>
      </c>
      <c r="J2432" s="295" t="str">
        <f ca="1">IF(ISERROR($S2432),"",OFFSET('Smelter Reference List'!$I$4,$S2432-4,0))</f>
        <v/>
      </c>
      <c r="K2432" s="296"/>
      <c r="L2432" s="296"/>
      <c r="M2432" s="296"/>
      <c r="N2432" s="296"/>
      <c r="O2432" s="296"/>
      <c r="P2432" s="296"/>
      <c r="Q2432" s="297"/>
      <c r="R2432" s="227"/>
      <c r="S2432" s="228" t="e">
        <f>IF(C2432="",NA(),MATCH($B2432&amp;$C2432,'Smelter Reference List'!$J:$J,0))</f>
        <v>#N/A</v>
      </c>
      <c r="T2432" s="229"/>
      <c r="U2432" s="229">
        <f t="shared" ca="1" si="78"/>
        <v>0</v>
      </c>
      <c r="V2432" s="229"/>
      <c r="W2432" s="229"/>
      <c r="Y2432" s="223" t="str">
        <f t="shared" si="79"/>
        <v/>
      </c>
    </row>
    <row r="2433" spans="1:25" s="223" customFormat="1" ht="20.25">
      <c r="A2433" s="292"/>
      <c r="B2433" s="293" t="str">
        <f>IF(LEN(A2433)=0,"",INDEX('Smelter Reference List'!$A:$A,MATCH($A2433,'Smelter Reference List'!$E:$E,0)))</f>
        <v/>
      </c>
      <c r="C2433" s="299" t="str">
        <f>IF(LEN(A2433)=0,"",INDEX('Smelter Reference List'!$C:$C,MATCH($A2433,'Smelter Reference List'!$E:$E,0)))</f>
        <v/>
      </c>
      <c r="D2433" s="293" t="str">
        <f ca="1">IF(ISERROR($S2433),"",OFFSET('Smelter Reference List'!$C$4,$S2433-4,0)&amp;"")</f>
        <v/>
      </c>
      <c r="E2433" s="293" t="str">
        <f ca="1">IF(ISERROR($S2433),"",OFFSET('Smelter Reference List'!$D$4,$S2433-4,0)&amp;"")</f>
        <v/>
      </c>
      <c r="F2433" s="293" t="str">
        <f ca="1">IF(ISERROR($S2433),"",OFFSET('Smelter Reference List'!$E$4,$S2433-4,0))</f>
        <v/>
      </c>
      <c r="G2433" s="293" t="str">
        <f ca="1">IF(C2433=$U$4,"Enter smelter details", IF(ISERROR($S2433),"",OFFSET('Smelter Reference List'!$F$4,$S2433-4,0)))</f>
        <v/>
      </c>
      <c r="H2433" s="294" t="str">
        <f ca="1">IF(ISERROR($S2433),"",OFFSET('Smelter Reference List'!$G$4,$S2433-4,0))</f>
        <v/>
      </c>
      <c r="I2433" s="295" t="str">
        <f ca="1">IF(ISERROR($S2433),"",OFFSET('Smelter Reference List'!$H$4,$S2433-4,0))</f>
        <v/>
      </c>
      <c r="J2433" s="295" t="str">
        <f ca="1">IF(ISERROR($S2433),"",OFFSET('Smelter Reference List'!$I$4,$S2433-4,0))</f>
        <v/>
      </c>
      <c r="K2433" s="296"/>
      <c r="L2433" s="296"/>
      <c r="M2433" s="296"/>
      <c r="N2433" s="296"/>
      <c r="O2433" s="296"/>
      <c r="P2433" s="296"/>
      <c r="Q2433" s="297"/>
      <c r="R2433" s="227"/>
      <c r="S2433" s="228" t="e">
        <f>IF(C2433="",NA(),MATCH($B2433&amp;$C2433,'Smelter Reference List'!$J:$J,0))</f>
        <v>#N/A</v>
      </c>
      <c r="T2433" s="229"/>
      <c r="U2433" s="229">
        <f t="shared" ca="1" si="78"/>
        <v>0</v>
      </c>
      <c r="V2433" s="229"/>
      <c r="W2433" s="229"/>
      <c r="Y2433" s="223" t="str">
        <f t="shared" si="79"/>
        <v/>
      </c>
    </row>
    <row r="2434" spans="1:25" s="223" customFormat="1" ht="20.25">
      <c r="A2434" s="292"/>
      <c r="B2434" s="293" t="str">
        <f>IF(LEN(A2434)=0,"",INDEX('Smelter Reference List'!$A:$A,MATCH($A2434,'Smelter Reference List'!$E:$E,0)))</f>
        <v/>
      </c>
      <c r="C2434" s="299" t="str">
        <f>IF(LEN(A2434)=0,"",INDEX('Smelter Reference List'!$C:$C,MATCH($A2434,'Smelter Reference List'!$E:$E,0)))</f>
        <v/>
      </c>
      <c r="D2434" s="293" t="str">
        <f ca="1">IF(ISERROR($S2434),"",OFFSET('Smelter Reference List'!$C$4,$S2434-4,0)&amp;"")</f>
        <v/>
      </c>
      <c r="E2434" s="293" t="str">
        <f ca="1">IF(ISERROR($S2434),"",OFFSET('Smelter Reference List'!$D$4,$S2434-4,0)&amp;"")</f>
        <v/>
      </c>
      <c r="F2434" s="293" t="str">
        <f ca="1">IF(ISERROR($S2434),"",OFFSET('Smelter Reference List'!$E$4,$S2434-4,0))</f>
        <v/>
      </c>
      <c r="G2434" s="293" t="str">
        <f ca="1">IF(C2434=$U$4,"Enter smelter details", IF(ISERROR($S2434),"",OFFSET('Smelter Reference List'!$F$4,$S2434-4,0)))</f>
        <v/>
      </c>
      <c r="H2434" s="294" t="str">
        <f ca="1">IF(ISERROR($S2434),"",OFFSET('Smelter Reference List'!$G$4,$S2434-4,0))</f>
        <v/>
      </c>
      <c r="I2434" s="295" t="str">
        <f ca="1">IF(ISERROR($S2434),"",OFFSET('Smelter Reference List'!$H$4,$S2434-4,0))</f>
        <v/>
      </c>
      <c r="J2434" s="295" t="str">
        <f ca="1">IF(ISERROR($S2434),"",OFFSET('Smelter Reference List'!$I$4,$S2434-4,0))</f>
        <v/>
      </c>
      <c r="K2434" s="296"/>
      <c r="L2434" s="296"/>
      <c r="M2434" s="296"/>
      <c r="N2434" s="296"/>
      <c r="O2434" s="296"/>
      <c r="P2434" s="296"/>
      <c r="Q2434" s="297"/>
      <c r="R2434" s="227"/>
      <c r="S2434" s="228" t="e">
        <f>IF(C2434="",NA(),MATCH($B2434&amp;$C2434,'Smelter Reference List'!$J:$J,0))</f>
        <v>#N/A</v>
      </c>
      <c r="T2434" s="229"/>
      <c r="U2434" s="229">
        <f t="shared" ca="1" si="78"/>
        <v>0</v>
      </c>
      <c r="V2434" s="229"/>
      <c r="W2434" s="229"/>
      <c r="Y2434" s="223" t="str">
        <f t="shared" si="79"/>
        <v/>
      </c>
    </row>
    <row r="2435" spans="1:25" s="223" customFormat="1" ht="20.25">
      <c r="A2435" s="292"/>
      <c r="B2435" s="293" t="str">
        <f>IF(LEN(A2435)=0,"",INDEX('Smelter Reference List'!$A:$A,MATCH($A2435,'Smelter Reference List'!$E:$E,0)))</f>
        <v/>
      </c>
      <c r="C2435" s="299" t="str">
        <f>IF(LEN(A2435)=0,"",INDEX('Smelter Reference List'!$C:$C,MATCH($A2435,'Smelter Reference List'!$E:$E,0)))</f>
        <v/>
      </c>
      <c r="D2435" s="293" t="str">
        <f ca="1">IF(ISERROR($S2435),"",OFFSET('Smelter Reference List'!$C$4,$S2435-4,0)&amp;"")</f>
        <v/>
      </c>
      <c r="E2435" s="293" t="str">
        <f ca="1">IF(ISERROR($S2435),"",OFFSET('Smelter Reference List'!$D$4,$S2435-4,0)&amp;"")</f>
        <v/>
      </c>
      <c r="F2435" s="293" t="str">
        <f ca="1">IF(ISERROR($S2435),"",OFFSET('Smelter Reference List'!$E$4,$S2435-4,0))</f>
        <v/>
      </c>
      <c r="G2435" s="293" t="str">
        <f ca="1">IF(C2435=$U$4,"Enter smelter details", IF(ISERROR($S2435),"",OFFSET('Smelter Reference List'!$F$4,$S2435-4,0)))</f>
        <v/>
      </c>
      <c r="H2435" s="294" t="str">
        <f ca="1">IF(ISERROR($S2435),"",OFFSET('Smelter Reference List'!$G$4,$S2435-4,0))</f>
        <v/>
      </c>
      <c r="I2435" s="295" t="str">
        <f ca="1">IF(ISERROR($S2435),"",OFFSET('Smelter Reference List'!$H$4,$S2435-4,0))</f>
        <v/>
      </c>
      <c r="J2435" s="295" t="str">
        <f ca="1">IF(ISERROR($S2435),"",OFFSET('Smelter Reference List'!$I$4,$S2435-4,0))</f>
        <v/>
      </c>
      <c r="K2435" s="296"/>
      <c r="L2435" s="296"/>
      <c r="M2435" s="296"/>
      <c r="N2435" s="296"/>
      <c r="O2435" s="296"/>
      <c r="P2435" s="296"/>
      <c r="Q2435" s="297"/>
      <c r="R2435" s="227"/>
      <c r="S2435" s="228" t="e">
        <f>IF(C2435="",NA(),MATCH($B2435&amp;$C2435,'Smelter Reference List'!$J:$J,0))</f>
        <v>#N/A</v>
      </c>
      <c r="T2435" s="229"/>
      <c r="U2435" s="229">
        <f t="shared" ca="1" si="78"/>
        <v>0</v>
      </c>
      <c r="V2435" s="229"/>
      <c r="W2435" s="229"/>
      <c r="Y2435" s="223" t="str">
        <f t="shared" si="79"/>
        <v/>
      </c>
    </row>
    <row r="2436" spans="1:25" s="223" customFormat="1" ht="20.25">
      <c r="A2436" s="292"/>
      <c r="B2436" s="293" t="str">
        <f>IF(LEN(A2436)=0,"",INDEX('Smelter Reference List'!$A:$A,MATCH($A2436,'Smelter Reference List'!$E:$E,0)))</f>
        <v/>
      </c>
      <c r="C2436" s="299" t="str">
        <f>IF(LEN(A2436)=0,"",INDEX('Smelter Reference List'!$C:$C,MATCH($A2436,'Smelter Reference List'!$E:$E,0)))</f>
        <v/>
      </c>
      <c r="D2436" s="293" t="str">
        <f ca="1">IF(ISERROR($S2436),"",OFFSET('Smelter Reference List'!$C$4,$S2436-4,0)&amp;"")</f>
        <v/>
      </c>
      <c r="E2436" s="293" t="str">
        <f ca="1">IF(ISERROR($S2436),"",OFFSET('Smelter Reference List'!$D$4,$S2436-4,0)&amp;"")</f>
        <v/>
      </c>
      <c r="F2436" s="293" t="str">
        <f ca="1">IF(ISERROR($S2436),"",OFFSET('Smelter Reference List'!$E$4,$S2436-4,0))</f>
        <v/>
      </c>
      <c r="G2436" s="293" t="str">
        <f ca="1">IF(C2436=$U$4,"Enter smelter details", IF(ISERROR($S2436),"",OFFSET('Smelter Reference List'!$F$4,$S2436-4,0)))</f>
        <v/>
      </c>
      <c r="H2436" s="294" t="str">
        <f ca="1">IF(ISERROR($S2436),"",OFFSET('Smelter Reference List'!$G$4,$S2436-4,0))</f>
        <v/>
      </c>
      <c r="I2436" s="295" t="str">
        <f ca="1">IF(ISERROR($S2436),"",OFFSET('Smelter Reference List'!$H$4,$S2436-4,0))</f>
        <v/>
      </c>
      <c r="J2436" s="295" t="str">
        <f ca="1">IF(ISERROR($S2436),"",OFFSET('Smelter Reference List'!$I$4,$S2436-4,0))</f>
        <v/>
      </c>
      <c r="K2436" s="296"/>
      <c r="L2436" s="296"/>
      <c r="M2436" s="296"/>
      <c r="N2436" s="296"/>
      <c r="O2436" s="296"/>
      <c r="P2436" s="296"/>
      <c r="Q2436" s="297"/>
      <c r="R2436" s="227"/>
      <c r="S2436" s="228" t="e">
        <f>IF(C2436="",NA(),MATCH($B2436&amp;$C2436,'Smelter Reference List'!$J:$J,0))</f>
        <v>#N/A</v>
      </c>
      <c r="T2436" s="229"/>
      <c r="U2436" s="229">
        <f t="shared" ca="1" si="78"/>
        <v>0</v>
      </c>
      <c r="V2436" s="229"/>
      <c r="W2436" s="229"/>
      <c r="Y2436" s="223" t="str">
        <f t="shared" si="79"/>
        <v/>
      </c>
    </row>
    <row r="2437" spans="1:25" s="223" customFormat="1" ht="20.25">
      <c r="A2437" s="292"/>
      <c r="B2437" s="293" t="str">
        <f>IF(LEN(A2437)=0,"",INDEX('Smelter Reference List'!$A:$A,MATCH($A2437,'Smelter Reference List'!$E:$E,0)))</f>
        <v/>
      </c>
      <c r="C2437" s="299" t="str">
        <f>IF(LEN(A2437)=0,"",INDEX('Smelter Reference List'!$C:$C,MATCH($A2437,'Smelter Reference List'!$E:$E,0)))</f>
        <v/>
      </c>
      <c r="D2437" s="293" t="str">
        <f ca="1">IF(ISERROR($S2437),"",OFFSET('Smelter Reference List'!$C$4,$S2437-4,0)&amp;"")</f>
        <v/>
      </c>
      <c r="E2437" s="293" t="str">
        <f ca="1">IF(ISERROR($S2437),"",OFFSET('Smelter Reference List'!$D$4,$S2437-4,0)&amp;"")</f>
        <v/>
      </c>
      <c r="F2437" s="293" t="str">
        <f ca="1">IF(ISERROR($S2437),"",OFFSET('Smelter Reference List'!$E$4,$S2437-4,0))</f>
        <v/>
      </c>
      <c r="G2437" s="293" t="str">
        <f ca="1">IF(C2437=$U$4,"Enter smelter details", IF(ISERROR($S2437),"",OFFSET('Smelter Reference List'!$F$4,$S2437-4,0)))</f>
        <v/>
      </c>
      <c r="H2437" s="294" t="str">
        <f ca="1">IF(ISERROR($S2437),"",OFFSET('Smelter Reference List'!$G$4,$S2437-4,0))</f>
        <v/>
      </c>
      <c r="I2437" s="295" t="str">
        <f ca="1">IF(ISERROR($S2437),"",OFFSET('Smelter Reference List'!$H$4,$S2437-4,0))</f>
        <v/>
      </c>
      <c r="J2437" s="295" t="str">
        <f ca="1">IF(ISERROR($S2437),"",OFFSET('Smelter Reference List'!$I$4,$S2437-4,0))</f>
        <v/>
      </c>
      <c r="K2437" s="296"/>
      <c r="L2437" s="296"/>
      <c r="M2437" s="296"/>
      <c r="N2437" s="296"/>
      <c r="O2437" s="296"/>
      <c r="P2437" s="296"/>
      <c r="Q2437" s="297"/>
      <c r="R2437" s="227"/>
      <c r="S2437" s="228" t="e">
        <f>IF(C2437="",NA(),MATCH($B2437&amp;$C2437,'Smelter Reference List'!$J:$J,0))</f>
        <v>#N/A</v>
      </c>
      <c r="T2437" s="229"/>
      <c r="U2437" s="229">
        <f t="shared" ca="1" si="78"/>
        <v>0</v>
      </c>
      <c r="V2437" s="229"/>
      <c r="W2437" s="229"/>
      <c r="Y2437" s="223" t="str">
        <f t="shared" si="79"/>
        <v/>
      </c>
    </row>
    <row r="2438" spans="1:25" s="223" customFormat="1" ht="20.25">
      <c r="A2438" s="292"/>
      <c r="B2438" s="293" t="str">
        <f>IF(LEN(A2438)=0,"",INDEX('Smelter Reference List'!$A:$A,MATCH($A2438,'Smelter Reference List'!$E:$E,0)))</f>
        <v/>
      </c>
      <c r="C2438" s="299" t="str">
        <f>IF(LEN(A2438)=0,"",INDEX('Smelter Reference List'!$C:$C,MATCH($A2438,'Smelter Reference List'!$E:$E,0)))</f>
        <v/>
      </c>
      <c r="D2438" s="293" t="str">
        <f ca="1">IF(ISERROR($S2438),"",OFFSET('Smelter Reference List'!$C$4,$S2438-4,0)&amp;"")</f>
        <v/>
      </c>
      <c r="E2438" s="293" t="str">
        <f ca="1">IF(ISERROR($S2438),"",OFFSET('Smelter Reference List'!$D$4,$S2438-4,0)&amp;"")</f>
        <v/>
      </c>
      <c r="F2438" s="293" t="str">
        <f ca="1">IF(ISERROR($S2438),"",OFFSET('Smelter Reference List'!$E$4,$S2438-4,0))</f>
        <v/>
      </c>
      <c r="G2438" s="293" t="str">
        <f ca="1">IF(C2438=$U$4,"Enter smelter details", IF(ISERROR($S2438),"",OFFSET('Smelter Reference List'!$F$4,$S2438-4,0)))</f>
        <v/>
      </c>
      <c r="H2438" s="294" t="str">
        <f ca="1">IF(ISERROR($S2438),"",OFFSET('Smelter Reference List'!$G$4,$S2438-4,0))</f>
        <v/>
      </c>
      <c r="I2438" s="295" t="str">
        <f ca="1">IF(ISERROR($S2438),"",OFFSET('Smelter Reference List'!$H$4,$S2438-4,0))</f>
        <v/>
      </c>
      <c r="J2438" s="295" t="str">
        <f ca="1">IF(ISERROR($S2438),"",OFFSET('Smelter Reference List'!$I$4,$S2438-4,0))</f>
        <v/>
      </c>
      <c r="K2438" s="296"/>
      <c r="L2438" s="296"/>
      <c r="M2438" s="296"/>
      <c r="N2438" s="296"/>
      <c r="O2438" s="296"/>
      <c r="P2438" s="296"/>
      <c r="Q2438" s="297"/>
      <c r="R2438" s="227"/>
      <c r="S2438" s="228" t="e">
        <f>IF(C2438="",NA(),MATCH($B2438&amp;$C2438,'Smelter Reference List'!$J:$J,0))</f>
        <v>#N/A</v>
      </c>
      <c r="T2438" s="229"/>
      <c r="U2438" s="229">
        <f t="shared" ca="1" si="78"/>
        <v>0</v>
      </c>
      <c r="V2438" s="229"/>
      <c r="W2438" s="229"/>
      <c r="Y2438" s="223" t="str">
        <f t="shared" si="79"/>
        <v/>
      </c>
    </row>
    <row r="2439" spans="1:25" s="223" customFormat="1" ht="20.25">
      <c r="A2439" s="292"/>
      <c r="B2439" s="293" t="str">
        <f>IF(LEN(A2439)=0,"",INDEX('Smelter Reference List'!$A:$A,MATCH($A2439,'Smelter Reference List'!$E:$E,0)))</f>
        <v/>
      </c>
      <c r="C2439" s="299" t="str">
        <f>IF(LEN(A2439)=0,"",INDEX('Smelter Reference List'!$C:$C,MATCH($A2439,'Smelter Reference List'!$E:$E,0)))</f>
        <v/>
      </c>
      <c r="D2439" s="293" t="str">
        <f ca="1">IF(ISERROR($S2439),"",OFFSET('Smelter Reference List'!$C$4,$S2439-4,0)&amp;"")</f>
        <v/>
      </c>
      <c r="E2439" s="293" t="str">
        <f ca="1">IF(ISERROR($S2439),"",OFFSET('Smelter Reference List'!$D$4,$S2439-4,0)&amp;"")</f>
        <v/>
      </c>
      <c r="F2439" s="293" t="str">
        <f ca="1">IF(ISERROR($S2439),"",OFFSET('Smelter Reference List'!$E$4,$S2439-4,0))</f>
        <v/>
      </c>
      <c r="G2439" s="293" t="str">
        <f ca="1">IF(C2439=$U$4,"Enter smelter details", IF(ISERROR($S2439),"",OFFSET('Smelter Reference List'!$F$4,$S2439-4,0)))</f>
        <v/>
      </c>
      <c r="H2439" s="294" t="str">
        <f ca="1">IF(ISERROR($S2439),"",OFFSET('Smelter Reference List'!$G$4,$S2439-4,0))</f>
        <v/>
      </c>
      <c r="I2439" s="295" t="str">
        <f ca="1">IF(ISERROR($S2439),"",OFFSET('Smelter Reference List'!$H$4,$S2439-4,0))</f>
        <v/>
      </c>
      <c r="J2439" s="295" t="str">
        <f ca="1">IF(ISERROR($S2439),"",OFFSET('Smelter Reference List'!$I$4,$S2439-4,0))</f>
        <v/>
      </c>
      <c r="K2439" s="296"/>
      <c r="L2439" s="296"/>
      <c r="M2439" s="296"/>
      <c r="N2439" s="296"/>
      <c r="O2439" s="296"/>
      <c r="P2439" s="296"/>
      <c r="Q2439" s="297"/>
      <c r="R2439" s="227"/>
      <c r="S2439" s="228" t="e">
        <f>IF(C2439="",NA(),MATCH($B2439&amp;$C2439,'Smelter Reference List'!$J:$J,0))</f>
        <v>#N/A</v>
      </c>
      <c r="T2439" s="229"/>
      <c r="U2439" s="229">
        <f t="shared" ca="1" si="78"/>
        <v>0</v>
      </c>
      <c r="V2439" s="229"/>
      <c r="W2439" s="229"/>
      <c r="Y2439" s="223" t="str">
        <f t="shared" si="79"/>
        <v/>
      </c>
    </row>
    <row r="2440" spans="1:25" s="223" customFormat="1" ht="20.25">
      <c r="A2440" s="292"/>
      <c r="B2440" s="293" t="str">
        <f>IF(LEN(A2440)=0,"",INDEX('Smelter Reference List'!$A:$A,MATCH($A2440,'Smelter Reference List'!$E:$E,0)))</f>
        <v/>
      </c>
      <c r="C2440" s="299" t="str">
        <f>IF(LEN(A2440)=0,"",INDEX('Smelter Reference List'!$C:$C,MATCH($A2440,'Smelter Reference List'!$E:$E,0)))</f>
        <v/>
      </c>
      <c r="D2440" s="293" t="str">
        <f ca="1">IF(ISERROR($S2440),"",OFFSET('Smelter Reference List'!$C$4,$S2440-4,0)&amp;"")</f>
        <v/>
      </c>
      <c r="E2440" s="293" t="str">
        <f ca="1">IF(ISERROR($S2440),"",OFFSET('Smelter Reference List'!$D$4,$S2440-4,0)&amp;"")</f>
        <v/>
      </c>
      <c r="F2440" s="293" t="str">
        <f ca="1">IF(ISERROR($S2440),"",OFFSET('Smelter Reference List'!$E$4,$S2440-4,0))</f>
        <v/>
      </c>
      <c r="G2440" s="293" t="str">
        <f ca="1">IF(C2440=$U$4,"Enter smelter details", IF(ISERROR($S2440),"",OFFSET('Smelter Reference List'!$F$4,$S2440-4,0)))</f>
        <v/>
      </c>
      <c r="H2440" s="294" t="str">
        <f ca="1">IF(ISERROR($S2440),"",OFFSET('Smelter Reference List'!$G$4,$S2440-4,0))</f>
        <v/>
      </c>
      <c r="I2440" s="295" t="str">
        <f ca="1">IF(ISERROR($S2440),"",OFFSET('Smelter Reference List'!$H$4,$S2440-4,0))</f>
        <v/>
      </c>
      <c r="J2440" s="295" t="str">
        <f ca="1">IF(ISERROR($S2440),"",OFFSET('Smelter Reference List'!$I$4,$S2440-4,0))</f>
        <v/>
      </c>
      <c r="K2440" s="296"/>
      <c r="L2440" s="296"/>
      <c r="M2440" s="296"/>
      <c r="N2440" s="296"/>
      <c r="O2440" s="296"/>
      <c r="P2440" s="296"/>
      <c r="Q2440" s="297"/>
      <c r="R2440" s="227"/>
      <c r="S2440" s="228" t="e">
        <f>IF(C2440="",NA(),MATCH($B2440&amp;$C2440,'Smelter Reference List'!$J:$J,0))</f>
        <v>#N/A</v>
      </c>
      <c r="T2440" s="229"/>
      <c r="U2440" s="229">
        <f t="shared" ca="1" si="78"/>
        <v>0</v>
      </c>
      <c r="V2440" s="229"/>
      <c r="W2440" s="229"/>
      <c r="Y2440" s="223" t="str">
        <f t="shared" si="79"/>
        <v/>
      </c>
    </row>
    <row r="2441" spans="1:25" s="223" customFormat="1" ht="20.25">
      <c r="A2441" s="292"/>
      <c r="B2441" s="293" t="str">
        <f>IF(LEN(A2441)=0,"",INDEX('Smelter Reference List'!$A:$A,MATCH($A2441,'Smelter Reference List'!$E:$E,0)))</f>
        <v/>
      </c>
      <c r="C2441" s="299" t="str">
        <f>IF(LEN(A2441)=0,"",INDEX('Smelter Reference List'!$C:$C,MATCH($A2441,'Smelter Reference List'!$E:$E,0)))</f>
        <v/>
      </c>
      <c r="D2441" s="293" t="str">
        <f ca="1">IF(ISERROR($S2441),"",OFFSET('Smelter Reference List'!$C$4,$S2441-4,0)&amp;"")</f>
        <v/>
      </c>
      <c r="E2441" s="293" t="str">
        <f ca="1">IF(ISERROR($S2441),"",OFFSET('Smelter Reference List'!$D$4,$S2441-4,0)&amp;"")</f>
        <v/>
      </c>
      <c r="F2441" s="293" t="str">
        <f ca="1">IF(ISERROR($S2441),"",OFFSET('Smelter Reference List'!$E$4,$S2441-4,0))</f>
        <v/>
      </c>
      <c r="G2441" s="293" t="str">
        <f ca="1">IF(C2441=$U$4,"Enter smelter details", IF(ISERROR($S2441),"",OFFSET('Smelter Reference List'!$F$4,$S2441-4,0)))</f>
        <v/>
      </c>
      <c r="H2441" s="294" t="str">
        <f ca="1">IF(ISERROR($S2441),"",OFFSET('Smelter Reference List'!$G$4,$S2441-4,0))</f>
        <v/>
      </c>
      <c r="I2441" s="295" t="str">
        <f ca="1">IF(ISERROR($S2441),"",OFFSET('Smelter Reference List'!$H$4,$S2441-4,0))</f>
        <v/>
      </c>
      <c r="J2441" s="295" t="str">
        <f ca="1">IF(ISERROR($S2441),"",OFFSET('Smelter Reference List'!$I$4,$S2441-4,0))</f>
        <v/>
      </c>
      <c r="K2441" s="296"/>
      <c r="L2441" s="296"/>
      <c r="M2441" s="296"/>
      <c r="N2441" s="296"/>
      <c r="O2441" s="296"/>
      <c r="P2441" s="296"/>
      <c r="Q2441" s="297"/>
      <c r="R2441" s="227"/>
      <c r="S2441" s="228" t="e">
        <f>IF(C2441="",NA(),MATCH($B2441&amp;$C2441,'Smelter Reference List'!$J:$J,0))</f>
        <v>#N/A</v>
      </c>
      <c r="T2441" s="229"/>
      <c r="U2441" s="229">
        <f t="shared" ca="1" si="78"/>
        <v>0</v>
      </c>
      <c r="V2441" s="229"/>
      <c r="W2441" s="229"/>
      <c r="Y2441" s="223" t="str">
        <f t="shared" si="79"/>
        <v/>
      </c>
    </row>
    <row r="2442" spans="1:25" s="223" customFormat="1" ht="20.25">
      <c r="A2442" s="292"/>
      <c r="B2442" s="293" t="str">
        <f>IF(LEN(A2442)=0,"",INDEX('Smelter Reference List'!$A:$A,MATCH($A2442,'Smelter Reference List'!$E:$E,0)))</f>
        <v/>
      </c>
      <c r="C2442" s="299" t="str">
        <f>IF(LEN(A2442)=0,"",INDEX('Smelter Reference List'!$C:$C,MATCH($A2442,'Smelter Reference List'!$E:$E,0)))</f>
        <v/>
      </c>
      <c r="D2442" s="293" t="str">
        <f ca="1">IF(ISERROR($S2442),"",OFFSET('Smelter Reference List'!$C$4,$S2442-4,0)&amp;"")</f>
        <v/>
      </c>
      <c r="E2442" s="293" t="str">
        <f ca="1">IF(ISERROR($S2442),"",OFFSET('Smelter Reference List'!$D$4,$S2442-4,0)&amp;"")</f>
        <v/>
      </c>
      <c r="F2442" s="293" t="str">
        <f ca="1">IF(ISERROR($S2442),"",OFFSET('Smelter Reference List'!$E$4,$S2442-4,0))</f>
        <v/>
      </c>
      <c r="G2442" s="293" t="str">
        <f ca="1">IF(C2442=$U$4,"Enter smelter details", IF(ISERROR($S2442),"",OFFSET('Smelter Reference List'!$F$4,$S2442-4,0)))</f>
        <v/>
      </c>
      <c r="H2442" s="294" t="str">
        <f ca="1">IF(ISERROR($S2442),"",OFFSET('Smelter Reference List'!$G$4,$S2442-4,0))</f>
        <v/>
      </c>
      <c r="I2442" s="295" t="str">
        <f ca="1">IF(ISERROR($S2442),"",OFFSET('Smelter Reference List'!$H$4,$S2442-4,0))</f>
        <v/>
      </c>
      <c r="J2442" s="295" t="str">
        <f ca="1">IF(ISERROR($S2442),"",OFFSET('Smelter Reference List'!$I$4,$S2442-4,0))</f>
        <v/>
      </c>
      <c r="K2442" s="296"/>
      <c r="L2442" s="296"/>
      <c r="M2442" s="296"/>
      <c r="N2442" s="296"/>
      <c r="O2442" s="296"/>
      <c r="P2442" s="296"/>
      <c r="Q2442" s="297"/>
      <c r="R2442" s="227"/>
      <c r="S2442" s="228" t="e">
        <f>IF(C2442="",NA(),MATCH($B2442&amp;$C2442,'Smelter Reference List'!$J:$J,0))</f>
        <v>#N/A</v>
      </c>
      <c r="T2442" s="229"/>
      <c r="U2442" s="229">
        <f t="shared" ca="1" si="78"/>
        <v>0</v>
      </c>
      <c r="V2442" s="229"/>
      <c r="W2442" s="229"/>
      <c r="Y2442" s="223" t="str">
        <f t="shared" si="79"/>
        <v/>
      </c>
    </row>
    <row r="2443" spans="1:25" s="223" customFormat="1" ht="20.25">
      <c r="A2443" s="292"/>
      <c r="B2443" s="293" t="str">
        <f>IF(LEN(A2443)=0,"",INDEX('Smelter Reference List'!$A:$A,MATCH($A2443,'Smelter Reference List'!$E:$E,0)))</f>
        <v/>
      </c>
      <c r="C2443" s="299" t="str">
        <f>IF(LEN(A2443)=0,"",INDEX('Smelter Reference List'!$C:$C,MATCH($A2443,'Smelter Reference List'!$E:$E,0)))</f>
        <v/>
      </c>
      <c r="D2443" s="293" t="str">
        <f ca="1">IF(ISERROR($S2443),"",OFFSET('Smelter Reference List'!$C$4,$S2443-4,0)&amp;"")</f>
        <v/>
      </c>
      <c r="E2443" s="293" t="str">
        <f ca="1">IF(ISERROR($S2443),"",OFFSET('Smelter Reference List'!$D$4,$S2443-4,0)&amp;"")</f>
        <v/>
      </c>
      <c r="F2443" s="293" t="str">
        <f ca="1">IF(ISERROR($S2443),"",OFFSET('Smelter Reference List'!$E$4,$S2443-4,0))</f>
        <v/>
      </c>
      <c r="G2443" s="293" t="str">
        <f ca="1">IF(C2443=$U$4,"Enter smelter details", IF(ISERROR($S2443),"",OFFSET('Smelter Reference List'!$F$4,$S2443-4,0)))</f>
        <v/>
      </c>
      <c r="H2443" s="294" t="str">
        <f ca="1">IF(ISERROR($S2443),"",OFFSET('Smelter Reference List'!$G$4,$S2443-4,0))</f>
        <v/>
      </c>
      <c r="I2443" s="295" t="str">
        <f ca="1">IF(ISERROR($S2443),"",OFFSET('Smelter Reference List'!$H$4,$S2443-4,0))</f>
        <v/>
      </c>
      <c r="J2443" s="295" t="str">
        <f ca="1">IF(ISERROR($S2443),"",OFFSET('Smelter Reference List'!$I$4,$S2443-4,0))</f>
        <v/>
      </c>
      <c r="K2443" s="296"/>
      <c r="L2443" s="296"/>
      <c r="M2443" s="296"/>
      <c r="N2443" s="296"/>
      <c r="O2443" s="296"/>
      <c r="P2443" s="296"/>
      <c r="Q2443" s="297"/>
      <c r="R2443" s="227"/>
      <c r="S2443" s="228" t="e">
        <f>IF(C2443="",NA(),MATCH($B2443&amp;$C2443,'Smelter Reference List'!$J:$J,0))</f>
        <v>#N/A</v>
      </c>
      <c r="T2443" s="229"/>
      <c r="U2443" s="229">
        <f t="shared" ca="1" si="78"/>
        <v>0</v>
      </c>
      <c r="V2443" s="229"/>
      <c r="W2443" s="229"/>
      <c r="Y2443" s="223" t="str">
        <f t="shared" si="79"/>
        <v/>
      </c>
    </row>
    <row r="2444" spans="1:25" s="223" customFormat="1" ht="20.25">
      <c r="A2444" s="292"/>
      <c r="B2444" s="293" t="str">
        <f>IF(LEN(A2444)=0,"",INDEX('Smelter Reference List'!$A:$A,MATCH($A2444,'Smelter Reference List'!$E:$E,0)))</f>
        <v/>
      </c>
      <c r="C2444" s="299" t="str">
        <f>IF(LEN(A2444)=0,"",INDEX('Smelter Reference List'!$C:$C,MATCH($A2444,'Smelter Reference List'!$E:$E,0)))</f>
        <v/>
      </c>
      <c r="D2444" s="293" t="str">
        <f ca="1">IF(ISERROR($S2444),"",OFFSET('Smelter Reference List'!$C$4,$S2444-4,0)&amp;"")</f>
        <v/>
      </c>
      <c r="E2444" s="293" t="str">
        <f ca="1">IF(ISERROR($S2444),"",OFFSET('Smelter Reference List'!$D$4,$S2444-4,0)&amp;"")</f>
        <v/>
      </c>
      <c r="F2444" s="293" t="str">
        <f ca="1">IF(ISERROR($S2444),"",OFFSET('Smelter Reference List'!$E$4,$S2444-4,0))</f>
        <v/>
      </c>
      <c r="G2444" s="293" t="str">
        <f ca="1">IF(C2444=$U$4,"Enter smelter details", IF(ISERROR($S2444),"",OFFSET('Smelter Reference List'!$F$4,$S2444-4,0)))</f>
        <v/>
      </c>
      <c r="H2444" s="294" t="str">
        <f ca="1">IF(ISERROR($S2444),"",OFFSET('Smelter Reference List'!$G$4,$S2444-4,0))</f>
        <v/>
      </c>
      <c r="I2444" s="295" t="str">
        <f ca="1">IF(ISERROR($S2444),"",OFFSET('Smelter Reference List'!$H$4,$S2444-4,0))</f>
        <v/>
      </c>
      <c r="J2444" s="295" t="str">
        <f ca="1">IF(ISERROR($S2444),"",OFFSET('Smelter Reference List'!$I$4,$S2444-4,0))</f>
        <v/>
      </c>
      <c r="K2444" s="296"/>
      <c r="L2444" s="296"/>
      <c r="M2444" s="296"/>
      <c r="N2444" s="296"/>
      <c r="O2444" s="296"/>
      <c r="P2444" s="296"/>
      <c r="Q2444" s="297"/>
      <c r="R2444" s="227"/>
      <c r="S2444" s="228" t="e">
        <f>IF(C2444="",NA(),MATCH($B2444&amp;$C2444,'Smelter Reference List'!$J:$J,0))</f>
        <v>#N/A</v>
      </c>
      <c r="T2444" s="229"/>
      <c r="U2444" s="229">
        <f t="shared" ca="1" si="78"/>
        <v>0</v>
      </c>
      <c r="V2444" s="229"/>
      <c r="W2444" s="229"/>
      <c r="Y2444" s="223" t="str">
        <f t="shared" si="79"/>
        <v/>
      </c>
    </row>
    <row r="2445" spans="1:25" s="223" customFormat="1" ht="20.25">
      <c r="A2445" s="292"/>
      <c r="B2445" s="293" t="str">
        <f>IF(LEN(A2445)=0,"",INDEX('Smelter Reference List'!$A:$A,MATCH($A2445,'Smelter Reference List'!$E:$E,0)))</f>
        <v/>
      </c>
      <c r="C2445" s="299" t="str">
        <f>IF(LEN(A2445)=0,"",INDEX('Smelter Reference List'!$C:$C,MATCH($A2445,'Smelter Reference List'!$E:$E,0)))</f>
        <v/>
      </c>
      <c r="D2445" s="293" t="str">
        <f ca="1">IF(ISERROR($S2445),"",OFFSET('Smelter Reference List'!$C$4,$S2445-4,0)&amp;"")</f>
        <v/>
      </c>
      <c r="E2445" s="293" t="str">
        <f ca="1">IF(ISERROR($S2445),"",OFFSET('Smelter Reference List'!$D$4,$S2445-4,0)&amp;"")</f>
        <v/>
      </c>
      <c r="F2445" s="293" t="str">
        <f ca="1">IF(ISERROR($S2445),"",OFFSET('Smelter Reference List'!$E$4,$S2445-4,0))</f>
        <v/>
      </c>
      <c r="G2445" s="293" t="str">
        <f ca="1">IF(C2445=$U$4,"Enter smelter details", IF(ISERROR($S2445),"",OFFSET('Smelter Reference List'!$F$4,$S2445-4,0)))</f>
        <v/>
      </c>
      <c r="H2445" s="294" t="str">
        <f ca="1">IF(ISERROR($S2445),"",OFFSET('Smelter Reference List'!$G$4,$S2445-4,0))</f>
        <v/>
      </c>
      <c r="I2445" s="295" t="str">
        <f ca="1">IF(ISERROR($S2445),"",OFFSET('Smelter Reference List'!$H$4,$S2445-4,0))</f>
        <v/>
      </c>
      <c r="J2445" s="295" t="str">
        <f ca="1">IF(ISERROR($S2445),"",OFFSET('Smelter Reference List'!$I$4,$S2445-4,0))</f>
        <v/>
      </c>
      <c r="K2445" s="296"/>
      <c r="L2445" s="296"/>
      <c r="M2445" s="296"/>
      <c r="N2445" s="296"/>
      <c r="O2445" s="296"/>
      <c r="P2445" s="296"/>
      <c r="Q2445" s="297"/>
      <c r="R2445" s="227"/>
      <c r="S2445" s="228" t="e">
        <f>IF(C2445="",NA(),MATCH($B2445&amp;$C2445,'Smelter Reference List'!$J:$J,0))</f>
        <v>#N/A</v>
      </c>
      <c r="T2445" s="229"/>
      <c r="U2445" s="229">
        <f t="shared" ca="1" si="78"/>
        <v>0</v>
      </c>
      <c r="V2445" s="229"/>
      <c r="W2445" s="229"/>
      <c r="Y2445" s="223" t="str">
        <f t="shared" si="79"/>
        <v/>
      </c>
    </row>
    <row r="2446" spans="1:25" s="223" customFormat="1" ht="20.25">
      <c r="A2446" s="292"/>
      <c r="B2446" s="293" t="str">
        <f>IF(LEN(A2446)=0,"",INDEX('Smelter Reference List'!$A:$A,MATCH($A2446,'Smelter Reference List'!$E:$E,0)))</f>
        <v/>
      </c>
      <c r="C2446" s="299" t="str">
        <f>IF(LEN(A2446)=0,"",INDEX('Smelter Reference List'!$C:$C,MATCH($A2446,'Smelter Reference List'!$E:$E,0)))</f>
        <v/>
      </c>
      <c r="D2446" s="293" t="str">
        <f ca="1">IF(ISERROR($S2446),"",OFFSET('Smelter Reference List'!$C$4,$S2446-4,0)&amp;"")</f>
        <v/>
      </c>
      <c r="E2446" s="293" t="str">
        <f ca="1">IF(ISERROR($S2446),"",OFFSET('Smelter Reference List'!$D$4,$S2446-4,0)&amp;"")</f>
        <v/>
      </c>
      <c r="F2446" s="293" t="str">
        <f ca="1">IF(ISERROR($S2446),"",OFFSET('Smelter Reference List'!$E$4,$S2446-4,0))</f>
        <v/>
      </c>
      <c r="G2446" s="293" t="str">
        <f ca="1">IF(C2446=$U$4,"Enter smelter details", IF(ISERROR($S2446),"",OFFSET('Smelter Reference List'!$F$4,$S2446-4,0)))</f>
        <v/>
      </c>
      <c r="H2446" s="294" t="str">
        <f ca="1">IF(ISERROR($S2446),"",OFFSET('Smelter Reference List'!$G$4,$S2446-4,0))</f>
        <v/>
      </c>
      <c r="I2446" s="295" t="str">
        <f ca="1">IF(ISERROR($S2446),"",OFFSET('Smelter Reference List'!$H$4,$S2446-4,0))</f>
        <v/>
      </c>
      <c r="J2446" s="295" t="str">
        <f ca="1">IF(ISERROR($S2446),"",OFFSET('Smelter Reference List'!$I$4,$S2446-4,0))</f>
        <v/>
      </c>
      <c r="K2446" s="296"/>
      <c r="L2446" s="296"/>
      <c r="M2446" s="296"/>
      <c r="N2446" s="296"/>
      <c r="O2446" s="296"/>
      <c r="P2446" s="296"/>
      <c r="Q2446" s="297"/>
      <c r="R2446" s="227"/>
      <c r="S2446" s="228" t="e">
        <f>IF(C2446="",NA(),MATCH($B2446&amp;$C2446,'Smelter Reference List'!$J:$J,0))</f>
        <v>#N/A</v>
      </c>
      <c r="T2446" s="229"/>
      <c r="U2446" s="229">
        <f t="shared" ca="1" si="78"/>
        <v>0</v>
      </c>
      <c r="V2446" s="229"/>
      <c r="W2446" s="229"/>
      <c r="Y2446" s="223" t="str">
        <f t="shared" si="79"/>
        <v/>
      </c>
    </row>
    <row r="2447" spans="1:25" s="223" customFormat="1" ht="20.25">
      <c r="A2447" s="292"/>
      <c r="B2447" s="293" t="str">
        <f>IF(LEN(A2447)=0,"",INDEX('Smelter Reference List'!$A:$A,MATCH($A2447,'Smelter Reference List'!$E:$E,0)))</f>
        <v/>
      </c>
      <c r="C2447" s="299" t="str">
        <f>IF(LEN(A2447)=0,"",INDEX('Smelter Reference List'!$C:$C,MATCH($A2447,'Smelter Reference List'!$E:$E,0)))</f>
        <v/>
      </c>
      <c r="D2447" s="293" t="str">
        <f ca="1">IF(ISERROR($S2447),"",OFFSET('Smelter Reference List'!$C$4,$S2447-4,0)&amp;"")</f>
        <v/>
      </c>
      <c r="E2447" s="293" t="str">
        <f ca="1">IF(ISERROR($S2447),"",OFFSET('Smelter Reference List'!$D$4,$S2447-4,0)&amp;"")</f>
        <v/>
      </c>
      <c r="F2447" s="293" t="str">
        <f ca="1">IF(ISERROR($S2447),"",OFFSET('Smelter Reference List'!$E$4,$S2447-4,0))</f>
        <v/>
      </c>
      <c r="G2447" s="293" t="str">
        <f ca="1">IF(C2447=$U$4,"Enter smelter details", IF(ISERROR($S2447),"",OFFSET('Smelter Reference List'!$F$4,$S2447-4,0)))</f>
        <v/>
      </c>
      <c r="H2447" s="294" t="str">
        <f ca="1">IF(ISERROR($S2447),"",OFFSET('Smelter Reference List'!$G$4,$S2447-4,0))</f>
        <v/>
      </c>
      <c r="I2447" s="295" t="str">
        <f ca="1">IF(ISERROR($S2447),"",OFFSET('Smelter Reference List'!$H$4,$S2447-4,0))</f>
        <v/>
      </c>
      <c r="J2447" s="295" t="str">
        <f ca="1">IF(ISERROR($S2447),"",OFFSET('Smelter Reference List'!$I$4,$S2447-4,0))</f>
        <v/>
      </c>
      <c r="K2447" s="296"/>
      <c r="L2447" s="296"/>
      <c r="M2447" s="296"/>
      <c r="N2447" s="296"/>
      <c r="O2447" s="296"/>
      <c r="P2447" s="296"/>
      <c r="Q2447" s="297"/>
      <c r="R2447" s="227"/>
      <c r="S2447" s="228" t="e">
        <f>IF(C2447="",NA(),MATCH($B2447&amp;$C2447,'Smelter Reference List'!$J:$J,0))</f>
        <v>#N/A</v>
      </c>
      <c r="T2447" s="229"/>
      <c r="U2447" s="229">
        <f t="shared" ca="1" si="78"/>
        <v>0</v>
      </c>
      <c r="V2447" s="229"/>
      <c r="W2447" s="229"/>
      <c r="Y2447" s="223" t="str">
        <f t="shared" si="79"/>
        <v/>
      </c>
    </row>
    <row r="2448" spans="1:25" s="223" customFormat="1" ht="20.25">
      <c r="A2448" s="292"/>
      <c r="B2448" s="293" t="str">
        <f>IF(LEN(A2448)=0,"",INDEX('Smelter Reference List'!$A:$A,MATCH($A2448,'Smelter Reference List'!$E:$E,0)))</f>
        <v/>
      </c>
      <c r="C2448" s="299" t="str">
        <f>IF(LEN(A2448)=0,"",INDEX('Smelter Reference List'!$C:$C,MATCH($A2448,'Smelter Reference List'!$E:$E,0)))</f>
        <v/>
      </c>
      <c r="D2448" s="293" t="str">
        <f ca="1">IF(ISERROR($S2448),"",OFFSET('Smelter Reference List'!$C$4,$S2448-4,0)&amp;"")</f>
        <v/>
      </c>
      <c r="E2448" s="293" t="str">
        <f ca="1">IF(ISERROR($S2448),"",OFFSET('Smelter Reference List'!$D$4,$S2448-4,0)&amp;"")</f>
        <v/>
      </c>
      <c r="F2448" s="293" t="str">
        <f ca="1">IF(ISERROR($S2448),"",OFFSET('Smelter Reference List'!$E$4,$S2448-4,0))</f>
        <v/>
      </c>
      <c r="G2448" s="293" t="str">
        <f ca="1">IF(C2448=$U$4,"Enter smelter details", IF(ISERROR($S2448),"",OFFSET('Smelter Reference List'!$F$4,$S2448-4,0)))</f>
        <v/>
      </c>
      <c r="H2448" s="294" t="str">
        <f ca="1">IF(ISERROR($S2448),"",OFFSET('Smelter Reference List'!$G$4,$S2448-4,0))</f>
        <v/>
      </c>
      <c r="I2448" s="295" t="str">
        <f ca="1">IF(ISERROR($S2448),"",OFFSET('Smelter Reference List'!$H$4,$S2448-4,0))</f>
        <v/>
      </c>
      <c r="J2448" s="295" t="str">
        <f ca="1">IF(ISERROR($S2448),"",OFFSET('Smelter Reference List'!$I$4,$S2448-4,0))</f>
        <v/>
      </c>
      <c r="K2448" s="296"/>
      <c r="L2448" s="296"/>
      <c r="M2448" s="296"/>
      <c r="N2448" s="296"/>
      <c r="O2448" s="296"/>
      <c r="P2448" s="296"/>
      <c r="Q2448" s="297"/>
      <c r="R2448" s="227"/>
      <c r="S2448" s="228" t="e">
        <f>IF(C2448="",NA(),MATCH($B2448&amp;$C2448,'Smelter Reference List'!$J:$J,0))</f>
        <v>#N/A</v>
      </c>
      <c r="T2448" s="229"/>
      <c r="U2448" s="229">
        <f t="shared" ca="1" si="78"/>
        <v>0</v>
      </c>
      <c r="V2448" s="229"/>
      <c r="W2448" s="229"/>
      <c r="Y2448" s="223" t="str">
        <f t="shared" si="79"/>
        <v/>
      </c>
    </row>
    <row r="2449" spans="1:25" s="223" customFormat="1" ht="20.25">
      <c r="A2449" s="292"/>
      <c r="B2449" s="293" t="str">
        <f>IF(LEN(A2449)=0,"",INDEX('Smelter Reference List'!$A:$A,MATCH($A2449,'Smelter Reference List'!$E:$E,0)))</f>
        <v/>
      </c>
      <c r="C2449" s="299" t="str">
        <f>IF(LEN(A2449)=0,"",INDEX('Smelter Reference List'!$C:$C,MATCH($A2449,'Smelter Reference List'!$E:$E,0)))</f>
        <v/>
      </c>
      <c r="D2449" s="293" t="str">
        <f ca="1">IF(ISERROR($S2449),"",OFFSET('Smelter Reference List'!$C$4,$S2449-4,0)&amp;"")</f>
        <v/>
      </c>
      <c r="E2449" s="293" t="str">
        <f ca="1">IF(ISERROR($S2449),"",OFFSET('Smelter Reference List'!$D$4,$S2449-4,0)&amp;"")</f>
        <v/>
      </c>
      <c r="F2449" s="293" t="str">
        <f ca="1">IF(ISERROR($S2449),"",OFFSET('Smelter Reference List'!$E$4,$S2449-4,0))</f>
        <v/>
      </c>
      <c r="G2449" s="293" t="str">
        <f ca="1">IF(C2449=$U$4,"Enter smelter details", IF(ISERROR($S2449),"",OFFSET('Smelter Reference List'!$F$4,$S2449-4,0)))</f>
        <v/>
      </c>
      <c r="H2449" s="294" t="str">
        <f ca="1">IF(ISERROR($S2449),"",OFFSET('Smelter Reference List'!$G$4,$S2449-4,0))</f>
        <v/>
      </c>
      <c r="I2449" s="295" t="str">
        <f ca="1">IF(ISERROR($S2449),"",OFFSET('Smelter Reference List'!$H$4,$S2449-4,0))</f>
        <v/>
      </c>
      <c r="J2449" s="295" t="str">
        <f ca="1">IF(ISERROR($S2449),"",OFFSET('Smelter Reference List'!$I$4,$S2449-4,0))</f>
        <v/>
      </c>
      <c r="K2449" s="296"/>
      <c r="L2449" s="296"/>
      <c r="M2449" s="296"/>
      <c r="N2449" s="296"/>
      <c r="O2449" s="296"/>
      <c r="P2449" s="296"/>
      <c r="Q2449" s="297"/>
      <c r="R2449" s="227"/>
      <c r="S2449" s="228" t="e">
        <f>IF(C2449="",NA(),MATCH($B2449&amp;$C2449,'Smelter Reference List'!$J:$J,0))</f>
        <v>#N/A</v>
      </c>
      <c r="T2449" s="229"/>
      <c r="U2449" s="229">
        <f t="shared" ca="1" si="78"/>
        <v>0</v>
      </c>
      <c r="V2449" s="229"/>
      <c r="W2449" s="229"/>
      <c r="Y2449" s="223" t="str">
        <f t="shared" si="79"/>
        <v/>
      </c>
    </row>
    <row r="2450" spans="1:25" s="223" customFormat="1" ht="20.25">
      <c r="A2450" s="292"/>
      <c r="B2450" s="293" t="str">
        <f>IF(LEN(A2450)=0,"",INDEX('Smelter Reference List'!$A:$A,MATCH($A2450,'Smelter Reference List'!$E:$E,0)))</f>
        <v/>
      </c>
      <c r="C2450" s="299" t="str">
        <f>IF(LEN(A2450)=0,"",INDEX('Smelter Reference List'!$C:$C,MATCH($A2450,'Smelter Reference List'!$E:$E,0)))</f>
        <v/>
      </c>
      <c r="D2450" s="293" t="str">
        <f ca="1">IF(ISERROR($S2450),"",OFFSET('Smelter Reference List'!$C$4,$S2450-4,0)&amp;"")</f>
        <v/>
      </c>
      <c r="E2450" s="293" t="str">
        <f ca="1">IF(ISERROR($S2450),"",OFFSET('Smelter Reference List'!$D$4,$S2450-4,0)&amp;"")</f>
        <v/>
      </c>
      <c r="F2450" s="293" t="str">
        <f ca="1">IF(ISERROR($S2450),"",OFFSET('Smelter Reference List'!$E$4,$S2450-4,0))</f>
        <v/>
      </c>
      <c r="G2450" s="293" t="str">
        <f ca="1">IF(C2450=$U$4,"Enter smelter details", IF(ISERROR($S2450),"",OFFSET('Smelter Reference List'!$F$4,$S2450-4,0)))</f>
        <v/>
      </c>
      <c r="H2450" s="294" t="str">
        <f ca="1">IF(ISERROR($S2450),"",OFFSET('Smelter Reference List'!$G$4,$S2450-4,0))</f>
        <v/>
      </c>
      <c r="I2450" s="295" t="str">
        <f ca="1">IF(ISERROR($S2450),"",OFFSET('Smelter Reference List'!$H$4,$S2450-4,0))</f>
        <v/>
      </c>
      <c r="J2450" s="295" t="str">
        <f ca="1">IF(ISERROR($S2450),"",OFFSET('Smelter Reference List'!$I$4,$S2450-4,0))</f>
        <v/>
      </c>
      <c r="K2450" s="296"/>
      <c r="L2450" s="296"/>
      <c r="M2450" s="296"/>
      <c r="N2450" s="296"/>
      <c r="O2450" s="296"/>
      <c r="P2450" s="296"/>
      <c r="Q2450" s="297"/>
      <c r="R2450" s="227"/>
      <c r="S2450" s="228" t="e">
        <f>IF(C2450="",NA(),MATCH($B2450&amp;$C2450,'Smelter Reference List'!$J:$J,0))</f>
        <v>#N/A</v>
      </c>
      <c r="T2450" s="229"/>
      <c r="U2450" s="229">
        <f t="shared" ca="1" si="78"/>
        <v>0</v>
      </c>
      <c r="V2450" s="229"/>
      <c r="W2450" s="229"/>
      <c r="Y2450" s="223" t="str">
        <f t="shared" si="79"/>
        <v/>
      </c>
    </row>
    <row r="2451" spans="1:25" s="223" customFormat="1" ht="20.25">
      <c r="A2451" s="292"/>
      <c r="B2451" s="293" t="str">
        <f>IF(LEN(A2451)=0,"",INDEX('Smelter Reference List'!$A:$A,MATCH($A2451,'Smelter Reference List'!$E:$E,0)))</f>
        <v/>
      </c>
      <c r="C2451" s="299" t="str">
        <f>IF(LEN(A2451)=0,"",INDEX('Smelter Reference List'!$C:$C,MATCH($A2451,'Smelter Reference List'!$E:$E,0)))</f>
        <v/>
      </c>
      <c r="D2451" s="293" t="str">
        <f ca="1">IF(ISERROR($S2451),"",OFFSET('Smelter Reference List'!$C$4,$S2451-4,0)&amp;"")</f>
        <v/>
      </c>
      <c r="E2451" s="293" t="str">
        <f ca="1">IF(ISERROR($S2451),"",OFFSET('Smelter Reference List'!$D$4,$S2451-4,0)&amp;"")</f>
        <v/>
      </c>
      <c r="F2451" s="293" t="str">
        <f ca="1">IF(ISERROR($S2451),"",OFFSET('Smelter Reference List'!$E$4,$S2451-4,0))</f>
        <v/>
      </c>
      <c r="G2451" s="293" t="str">
        <f ca="1">IF(C2451=$U$4,"Enter smelter details", IF(ISERROR($S2451),"",OFFSET('Smelter Reference List'!$F$4,$S2451-4,0)))</f>
        <v/>
      </c>
      <c r="H2451" s="294" t="str">
        <f ca="1">IF(ISERROR($S2451),"",OFFSET('Smelter Reference List'!$G$4,$S2451-4,0))</f>
        <v/>
      </c>
      <c r="I2451" s="295" t="str">
        <f ca="1">IF(ISERROR($S2451),"",OFFSET('Smelter Reference List'!$H$4,$S2451-4,0))</f>
        <v/>
      </c>
      <c r="J2451" s="295" t="str">
        <f ca="1">IF(ISERROR($S2451),"",OFFSET('Smelter Reference List'!$I$4,$S2451-4,0))</f>
        <v/>
      </c>
      <c r="K2451" s="296"/>
      <c r="L2451" s="296"/>
      <c r="M2451" s="296"/>
      <c r="N2451" s="296"/>
      <c r="O2451" s="296"/>
      <c r="P2451" s="296"/>
      <c r="Q2451" s="297"/>
      <c r="R2451" s="227"/>
      <c r="S2451" s="228" t="e">
        <f>IF(C2451="",NA(),MATCH($B2451&amp;$C2451,'Smelter Reference List'!$J:$J,0))</f>
        <v>#N/A</v>
      </c>
      <c r="T2451" s="229"/>
      <c r="U2451" s="229">
        <f t="shared" ca="1" si="78"/>
        <v>0</v>
      </c>
      <c r="V2451" s="229"/>
      <c r="W2451" s="229"/>
      <c r="Y2451" s="223" t="str">
        <f t="shared" si="79"/>
        <v/>
      </c>
    </row>
    <row r="2452" spans="1:25" s="223" customFormat="1" ht="20.25">
      <c r="A2452" s="292"/>
      <c r="B2452" s="293" t="str">
        <f>IF(LEN(A2452)=0,"",INDEX('Smelter Reference List'!$A:$A,MATCH($A2452,'Smelter Reference List'!$E:$E,0)))</f>
        <v/>
      </c>
      <c r="C2452" s="299" t="str">
        <f>IF(LEN(A2452)=0,"",INDEX('Smelter Reference List'!$C:$C,MATCH($A2452,'Smelter Reference List'!$E:$E,0)))</f>
        <v/>
      </c>
      <c r="D2452" s="293" t="str">
        <f ca="1">IF(ISERROR($S2452),"",OFFSET('Smelter Reference List'!$C$4,$S2452-4,0)&amp;"")</f>
        <v/>
      </c>
      <c r="E2452" s="293" t="str">
        <f ca="1">IF(ISERROR($S2452),"",OFFSET('Smelter Reference List'!$D$4,$S2452-4,0)&amp;"")</f>
        <v/>
      </c>
      <c r="F2452" s="293" t="str">
        <f ca="1">IF(ISERROR($S2452),"",OFFSET('Smelter Reference List'!$E$4,$S2452-4,0))</f>
        <v/>
      </c>
      <c r="G2452" s="293" t="str">
        <f ca="1">IF(C2452=$U$4,"Enter smelter details", IF(ISERROR($S2452),"",OFFSET('Smelter Reference List'!$F$4,$S2452-4,0)))</f>
        <v/>
      </c>
      <c r="H2452" s="294" t="str">
        <f ca="1">IF(ISERROR($S2452),"",OFFSET('Smelter Reference List'!$G$4,$S2452-4,0))</f>
        <v/>
      </c>
      <c r="I2452" s="295" t="str">
        <f ca="1">IF(ISERROR($S2452),"",OFFSET('Smelter Reference List'!$H$4,$S2452-4,0))</f>
        <v/>
      </c>
      <c r="J2452" s="295" t="str">
        <f ca="1">IF(ISERROR($S2452),"",OFFSET('Smelter Reference List'!$I$4,$S2452-4,0))</f>
        <v/>
      </c>
      <c r="K2452" s="296"/>
      <c r="L2452" s="296"/>
      <c r="M2452" s="296"/>
      <c r="N2452" s="296"/>
      <c r="O2452" s="296"/>
      <c r="P2452" s="296"/>
      <c r="Q2452" s="297"/>
      <c r="R2452" s="227"/>
      <c r="S2452" s="228" t="e">
        <f>IF(C2452="",NA(),MATCH($B2452&amp;$C2452,'Smelter Reference List'!$J:$J,0))</f>
        <v>#N/A</v>
      </c>
      <c r="T2452" s="229"/>
      <c r="U2452" s="229">
        <f t="shared" ca="1" si="78"/>
        <v>0</v>
      </c>
      <c r="V2452" s="229"/>
      <c r="W2452" s="229"/>
      <c r="Y2452" s="223" t="str">
        <f t="shared" si="79"/>
        <v/>
      </c>
    </row>
    <row r="2453" spans="1:25" s="223" customFormat="1" ht="20.25">
      <c r="A2453" s="292"/>
      <c r="B2453" s="293" t="str">
        <f>IF(LEN(A2453)=0,"",INDEX('Smelter Reference List'!$A:$A,MATCH($A2453,'Smelter Reference List'!$E:$E,0)))</f>
        <v/>
      </c>
      <c r="C2453" s="299" t="str">
        <f>IF(LEN(A2453)=0,"",INDEX('Smelter Reference List'!$C:$C,MATCH($A2453,'Smelter Reference List'!$E:$E,0)))</f>
        <v/>
      </c>
      <c r="D2453" s="293" t="str">
        <f ca="1">IF(ISERROR($S2453),"",OFFSET('Smelter Reference List'!$C$4,$S2453-4,0)&amp;"")</f>
        <v/>
      </c>
      <c r="E2453" s="293" t="str">
        <f ca="1">IF(ISERROR($S2453),"",OFFSET('Smelter Reference List'!$D$4,$S2453-4,0)&amp;"")</f>
        <v/>
      </c>
      <c r="F2453" s="293" t="str">
        <f ca="1">IF(ISERROR($S2453),"",OFFSET('Smelter Reference List'!$E$4,$S2453-4,0))</f>
        <v/>
      </c>
      <c r="G2453" s="293" t="str">
        <f ca="1">IF(C2453=$U$4,"Enter smelter details", IF(ISERROR($S2453),"",OFFSET('Smelter Reference List'!$F$4,$S2453-4,0)))</f>
        <v/>
      </c>
      <c r="H2453" s="294" t="str">
        <f ca="1">IF(ISERROR($S2453),"",OFFSET('Smelter Reference List'!$G$4,$S2453-4,0))</f>
        <v/>
      </c>
      <c r="I2453" s="295" t="str">
        <f ca="1">IF(ISERROR($S2453),"",OFFSET('Smelter Reference List'!$H$4,$S2453-4,0))</f>
        <v/>
      </c>
      <c r="J2453" s="295" t="str">
        <f ca="1">IF(ISERROR($S2453),"",OFFSET('Smelter Reference List'!$I$4,$S2453-4,0))</f>
        <v/>
      </c>
      <c r="K2453" s="296"/>
      <c r="L2453" s="296"/>
      <c r="M2453" s="296"/>
      <c r="N2453" s="296"/>
      <c r="O2453" s="296"/>
      <c r="P2453" s="296"/>
      <c r="Q2453" s="297"/>
      <c r="R2453" s="227"/>
      <c r="S2453" s="228" t="e">
        <f>IF(C2453="",NA(),MATCH($B2453&amp;$C2453,'Smelter Reference List'!$J:$J,0))</f>
        <v>#N/A</v>
      </c>
      <c r="T2453" s="229"/>
      <c r="U2453" s="229">
        <f t="shared" ca="1" si="78"/>
        <v>0</v>
      </c>
      <c r="V2453" s="229"/>
      <c r="W2453" s="229"/>
      <c r="Y2453" s="223" t="str">
        <f t="shared" si="79"/>
        <v/>
      </c>
    </row>
    <row r="2454" spans="1:25" s="223" customFormat="1" ht="20.25">
      <c r="A2454" s="292"/>
      <c r="B2454" s="293" t="str">
        <f>IF(LEN(A2454)=0,"",INDEX('Smelter Reference List'!$A:$A,MATCH($A2454,'Smelter Reference List'!$E:$E,0)))</f>
        <v/>
      </c>
      <c r="C2454" s="299" t="str">
        <f>IF(LEN(A2454)=0,"",INDEX('Smelter Reference List'!$C:$C,MATCH($A2454,'Smelter Reference List'!$E:$E,0)))</f>
        <v/>
      </c>
      <c r="D2454" s="293" t="str">
        <f ca="1">IF(ISERROR($S2454),"",OFFSET('Smelter Reference List'!$C$4,$S2454-4,0)&amp;"")</f>
        <v/>
      </c>
      <c r="E2454" s="293" t="str">
        <f ca="1">IF(ISERROR($S2454),"",OFFSET('Smelter Reference List'!$D$4,$S2454-4,0)&amp;"")</f>
        <v/>
      </c>
      <c r="F2454" s="293" t="str">
        <f ca="1">IF(ISERROR($S2454),"",OFFSET('Smelter Reference List'!$E$4,$S2454-4,0))</f>
        <v/>
      </c>
      <c r="G2454" s="293" t="str">
        <f ca="1">IF(C2454=$U$4,"Enter smelter details", IF(ISERROR($S2454),"",OFFSET('Smelter Reference List'!$F$4,$S2454-4,0)))</f>
        <v/>
      </c>
      <c r="H2454" s="294" t="str">
        <f ca="1">IF(ISERROR($S2454),"",OFFSET('Smelter Reference List'!$G$4,$S2454-4,0))</f>
        <v/>
      </c>
      <c r="I2454" s="295" t="str">
        <f ca="1">IF(ISERROR($S2454),"",OFFSET('Smelter Reference List'!$H$4,$S2454-4,0))</f>
        <v/>
      </c>
      <c r="J2454" s="295" t="str">
        <f ca="1">IF(ISERROR($S2454),"",OFFSET('Smelter Reference List'!$I$4,$S2454-4,0))</f>
        <v/>
      </c>
      <c r="K2454" s="296"/>
      <c r="L2454" s="296"/>
      <c r="M2454" s="296"/>
      <c r="N2454" s="296"/>
      <c r="O2454" s="296"/>
      <c r="P2454" s="296"/>
      <c r="Q2454" s="297"/>
      <c r="R2454" s="227"/>
      <c r="S2454" s="228" t="e">
        <f>IF(C2454="",NA(),MATCH($B2454&amp;$C2454,'Smelter Reference List'!$J:$J,0))</f>
        <v>#N/A</v>
      </c>
      <c r="T2454" s="229"/>
      <c r="U2454" s="229">
        <f t="shared" ca="1" si="78"/>
        <v>0</v>
      </c>
      <c r="V2454" s="229"/>
      <c r="W2454" s="229"/>
      <c r="Y2454" s="223" t="str">
        <f t="shared" si="79"/>
        <v/>
      </c>
    </row>
    <row r="2455" spans="1:25" s="223" customFormat="1" ht="20.25">
      <c r="A2455" s="292"/>
      <c r="B2455" s="293" t="str">
        <f>IF(LEN(A2455)=0,"",INDEX('Smelter Reference List'!$A:$A,MATCH($A2455,'Smelter Reference List'!$E:$E,0)))</f>
        <v/>
      </c>
      <c r="C2455" s="299" t="str">
        <f>IF(LEN(A2455)=0,"",INDEX('Smelter Reference List'!$C:$C,MATCH($A2455,'Smelter Reference List'!$E:$E,0)))</f>
        <v/>
      </c>
      <c r="D2455" s="293" t="str">
        <f ca="1">IF(ISERROR($S2455),"",OFFSET('Smelter Reference List'!$C$4,$S2455-4,0)&amp;"")</f>
        <v/>
      </c>
      <c r="E2455" s="293" t="str">
        <f ca="1">IF(ISERROR($S2455),"",OFFSET('Smelter Reference List'!$D$4,$S2455-4,0)&amp;"")</f>
        <v/>
      </c>
      <c r="F2455" s="293" t="str">
        <f ca="1">IF(ISERROR($S2455),"",OFFSET('Smelter Reference List'!$E$4,$S2455-4,0))</f>
        <v/>
      </c>
      <c r="G2455" s="293" t="str">
        <f ca="1">IF(C2455=$U$4,"Enter smelter details", IF(ISERROR($S2455),"",OFFSET('Smelter Reference List'!$F$4,$S2455-4,0)))</f>
        <v/>
      </c>
      <c r="H2455" s="294" t="str">
        <f ca="1">IF(ISERROR($S2455),"",OFFSET('Smelter Reference List'!$G$4,$S2455-4,0))</f>
        <v/>
      </c>
      <c r="I2455" s="295" t="str">
        <f ca="1">IF(ISERROR($S2455),"",OFFSET('Smelter Reference List'!$H$4,$S2455-4,0))</f>
        <v/>
      </c>
      <c r="J2455" s="295" t="str">
        <f ca="1">IF(ISERROR($S2455),"",OFFSET('Smelter Reference List'!$I$4,$S2455-4,0))</f>
        <v/>
      </c>
      <c r="K2455" s="296"/>
      <c r="L2455" s="296"/>
      <c r="M2455" s="296"/>
      <c r="N2455" s="296"/>
      <c r="O2455" s="296"/>
      <c r="P2455" s="296"/>
      <c r="Q2455" s="297"/>
      <c r="R2455" s="227"/>
      <c r="S2455" s="228" t="e">
        <f>IF(C2455="",NA(),MATCH($B2455&amp;$C2455,'Smelter Reference List'!$J:$J,0))</f>
        <v>#N/A</v>
      </c>
      <c r="T2455" s="229"/>
      <c r="U2455" s="229">
        <f t="shared" ca="1" si="78"/>
        <v>0</v>
      </c>
      <c r="V2455" s="229"/>
      <c r="W2455" s="229"/>
      <c r="Y2455" s="223" t="str">
        <f t="shared" si="79"/>
        <v/>
      </c>
    </row>
    <row r="2456" spans="1:25" s="223" customFormat="1" ht="20.25">
      <c r="A2456" s="292"/>
      <c r="B2456" s="293" t="str">
        <f>IF(LEN(A2456)=0,"",INDEX('Smelter Reference List'!$A:$A,MATCH($A2456,'Smelter Reference List'!$E:$E,0)))</f>
        <v/>
      </c>
      <c r="C2456" s="299" t="str">
        <f>IF(LEN(A2456)=0,"",INDEX('Smelter Reference List'!$C:$C,MATCH($A2456,'Smelter Reference List'!$E:$E,0)))</f>
        <v/>
      </c>
      <c r="D2456" s="293" t="str">
        <f ca="1">IF(ISERROR($S2456),"",OFFSET('Smelter Reference List'!$C$4,$S2456-4,0)&amp;"")</f>
        <v/>
      </c>
      <c r="E2456" s="293" t="str">
        <f ca="1">IF(ISERROR($S2456),"",OFFSET('Smelter Reference List'!$D$4,$S2456-4,0)&amp;"")</f>
        <v/>
      </c>
      <c r="F2456" s="293" t="str">
        <f ca="1">IF(ISERROR($S2456),"",OFFSET('Smelter Reference List'!$E$4,$S2456-4,0))</f>
        <v/>
      </c>
      <c r="G2456" s="293" t="str">
        <f ca="1">IF(C2456=$U$4,"Enter smelter details", IF(ISERROR($S2456),"",OFFSET('Smelter Reference List'!$F$4,$S2456-4,0)))</f>
        <v/>
      </c>
      <c r="H2456" s="294" t="str">
        <f ca="1">IF(ISERROR($S2456),"",OFFSET('Smelter Reference List'!$G$4,$S2456-4,0))</f>
        <v/>
      </c>
      <c r="I2456" s="295" t="str">
        <f ca="1">IF(ISERROR($S2456),"",OFFSET('Smelter Reference List'!$H$4,$S2456-4,0))</f>
        <v/>
      </c>
      <c r="J2456" s="295" t="str">
        <f ca="1">IF(ISERROR($S2456),"",OFFSET('Smelter Reference List'!$I$4,$S2456-4,0))</f>
        <v/>
      </c>
      <c r="K2456" s="296"/>
      <c r="L2456" s="296"/>
      <c r="M2456" s="296"/>
      <c r="N2456" s="296"/>
      <c r="O2456" s="296"/>
      <c r="P2456" s="296"/>
      <c r="Q2456" s="297"/>
      <c r="R2456" s="227"/>
      <c r="S2456" s="228" t="e">
        <f>IF(C2456="",NA(),MATCH($B2456&amp;$C2456,'Smelter Reference List'!$J:$J,0))</f>
        <v>#N/A</v>
      </c>
      <c r="T2456" s="229"/>
      <c r="U2456" s="229">
        <f t="shared" ca="1" si="78"/>
        <v>0</v>
      </c>
      <c r="V2456" s="229"/>
      <c r="W2456" s="229"/>
      <c r="Y2456" s="223" t="str">
        <f t="shared" si="79"/>
        <v/>
      </c>
    </row>
    <row r="2457" spans="1:25" s="223" customFormat="1" ht="20.25">
      <c r="A2457" s="292"/>
      <c r="B2457" s="293" t="str">
        <f>IF(LEN(A2457)=0,"",INDEX('Smelter Reference List'!$A:$A,MATCH($A2457,'Smelter Reference List'!$E:$E,0)))</f>
        <v/>
      </c>
      <c r="C2457" s="299" t="str">
        <f>IF(LEN(A2457)=0,"",INDEX('Smelter Reference List'!$C:$C,MATCH($A2457,'Smelter Reference List'!$E:$E,0)))</f>
        <v/>
      </c>
      <c r="D2457" s="293" t="str">
        <f ca="1">IF(ISERROR($S2457),"",OFFSET('Smelter Reference List'!$C$4,$S2457-4,0)&amp;"")</f>
        <v/>
      </c>
      <c r="E2457" s="293" t="str">
        <f ca="1">IF(ISERROR($S2457),"",OFFSET('Smelter Reference List'!$D$4,$S2457-4,0)&amp;"")</f>
        <v/>
      </c>
      <c r="F2457" s="293" t="str">
        <f ca="1">IF(ISERROR($S2457),"",OFFSET('Smelter Reference List'!$E$4,$S2457-4,0))</f>
        <v/>
      </c>
      <c r="G2457" s="293" t="str">
        <f ca="1">IF(C2457=$U$4,"Enter smelter details", IF(ISERROR($S2457),"",OFFSET('Smelter Reference List'!$F$4,$S2457-4,0)))</f>
        <v/>
      </c>
      <c r="H2457" s="294" t="str">
        <f ca="1">IF(ISERROR($S2457),"",OFFSET('Smelter Reference List'!$G$4,$S2457-4,0))</f>
        <v/>
      </c>
      <c r="I2457" s="295" t="str">
        <f ca="1">IF(ISERROR($S2457),"",OFFSET('Smelter Reference List'!$H$4,$S2457-4,0))</f>
        <v/>
      </c>
      <c r="J2457" s="295" t="str">
        <f ca="1">IF(ISERROR($S2457),"",OFFSET('Smelter Reference List'!$I$4,$S2457-4,0))</f>
        <v/>
      </c>
      <c r="K2457" s="296"/>
      <c r="L2457" s="296"/>
      <c r="M2457" s="296"/>
      <c r="N2457" s="296"/>
      <c r="O2457" s="296"/>
      <c r="P2457" s="296"/>
      <c r="Q2457" s="297"/>
      <c r="R2457" s="227"/>
      <c r="S2457" s="228" t="e">
        <f>IF(C2457="",NA(),MATCH($B2457&amp;$C2457,'Smelter Reference List'!$J:$J,0))</f>
        <v>#N/A</v>
      </c>
      <c r="T2457" s="229"/>
      <c r="U2457" s="229">
        <f t="shared" ca="1" si="78"/>
        <v>0</v>
      </c>
      <c r="V2457" s="229"/>
      <c r="W2457" s="229"/>
      <c r="Y2457" s="223" t="str">
        <f t="shared" si="79"/>
        <v/>
      </c>
    </row>
    <row r="2458" spans="1:25" s="223" customFormat="1" ht="20.25">
      <c r="A2458" s="292"/>
      <c r="B2458" s="293" t="str">
        <f>IF(LEN(A2458)=0,"",INDEX('Smelter Reference List'!$A:$A,MATCH($A2458,'Smelter Reference List'!$E:$E,0)))</f>
        <v/>
      </c>
      <c r="C2458" s="299" t="str">
        <f>IF(LEN(A2458)=0,"",INDEX('Smelter Reference List'!$C:$C,MATCH($A2458,'Smelter Reference List'!$E:$E,0)))</f>
        <v/>
      </c>
      <c r="D2458" s="293" t="str">
        <f ca="1">IF(ISERROR($S2458),"",OFFSET('Smelter Reference List'!$C$4,$S2458-4,0)&amp;"")</f>
        <v/>
      </c>
      <c r="E2458" s="293" t="str">
        <f ca="1">IF(ISERROR($S2458),"",OFFSET('Smelter Reference List'!$D$4,$S2458-4,0)&amp;"")</f>
        <v/>
      </c>
      <c r="F2458" s="293" t="str">
        <f ca="1">IF(ISERROR($S2458),"",OFFSET('Smelter Reference List'!$E$4,$S2458-4,0))</f>
        <v/>
      </c>
      <c r="G2458" s="293" t="str">
        <f ca="1">IF(C2458=$U$4,"Enter smelter details", IF(ISERROR($S2458),"",OFFSET('Smelter Reference List'!$F$4,$S2458-4,0)))</f>
        <v/>
      </c>
      <c r="H2458" s="294" t="str">
        <f ca="1">IF(ISERROR($S2458),"",OFFSET('Smelter Reference List'!$G$4,$S2458-4,0))</f>
        <v/>
      </c>
      <c r="I2458" s="295" t="str">
        <f ca="1">IF(ISERROR($S2458),"",OFFSET('Smelter Reference List'!$H$4,$S2458-4,0))</f>
        <v/>
      </c>
      <c r="J2458" s="295" t="str">
        <f ca="1">IF(ISERROR($S2458),"",OFFSET('Smelter Reference List'!$I$4,$S2458-4,0))</f>
        <v/>
      </c>
      <c r="K2458" s="296"/>
      <c r="L2458" s="296"/>
      <c r="M2458" s="296"/>
      <c r="N2458" s="296"/>
      <c r="O2458" s="296"/>
      <c r="P2458" s="296"/>
      <c r="Q2458" s="297"/>
      <c r="R2458" s="227"/>
      <c r="S2458" s="228" t="e">
        <f>IF(C2458="",NA(),MATCH($B2458&amp;$C2458,'Smelter Reference List'!$J:$J,0))</f>
        <v>#N/A</v>
      </c>
      <c r="T2458" s="229"/>
      <c r="U2458" s="229">
        <f t="shared" ca="1" si="78"/>
        <v>0</v>
      </c>
      <c r="V2458" s="229"/>
      <c r="W2458" s="229"/>
      <c r="Y2458" s="223" t="str">
        <f t="shared" si="79"/>
        <v/>
      </c>
    </row>
    <row r="2459" spans="1:25" s="223" customFormat="1" ht="20.25">
      <c r="A2459" s="292"/>
      <c r="B2459" s="293" t="str">
        <f>IF(LEN(A2459)=0,"",INDEX('Smelter Reference List'!$A:$A,MATCH($A2459,'Smelter Reference List'!$E:$E,0)))</f>
        <v/>
      </c>
      <c r="C2459" s="299" t="str">
        <f>IF(LEN(A2459)=0,"",INDEX('Smelter Reference List'!$C:$C,MATCH($A2459,'Smelter Reference List'!$E:$E,0)))</f>
        <v/>
      </c>
      <c r="D2459" s="293" t="str">
        <f ca="1">IF(ISERROR($S2459),"",OFFSET('Smelter Reference List'!$C$4,$S2459-4,0)&amp;"")</f>
        <v/>
      </c>
      <c r="E2459" s="293" t="str">
        <f ca="1">IF(ISERROR($S2459),"",OFFSET('Smelter Reference List'!$D$4,$S2459-4,0)&amp;"")</f>
        <v/>
      </c>
      <c r="F2459" s="293" t="str">
        <f ca="1">IF(ISERROR($S2459),"",OFFSET('Smelter Reference List'!$E$4,$S2459-4,0))</f>
        <v/>
      </c>
      <c r="G2459" s="293" t="str">
        <f ca="1">IF(C2459=$U$4,"Enter smelter details", IF(ISERROR($S2459),"",OFFSET('Smelter Reference List'!$F$4,$S2459-4,0)))</f>
        <v/>
      </c>
      <c r="H2459" s="294" t="str">
        <f ca="1">IF(ISERROR($S2459),"",OFFSET('Smelter Reference List'!$G$4,$S2459-4,0))</f>
        <v/>
      </c>
      <c r="I2459" s="295" t="str">
        <f ca="1">IF(ISERROR($S2459),"",OFFSET('Smelter Reference List'!$H$4,$S2459-4,0))</f>
        <v/>
      </c>
      <c r="J2459" s="295" t="str">
        <f ca="1">IF(ISERROR($S2459),"",OFFSET('Smelter Reference List'!$I$4,$S2459-4,0))</f>
        <v/>
      </c>
      <c r="K2459" s="296"/>
      <c r="L2459" s="296"/>
      <c r="M2459" s="296"/>
      <c r="N2459" s="296"/>
      <c r="O2459" s="296"/>
      <c r="P2459" s="296"/>
      <c r="Q2459" s="297"/>
      <c r="R2459" s="227"/>
      <c r="S2459" s="228" t="e">
        <f>IF(C2459="",NA(),MATCH($B2459&amp;$C2459,'Smelter Reference List'!$J:$J,0))</f>
        <v>#N/A</v>
      </c>
      <c r="T2459" s="229"/>
      <c r="U2459" s="229">
        <f t="shared" ca="1" si="78"/>
        <v>0</v>
      </c>
      <c r="V2459" s="229"/>
      <c r="W2459" s="229"/>
      <c r="Y2459" s="223" t="str">
        <f t="shared" si="79"/>
        <v/>
      </c>
    </row>
    <row r="2460" spans="1:25" s="223" customFormat="1" ht="20.25">
      <c r="A2460" s="292"/>
      <c r="B2460" s="293" t="str">
        <f>IF(LEN(A2460)=0,"",INDEX('Smelter Reference List'!$A:$A,MATCH($A2460,'Smelter Reference List'!$E:$E,0)))</f>
        <v/>
      </c>
      <c r="C2460" s="299" t="str">
        <f>IF(LEN(A2460)=0,"",INDEX('Smelter Reference List'!$C:$C,MATCH($A2460,'Smelter Reference List'!$E:$E,0)))</f>
        <v/>
      </c>
      <c r="D2460" s="293" t="str">
        <f ca="1">IF(ISERROR($S2460),"",OFFSET('Smelter Reference List'!$C$4,$S2460-4,0)&amp;"")</f>
        <v/>
      </c>
      <c r="E2460" s="293" t="str">
        <f ca="1">IF(ISERROR($S2460),"",OFFSET('Smelter Reference List'!$D$4,$S2460-4,0)&amp;"")</f>
        <v/>
      </c>
      <c r="F2460" s="293" t="str">
        <f ca="1">IF(ISERROR($S2460),"",OFFSET('Smelter Reference List'!$E$4,$S2460-4,0))</f>
        <v/>
      </c>
      <c r="G2460" s="293" t="str">
        <f ca="1">IF(C2460=$U$4,"Enter smelter details", IF(ISERROR($S2460),"",OFFSET('Smelter Reference List'!$F$4,$S2460-4,0)))</f>
        <v/>
      </c>
      <c r="H2460" s="294" t="str">
        <f ca="1">IF(ISERROR($S2460),"",OFFSET('Smelter Reference List'!$G$4,$S2460-4,0))</f>
        <v/>
      </c>
      <c r="I2460" s="295" t="str">
        <f ca="1">IF(ISERROR($S2460),"",OFFSET('Smelter Reference List'!$H$4,$S2460-4,0))</f>
        <v/>
      </c>
      <c r="J2460" s="295" t="str">
        <f ca="1">IF(ISERROR($S2460),"",OFFSET('Smelter Reference List'!$I$4,$S2460-4,0))</f>
        <v/>
      </c>
      <c r="K2460" s="296"/>
      <c r="L2460" s="296"/>
      <c r="M2460" s="296"/>
      <c r="N2460" s="296"/>
      <c r="O2460" s="296"/>
      <c r="P2460" s="296"/>
      <c r="Q2460" s="297"/>
      <c r="R2460" s="227"/>
      <c r="S2460" s="228" t="e">
        <f>IF(C2460="",NA(),MATCH($B2460&amp;$C2460,'Smelter Reference List'!$J:$J,0))</f>
        <v>#N/A</v>
      </c>
      <c r="T2460" s="229"/>
      <c r="U2460" s="229">
        <f t="shared" ca="1" si="78"/>
        <v>0</v>
      </c>
      <c r="V2460" s="229"/>
      <c r="W2460" s="229"/>
      <c r="Y2460" s="223" t="str">
        <f t="shared" si="79"/>
        <v/>
      </c>
    </row>
    <row r="2461" spans="1:25" s="223" customFormat="1" ht="20.25">
      <c r="A2461" s="292"/>
      <c r="B2461" s="293" t="str">
        <f>IF(LEN(A2461)=0,"",INDEX('Smelter Reference List'!$A:$A,MATCH($A2461,'Smelter Reference List'!$E:$E,0)))</f>
        <v/>
      </c>
      <c r="C2461" s="299" t="str">
        <f>IF(LEN(A2461)=0,"",INDEX('Smelter Reference List'!$C:$C,MATCH($A2461,'Smelter Reference List'!$E:$E,0)))</f>
        <v/>
      </c>
      <c r="D2461" s="293" t="str">
        <f ca="1">IF(ISERROR($S2461),"",OFFSET('Smelter Reference List'!$C$4,$S2461-4,0)&amp;"")</f>
        <v/>
      </c>
      <c r="E2461" s="293" t="str">
        <f ca="1">IF(ISERROR($S2461),"",OFFSET('Smelter Reference List'!$D$4,$S2461-4,0)&amp;"")</f>
        <v/>
      </c>
      <c r="F2461" s="293" t="str">
        <f ca="1">IF(ISERROR($S2461),"",OFFSET('Smelter Reference List'!$E$4,$S2461-4,0))</f>
        <v/>
      </c>
      <c r="G2461" s="293" t="str">
        <f ca="1">IF(C2461=$U$4,"Enter smelter details", IF(ISERROR($S2461),"",OFFSET('Smelter Reference List'!$F$4,$S2461-4,0)))</f>
        <v/>
      </c>
      <c r="H2461" s="294" t="str">
        <f ca="1">IF(ISERROR($S2461),"",OFFSET('Smelter Reference List'!$G$4,$S2461-4,0))</f>
        <v/>
      </c>
      <c r="I2461" s="295" t="str">
        <f ca="1">IF(ISERROR($S2461),"",OFFSET('Smelter Reference List'!$H$4,$S2461-4,0))</f>
        <v/>
      </c>
      <c r="J2461" s="295" t="str">
        <f ca="1">IF(ISERROR($S2461),"",OFFSET('Smelter Reference List'!$I$4,$S2461-4,0))</f>
        <v/>
      </c>
      <c r="K2461" s="296"/>
      <c r="L2461" s="296"/>
      <c r="M2461" s="296"/>
      <c r="N2461" s="296"/>
      <c r="O2461" s="296"/>
      <c r="P2461" s="296"/>
      <c r="Q2461" s="297"/>
      <c r="R2461" s="227"/>
      <c r="S2461" s="228" t="e">
        <f>IF(C2461="",NA(),MATCH($B2461&amp;$C2461,'Smelter Reference List'!$J:$J,0))</f>
        <v>#N/A</v>
      </c>
      <c r="T2461" s="229"/>
      <c r="U2461" s="229">
        <f t="shared" ca="1" si="78"/>
        <v>0</v>
      </c>
      <c r="V2461" s="229"/>
      <c r="W2461" s="229"/>
      <c r="Y2461" s="223" t="str">
        <f t="shared" si="79"/>
        <v/>
      </c>
    </row>
    <row r="2462" spans="1:25" s="223" customFormat="1" ht="20.25">
      <c r="A2462" s="292"/>
      <c r="B2462" s="293" t="str">
        <f>IF(LEN(A2462)=0,"",INDEX('Smelter Reference List'!$A:$A,MATCH($A2462,'Smelter Reference List'!$E:$E,0)))</f>
        <v/>
      </c>
      <c r="C2462" s="299" t="str">
        <f>IF(LEN(A2462)=0,"",INDEX('Smelter Reference List'!$C:$C,MATCH($A2462,'Smelter Reference List'!$E:$E,0)))</f>
        <v/>
      </c>
      <c r="D2462" s="293" t="str">
        <f ca="1">IF(ISERROR($S2462),"",OFFSET('Smelter Reference List'!$C$4,$S2462-4,0)&amp;"")</f>
        <v/>
      </c>
      <c r="E2462" s="293" t="str">
        <f ca="1">IF(ISERROR($S2462),"",OFFSET('Smelter Reference List'!$D$4,$S2462-4,0)&amp;"")</f>
        <v/>
      </c>
      <c r="F2462" s="293" t="str">
        <f ca="1">IF(ISERROR($S2462),"",OFFSET('Smelter Reference List'!$E$4,$S2462-4,0))</f>
        <v/>
      </c>
      <c r="G2462" s="293" t="str">
        <f ca="1">IF(C2462=$U$4,"Enter smelter details", IF(ISERROR($S2462),"",OFFSET('Smelter Reference List'!$F$4,$S2462-4,0)))</f>
        <v/>
      </c>
      <c r="H2462" s="294" t="str">
        <f ca="1">IF(ISERROR($S2462),"",OFFSET('Smelter Reference List'!$G$4,$S2462-4,0))</f>
        <v/>
      </c>
      <c r="I2462" s="295" t="str">
        <f ca="1">IF(ISERROR($S2462),"",OFFSET('Smelter Reference List'!$H$4,$S2462-4,0))</f>
        <v/>
      </c>
      <c r="J2462" s="295" t="str">
        <f ca="1">IF(ISERROR($S2462),"",OFFSET('Smelter Reference List'!$I$4,$S2462-4,0))</f>
        <v/>
      </c>
      <c r="K2462" s="296"/>
      <c r="L2462" s="296"/>
      <c r="M2462" s="296"/>
      <c r="N2462" s="296"/>
      <c r="O2462" s="296"/>
      <c r="P2462" s="296"/>
      <c r="Q2462" s="297"/>
      <c r="R2462" s="227"/>
      <c r="S2462" s="228" t="e">
        <f>IF(C2462="",NA(),MATCH($B2462&amp;$C2462,'Smelter Reference List'!$J:$J,0))</f>
        <v>#N/A</v>
      </c>
      <c r="T2462" s="229"/>
      <c r="U2462" s="229">
        <f t="shared" ca="1" si="78"/>
        <v>0</v>
      </c>
      <c r="V2462" s="229"/>
      <c r="W2462" s="229"/>
      <c r="Y2462" s="223" t="str">
        <f t="shared" si="79"/>
        <v/>
      </c>
    </row>
    <row r="2463" spans="1:25" s="223" customFormat="1" ht="20.25">
      <c r="A2463" s="292"/>
      <c r="B2463" s="293" t="str">
        <f>IF(LEN(A2463)=0,"",INDEX('Smelter Reference List'!$A:$A,MATCH($A2463,'Smelter Reference List'!$E:$E,0)))</f>
        <v/>
      </c>
      <c r="C2463" s="299" t="str">
        <f>IF(LEN(A2463)=0,"",INDEX('Smelter Reference List'!$C:$C,MATCH($A2463,'Smelter Reference List'!$E:$E,0)))</f>
        <v/>
      </c>
      <c r="D2463" s="293" t="str">
        <f ca="1">IF(ISERROR($S2463),"",OFFSET('Smelter Reference List'!$C$4,$S2463-4,0)&amp;"")</f>
        <v/>
      </c>
      <c r="E2463" s="293" t="str">
        <f ca="1">IF(ISERROR($S2463),"",OFFSET('Smelter Reference List'!$D$4,$S2463-4,0)&amp;"")</f>
        <v/>
      </c>
      <c r="F2463" s="293" t="str">
        <f ca="1">IF(ISERROR($S2463),"",OFFSET('Smelter Reference List'!$E$4,$S2463-4,0))</f>
        <v/>
      </c>
      <c r="G2463" s="293" t="str">
        <f ca="1">IF(C2463=$U$4,"Enter smelter details", IF(ISERROR($S2463),"",OFFSET('Smelter Reference List'!$F$4,$S2463-4,0)))</f>
        <v/>
      </c>
      <c r="H2463" s="294" t="str">
        <f ca="1">IF(ISERROR($S2463),"",OFFSET('Smelter Reference List'!$G$4,$S2463-4,0))</f>
        <v/>
      </c>
      <c r="I2463" s="295" t="str">
        <f ca="1">IF(ISERROR($S2463),"",OFFSET('Smelter Reference List'!$H$4,$S2463-4,0))</f>
        <v/>
      </c>
      <c r="J2463" s="295" t="str">
        <f ca="1">IF(ISERROR($S2463),"",OFFSET('Smelter Reference List'!$I$4,$S2463-4,0))</f>
        <v/>
      </c>
      <c r="K2463" s="296"/>
      <c r="L2463" s="296"/>
      <c r="M2463" s="296"/>
      <c r="N2463" s="296"/>
      <c r="O2463" s="296"/>
      <c r="P2463" s="296"/>
      <c r="Q2463" s="297"/>
      <c r="R2463" s="227"/>
      <c r="S2463" s="228" t="e">
        <f>IF(C2463="",NA(),MATCH($B2463&amp;$C2463,'Smelter Reference List'!$J:$J,0))</f>
        <v>#N/A</v>
      </c>
      <c r="T2463" s="229"/>
      <c r="U2463" s="229">
        <f t="shared" ca="1" si="78"/>
        <v>0</v>
      </c>
      <c r="V2463" s="229"/>
      <c r="W2463" s="229"/>
      <c r="Y2463" s="223" t="str">
        <f t="shared" si="79"/>
        <v/>
      </c>
    </row>
    <row r="2464" spans="1:25" s="223" customFormat="1" ht="20.25">
      <c r="A2464" s="292"/>
      <c r="B2464" s="293" t="str">
        <f>IF(LEN(A2464)=0,"",INDEX('Smelter Reference List'!$A:$A,MATCH($A2464,'Smelter Reference List'!$E:$E,0)))</f>
        <v/>
      </c>
      <c r="C2464" s="299" t="str">
        <f>IF(LEN(A2464)=0,"",INDEX('Smelter Reference List'!$C:$C,MATCH($A2464,'Smelter Reference List'!$E:$E,0)))</f>
        <v/>
      </c>
      <c r="D2464" s="293" t="str">
        <f ca="1">IF(ISERROR($S2464),"",OFFSET('Smelter Reference List'!$C$4,$S2464-4,0)&amp;"")</f>
        <v/>
      </c>
      <c r="E2464" s="293" t="str">
        <f ca="1">IF(ISERROR($S2464),"",OFFSET('Smelter Reference List'!$D$4,$S2464-4,0)&amp;"")</f>
        <v/>
      </c>
      <c r="F2464" s="293" t="str">
        <f ca="1">IF(ISERROR($S2464),"",OFFSET('Smelter Reference List'!$E$4,$S2464-4,0))</f>
        <v/>
      </c>
      <c r="G2464" s="293" t="str">
        <f ca="1">IF(C2464=$U$4,"Enter smelter details", IF(ISERROR($S2464),"",OFFSET('Smelter Reference List'!$F$4,$S2464-4,0)))</f>
        <v/>
      </c>
      <c r="H2464" s="294" t="str">
        <f ca="1">IF(ISERROR($S2464),"",OFFSET('Smelter Reference List'!$G$4,$S2464-4,0))</f>
        <v/>
      </c>
      <c r="I2464" s="295" t="str">
        <f ca="1">IF(ISERROR($S2464),"",OFFSET('Smelter Reference List'!$H$4,$S2464-4,0))</f>
        <v/>
      </c>
      <c r="J2464" s="295" t="str">
        <f ca="1">IF(ISERROR($S2464),"",OFFSET('Smelter Reference List'!$I$4,$S2464-4,0))</f>
        <v/>
      </c>
      <c r="K2464" s="296"/>
      <c r="L2464" s="296"/>
      <c r="M2464" s="296"/>
      <c r="N2464" s="296"/>
      <c r="O2464" s="296"/>
      <c r="P2464" s="296"/>
      <c r="Q2464" s="297"/>
      <c r="R2464" s="227"/>
      <c r="S2464" s="228" t="e">
        <f>IF(C2464="",NA(),MATCH($B2464&amp;$C2464,'Smelter Reference List'!$J:$J,0))</f>
        <v>#N/A</v>
      </c>
      <c r="T2464" s="229"/>
      <c r="U2464" s="229">
        <f t="shared" ca="1" si="78"/>
        <v>0</v>
      </c>
      <c r="V2464" s="229"/>
      <c r="W2464" s="229"/>
      <c r="Y2464" s="223" t="str">
        <f t="shared" si="79"/>
        <v/>
      </c>
    </row>
    <row r="2465" spans="1:25" s="223" customFormat="1" ht="20.25">
      <c r="A2465" s="292"/>
      <c r="B2465" s="293" t="str">
        <f>IF(LEN(A2465)=0,"",INDEX('Smelter Reference List'!$A:$A,MATCH($A2465,'Smelter Reference List'!$E:$E,0)))</f>
        <v/>
      </c>
      <c r="C2465" s="299" t="str">
        <f>IF(LEN(A2465)=0,"",INDEX('Smelter Reference List'!$C:$C,MATCH($A2465,'Smelter Reference List'!$E:$E,0)))</f>
        <v/>
      </c>
      <c r="D2465" s="293" t="str">
        <f ca="1">IF(ISERROR($S2465),"",OFFSET('Smelter Reference List'!$C$4,$S2465-4,0)&amp;"")</f>
        <v/>
      </c>
      <c r="E2465" s="293" t="str">
        <f ca="1">IF(ISERROR($S2465),"",OFFSET('Smelter Reference List'!$D$4,$S2465-4,0)&amp;"")</f>
        <v/>
      </c>
      <c r="F2465" s="293" t="str">
        <f ca="1">IF(ISERROR($S2465),"",OFFSET('Smelter Reference List'!$E$4,$S2465-4,0))</f>
        <v/>
      </c>
      <c r="G2465" s="293" t="str">
        <f ca="1">IF(C2465=$U$4,"Enter smelter details", IF(ISERROR($S2465),"",OFFSET('Smelter Reference List'!$F$4,$S2465-4,0)))</f>
        <v/>
      </c>
      <c r="H2465" s="294" t="str">
        <f ca="1">IF(ISERROR($S2465),"",OFFSET('Smelter Reference List'!$G$4,$S2465-4,0))</f>
        <v/>
      </c>
      <c r="I2465" s="295" t="str">
        <f ca="1">IF(ISERROR($S2465),"",OFFSET('Smelter Reference List'!$H$4,$S2465-4,0))</f>
        <v/>
      </c>
      <c r="J2465" s="295" t="str">
        <f ca="1">IF(ISERROR($S2465),"",OFFSET('Smelter Reference List'!$I$4,$S2465-4,0))</f>
        <v/>
      </c>
      <c r="K2465" s="296"/>
      <c r="L2465" s="296"/>
      <c r="M2465" s="296"/>
      <c r="N2465" s="296"/>
      <c r="O2465" s="296"/>
      <c r="P2465" s="296"/>
      <c r="Q2465" s="297"/>
      <c r="R2465" s="227"/>
      <c r="S2465" s="228" t="e">
        <f>IF(C2465="",NA(),MATCH($B2465&amp;$C2465,'Smelter Reference List'!$J:$J,0))</f>
        <v>#N/A</v>
      </c>
      <c r="T2465" s="229"/>
      <c r="U2465" s="229">
        <f t="shared" ca="1" si="78"/>
        <v>0</v>
      </c>
      <c r="V2465" s="229"/>
      <c r="W2465" s="229"/>
      <c r="Y2465" s="223" t="str">
        <f t="shared" si="79"/>
        <v/>
      </c>
    </row>
    <row r="2466" spans="1:25" s="223" customFormat="1" ht="20.25">
      <c r="A2466" s="292"/>
      <c r="B2466" s="293" t="str">
        <f>IF(LEN(A2466)=0,"",INDEX('Smelter Reference List'!$A:$A,MATCH($A2466,'Smelter Reference List'!$E:$E,0)))</f>
        <v/>
      </c>
      <c r="C2466" s="299" t="str">
        <f>IF(LEN(A2466)=0,"",INDEX('Smelter Reference List'!$C:$C,MATCH($A2466,'Smelter Reference List'!$E:$E,0)))</f>
        <v/>
      </c>
      <c r="D2466" s="293" t="str">
        <f ca="1">IF(ISERROR($S2466),"",OFFSET('Smelter Reference List'!$C$4,$S2466-4,0)&amp;"")</f>
        <v/>
      </c>
      <c r="E2466" s="293" t="str">
        <f ca="1">IF(ISERROR($S2466),"",OFFSET('Smelter Reference List'!$D$4,$S2466-4,0)&amp;"")</f>
        <v/>
      </c>
      <c r="F2466" s="293" t="str">
        <f ca="1">IF(ISERROR($S2466),"",OFFSET('Smelter Reference List'!$E$4,$S2466-4,0))</f>
        <v/>
      </c>
      <c r="G2466" s="293" t="str">
        <f ca="1">IF(C2466=$U$4,"Enter smelter details", IF(ISERROR($S2466),"",OFFSET('Smelter Reference List'!$F$4,$S2466-4,0)))</f>
        <v/>
      </c>
      <c r="H2466" s="294" t="str">
        <f ca="1">IF(ISERROR($S2466),"",OFFSET('Smelter Reference List'!$G$4,$S2466-4,0))</f>
        <v/>
      </c>
      <c r="I2466" s="295" t="str">
        <f ca="1">IF(ISERROR($S2466),"",OFFSET('Smelter Reference List'!$H$4,$S2466-4,0))</f>
        <v/>
      </c>
      <c r="J2466" s="295" t="str">
        <f ca="1">IF(ISERROR($S2466),"",OFFSET('Smelter Reference List'!$I$4,$S2466-4,0))</f>
        <v/>
      </c>
      <c r="K2466" s="296"/>
      <c r="L2466" s="296"/>
      <c r="M2466" s="296"/>
      <c r="N2466" s="296"/>
      <c r="O2466" s="296"/>
      <c r="P2466" s="296"/>
      <c r="Q2466" s="297"/>
      <c r="R2466" s="227"/>
      <c r="S2466" s="228" t="e">
        <f>IF(C2466="",NA(),MATCH($B2466&amp;$C2466,'Smelter Reference List'!$J:$J,0))</f>
        <v>#N/A</v>
      </c>
      <c r="T2466" s="229"/>
      <c r="U2466" s="229">
        <f t="shared" ca="1" si="78"/>
        <v>0</v>
      </c>
      <c r="V2466" s="229"/>
      <c r="W2466" s="229"/>
      <c r="Y2466" s="223" t="str">
        <f t="shared" si="79"/>
        <v/>
      </c>
    </row>
    <row r="2467" spans="1:25" s="223" customFormat="1" ht="20.25">
      <c r="A2467" s="292"/>
      <c r="B2467" s="293" t="str">
        <f>IF(LEN(A2467)=0,"",INDEX('Smelter Reference List'!$A:$A,MATCH($A2467,'Smelter Reference List'!$E:$E,0)))</f>
        <v/>
      </c>
      <c r="C2467" s="299" t="str">
        <f>IF(LEN(A2467)=0,"",INDEX('Smelter Reference List'!$C:$C,MATCH($A2467,'Smelter Reference List'!$E:$E,0)))</f>
        <v/>
      </c>
      <c r="D2467" s="293" t="str">
        <f ca="1">IF(ISERROR($S2467),"",OFFSET('Smelter Reference List'!$C$4,$S2467-4,0)&amp;"")</f>
        <v/>
      </c>
      <c r="E2467" s="293" t="str">
        <f ca="1">IF(ISERROR($S2467),"",OFFSET('Smelter Reference List'!$D$4,$S2467-4,0)&amp;"")</f>
        <v/>
      </c>
      <c r="F2467" s="293" t="str">
        <f ca="1">IF(ISERROR($S2467),"",OFFSET('Smelter Reference List'!$E$4,$S2467-4,0))</f>
        <v/>
      </c>
      <c r="G2467" s="293" t="str">
        <f ca="1">IF(C2467=$U$4,"Enter smelter details", IF(ISERROR($S2467),"",OFFSET('Smelter Reference List'!$F$4,$S2467-4,0)))</f>
        <v/>
      </c>
      <c r="H2467" s="294" t="str">
        <f ca="1">IF(ISERROR($S2467),"",OFFSET('Smelter Reference List'!$G$4,$S2467-4,0))</f>
        <v/>
      </c>
      <c r="I2467" s="295" t="str">
        <f ca="1">IF(ISERROR($S2467),"",OFFSET('Smelter Reference List'!$H$4,$S2467-4,0))</f>
        <v/>
      </c>
      <c r="J2467" s="295" t="str">
        <f ca="1">IF(ISERROR($S2467),"",OFFSET('Smelter Reference List'!$I$4,$S2467-4,0))</f>
        <v/>
      </c>
      <c r="K2467" s="296"/>
      <c r="L2467" s="296"/>
      <c r="M2467" s="296"/>
      <c r="N2467" s="296"/>
      <c r="O2467" s="296"/>
      <c r="P2467" s="296"/>
      <c r="Q2467" s="297"/>
      <c r="R2467" s="227"/>
      <c r="S2467" s="228" t="e">
        <f>IF(C2467="",NA(),MATCH($B2467&amp;$C2467,'Smelter Reference List'!$J:$J,0))</f>
        <v>#N/A</v>
      </c>
      <c r="T2467" s="229"/>
      <c r="U2467" s="229">
        <f t="shared" ca="1" si="78"/>
        <v>0</v>
      </c>
      <c r="V2467" s="229"/>
      <c r="W2467" s="229"/>
      <c r="Y2467" s="223" t="str">
        <f t="shared" si="79"/>
        <v/>
      </c>
    </row>
    <row r="2468" spans="1:25" s="223" customFormat="1" ht="20.25">
      <c r="A2468" s="292"/>
      <c r="B2468" s="293" t="str">
        <f>IF(LEN(A2468)=0,"",INDEX('Smelter Reference List'!$A:$A,MATCH($A2468,'Smelter Reference List'!$E:$E,0)))</f>
        <v/>
      </c>
      <c r="C2468" s="299" t="str">
        <f>IF(LEN(A2468)=0,"",INDEX('Smelter Reference List'!$C:$C,MATCH($A2468,'Smelter Reference List'!$E:$E,0)))</f>
        <v/>
      </c>
      <c r="D2468" s="293" t="str">
        <f ca="1">IF(ISERROR($S2468),"",OFFSET('Smelter Reference List'!$C$4,$S2468-4,0)&amp;"")</f>
        <v/>
      </c>
      <c r="E2468" s="293" t="str">
        <f ca="1">IF(ISERROR($S2468),"",OFFSET('Smelter Reference List'!$D$4,$S2468-4,0)&amp;"")</f>
        <v/>
      </c>
      <c r="F2468" s="293" t="str">
        <f ca="1">IF(ISERROR($S2468),"",OFFSET('Smelter Reference List'!$E$4,$S2468-4,0))</f>
        <v/>
      </c>
      <c r="G2468" s="293" t="str">
        <f ca="1">IF(C2468=$U$4,"Enter smelter details", IF(ISERROR($S2468),"",OFFSET('Smelter Reference List'!$F$4,$S2468-4,0)))</f>
        <v/>
      </c>
      <c r="H2468" s="294" t="str">
        <f ca="1">IF(ISERROR($S2468),"",OFFSET('Smelter Reference List'!$G$4,$S2468-4,0))</f>
        <v/>
      </c>
      <c r="I2468" s="295" t="str">
        <f ca="1">IF(ISERROR($S2468),"",OFFSET('Smelter Reference List'!$H$4,$S2468-4,0))</f>
        <v/>
      </c>
      <c r="J2468" s="295" t="str">
        <f ca="1">IF(ISERROR($S2468),"",OFFSET('Smelter Reference List'!$I$4,$S2468-4,0))</f>
        <v/>
      </c>
      <c r="K2468" s="296"/>
      <c r="L2468" s="296"/>
      <c r="M2468" s="296"/>
      <c r="N2468" s="296"/>
      <c r="O2468" s="296"/>
      <c r="P2468" s="296"/>
      <c r="Q2468" s="297"/>
      <c r="R2468" s="227"/>
      <c r="S2468" s="228" t="e">
        <f>IF(C2468="",NA(),MATCH($B2468&amp;$C2468,'Smelter Reference List'!$J:$J,0))</f>
        <v>#N/A</v>
      </c>
      <c r="T2468" s="229"/>
      <c r="U2468" s="229">
        <f t="shared" ca="1" si="78"/>
        <v>0</v>
      </c>
      <c r="V2468" s="229"/>
      <c r="W2468" s="229"/>
      <c r="Y2468" s="223" t="str">
        <f t="shared" si="79"/>
        <v/>
      </c>
    </row>
    <row r="2469" spans="1:25" s="223" customFormat="1" ht="20.25">
      <c r="A2469" s="292"/>
      <c r="B2469" s="293" t="str">
        <f>IF(LEN(A2469)=0,"",INDEX('Smelter Reference List'!$A:$A,MATCH($A2469,'Smelter Reference List'!$E:$E,0)))</f>
        <v/>
      </c>
      <c r="C2469" s="299" t="str">
        <f>IF(LEN(A2469)=0,"",INDEX('Smelter Reference List'!$C:$C,MATCH($A2469,'Smelter Reference List'!$E:$E,0)))</f>
        <v/>
      </c>
      <c r="D2469" s="293" t="str">
        <f ca="1">IF(ISERROR($S2469),"",OFFSET('Smelter Reference List'!$C$4,$S2469-4,0)&amp;"")</f>
        <v/>
      </c>
      <c r="E2469" s="293" t="str">
        <f ca="1">IF(ISERROR($S2469),"",OFFSET('Smelter Reference List'!$D$4,$S2469-4,0)&amp;"")</f>
        <v/>
      </c>
      <c r="F2469" s="293" t="str">
        <f ca="1">IF(ISERROR($S2469),"",OFFSET('Smelter Reference List'!$E$4,$S2469-4,0))</f>
        <v/>
      </c>
      <c r="G2469" s="293" t="str">
        <f ca="1">IF(C2469=$U$4,"Enter smelter details", IF(ISERROR($S2469),"",OFFSET('Smelter Reference List'!$F$4,$S2469-4,0)))</f>
        <v/>
      </c>
      <c r="H2469" s="294" t="str">
        <f ca="1">IF(ISERROR($S2469),"",OFFSET('Smelter Reference List'!$G$4,$S2469-4,0))</f>
        <v/>
      </c>
      <c r="I2469" s="295" t="str">
        <f ca="1">IF(ISERROR($S2469),"",OFFSET('Smelter Reference List'!$H$4,$S2469-4,0))</f>
        <v/>
      </c>
      <c r="J2469" s="295" t="str">
        <f ca="1">IF(ISERROR($S2469),"",OFFSET('Smelter Reference List'!$I$4,$S2469-4,0))</f>
        <v/>
      </c>
      <c r="K2469" s="296"/>
      <c r="L2469" s="296"/>
      <c r="M2469" s="296"/>
      <c r="N2469" s="296"/>
      <c r="O2469" s="296"/>
      <c r="P2469" s="296"/>
      <c r="Q2469" s="297"/>
      <c r="R2469" s="227"/>
      <c r="S2469" s="228" t="e">
        <f>IF(C2469="",NA(),MATCH($B2469&amp;$C2469,'Smelter Reference List'!$J:$J,0))</f>
        <v>#N/A</v>
      </c>
      <c r="T2469" s="229"/>
      <c r="U2469" s="229">
        <f t="shared" ca="1" si="78"/>
        <v>0</v>
      </c>
      <c r="V2469" s="229"/>
      <c r="W2469" s="229"/>
      <c r="Y2469" s="223" t="str">
        <f t="shared" si="79"/>
        <v/>
      </c>
    </row>
    <row r="2470" spans="1:25" s="223" customFormat="1" ht="20.25">
      <c r="A2470" s="292"/>
      <c r="B2470" s="293" t="str">
        <f>IF(LEN(A2470)=0,"",INDEX('Smelter Reference List'!$A:$A,MATCH($A2470,'Smelter Reference List'!$E:$E,0)))</f>
        <v/>
      </c>
      <c r="C2470" s="299" t="str">
        <f>IF(LEN(A2470)=0,"",INDEX('Smelter Reference List'!$C:$C,MATCH($A2470,'Smelter Reference List'!$E:$E,0)))</f>
        <v/>
      </c>
      <c r="D2470" s="293" t="str">
        <f ca="1">IF(ISERROR($S2470),"",OFFSET('Smelter Reference List'!$C$4,$S2470-4,0)&amp;"")</f>
        <v/>
      </c>
      <c r="E2470" s="293" t="str">
        <f ca="1">IF(ISERROR($S2470),"",OFFSET('Smelter Reference List'!$D$4,$S2470-4,0)&amp;"")</f>
        <v/>
      </c>
      <c r="F2470" s="293" t="str">
        <f ca="1">IF(ISERROR($S2470),"",OFFSET('Smelter Reference List'!$E$4,$S2470-4,0))</f>
        <v/>
      </c>
      <c r="G2470" s="293" t="str">
        <f ca="1">IF(C2470=$U$4,"Enter smelter details", IF(ISERROR($S2470),"",OFFSET('Smelter Reference List'!$F$4,$S2470-4,0)))</f>
        <v/>
      </c>
      <c r="H2470" s="294" t="str">
        <f ca="1">IF(ISERROR($S2470),"",OFFSET('Smelter Reference List'!$G$4,$S2470-4,0))</f>
        <v/>
      </c>
      <c r="I2470" s="295" t="str">
        <f ca="1">IF(ISERROR($S2470),"",OFFSET('Smelter Reference List'!$H$4,$S2470-4,0))</f>
        <v/>
      </c>
      <c r="J2470" s="295" t="str">
        <f ca="1">IF(ISERROR($S2470),"",OFFSET('Smelter Reference List'!$I$4,$S2470-4,0))</f>
        <v/>
      </c>
      <c r="K2470" s="296"/>
      <c r="L2470" s="296"/>
      <c r="M2470" s="296"/>
      <c r="N2470" s="296"/>
      <c r="O2470" s="296"/>
      <c r="P2470" s="296"/>
      <c r="Q2470" s="297"/>
      <c r="R2470" s="227"/>
      <c r="S2470" s="228" t="e">
        <f>IF(C2470="",NA(),MATCH($B2470&amp;$C2470,'Smelter Reference List'!$J:$J,0))</f>
        <v>#N/A</v>
      </c>
      <c r="T2470" s="229"/>
      <c r="U2470" s="229">
        <f t="shared" ca="1" si="78"/>
        <v>0</v>
      </c>
      <c r="V2470" s="229"/>
      <c r="W2470" s="229"/>
      <c r="Y2470" s="223" t="str">
        <f t="shared" si="79"/>
        <v/>
      </c>
    </row>
    <row r="2471" spans="1:25" s="223" customFormat="1" ht="20.25">
      <c r="A2471" s="292"/>
      <c r="B2471" s="293" t="str">
        <f>IF(LEN(A2471)=0,"",INDEX('Smelter Reference List'!$A:$A,MATCH($A2471,'Smelter Reference List'!$E:$E,0)))</f>
        <v/>
      </c>
      <c r="C2471" s="299" t="str">
        <f>IF(LEN(A2471)=0,"",INDEX('Smelter Reference List'!$C:$C,MATCH($A2471,'Smelter Reference List'!$E:$E,0)))</f>
        <v/>
      </c>
      <c r="D2471" s="293" t="str">
        <f ca="1">IF(ISERROR($S2471),"",OFFSET('Smelter Reference List'!$C$4,$S2471-4,0)&amp;"")</f>
        <v/>
      </c>
      <c r="E2471" s="293" t="str">
        <f ca="1">IF(ISERROR($S2471),"",OFFSET('Smelter Reference List'!$D$4,$S2471-4,0)&amp;"")</f>
        <v/>
      </c>
      <c r="F2471" s="293" t="str">
        <f ca="1">IF(ISERROR($S2471),"",OFFSET('Smelter Reference List'!$E$4,$S2471-4,0))</f>
        <v/>
      </c>
      <c r="G2471" s="293" t="str">
        <f ca="1">IF(C2471=$U$4,"Enter smelter details", IF(ISERROR($S2471),"",OFFSET('Smelter Reference List'!$F$4,$S2471-4,0)))</f>
        <v/>
      </c>
      <c r="H2471" s="294" t="str">
        <f ca="1">IF(ISERROR($S2471),"",OFFSET('Smelter Reference List'!$G$4,$S2471-4,0))</f>
        <v/>
      </c>
      <c r="I2471" s="295" t="str">
        <f ca="1">IF(ISERROR($S2471),"",OFFSET('Smelter Reference List'!$H$4,$S2471-4,0))</f>
        <v/>
      </c>
      <c r="J2471" s="295" t="str">
        <f ca="1">IF(ISERROR($S2471),"",OFFSET('Smelter Reference List'!$I$4,$S2471-4,0))</f>
        <v/>
      </c>
      <c r="K2471" s="296"/>
      <c r="L2471" s="296"/>
      <c r="M2471" s="296"/>
      <c r="N2471" s="296"/>
      <c r="O2471" s="296"/>
      <c r="P2471" s="296"/>
      <c r="Q2471" s="297"/>
      <c r="R2471" s="227"/>
      <c r="S2471" s="228" t="e">
        <f>IF(C2471="",NA(),MATCH($B2471&amp;$C2471,'Smelter Reference List'!$J:$J,0))</f>
        <v>#N/A</v>
      </c>
      <c r="T2471" s="229"/>
      <c r="U2471" s="229">
        <f t="shared" ca="1" si="78"/>
        <v>0</v>
      </c>
      <c r="V2471" s="229"/>
      <c r="W2471" s="229"/>
      <c r="Y2471" s="223" t="str">
        <f t="shared" si="79"/>
        <v/>
      </c>
    </row>
    <row r="2472" spans="1:25" s="223" customFormat="1" ht="20.25">
      <c r="A2472" s="292"/>
      <c r="B2472" s="293" t="str">
        <f>IF(LEN(A2472)=0,"",INDEX('Smelter Reference List'!$A:$A,MATCH($A2472,'Smelter Reference List'!$E:$E,0)))</f>
        <v/>
      </c>
      <c r="C2472" s="299" t="str">
        <f>IF(LEN(A2472)=0,"",INDEX('Smelter Reference List'!$C:$C,MATCH($A2472,'Smelter Reference List'!$E:$E,0)))</f>
        <v/>
      </c>
      <c r="D2472" s="293" t="str">
        <f ca="1">IF(ISERROR($S2472),"",OFFSET('Smelter Reference List'!$C$4,$S2472-4,0)&amp;"")</f>
        <v/>
      </c>
      <c r="E2472" s="293" t="str">
        <f ca="1">IF(ISERROR($S2472),"",OFFSET('Smelter Reference List'!$D$4,$S2472-4,0)&amp;"")</f>
        <v/>
      </c>
      <c r="F2472" s="293" t="str">
        <f ca="1">IF(ISERROR($S2472),"",OFFSET('Smelter Reference List'!$E$4,$S2472-4,0))</f>
        <v/>
      </c>
      <c r="G2472" s="293" t="str">
        <f ca="1">IF(C2472=$U$4,"Enter smelter details", IF(ISERROR($S2472),"",OFFSET('Smelter Reference List'!$F$4,$S2472-4,0)))</f>
        <v/>
      </c>
      <c r="H2472" s="294" t="str">
        <f ca="1">IF(ISERROR($S2472),"",OFFSET('Smelter Reference List'!$G$4,$S2472-4,0))</f>
        <v/>
      </c>
      <c r="I2472" s="295" t="str">
        <f ca="1">IF(ISERROR($S2472),"",OFFSET('Smelter Reference List'!$H$4,$S2472-4,0))</f>
        <v/>
      </c>
      <c r="J2472" s="295" t="str">
        <f ca="1">IF(ISERROR($S2472),"",OFFSET('Smelter Reference List'!$I$4,$S2472-4,0))</f>
        <v/>
      </c>
      <c r="K2472" s="296"/>
      <c r="L2472" s="296"/>
      <c r="M2472" s="296"/>
      <c r="N2472" s="296"/>
      <c r="O2472" s="296"/>
      <c r="P2472" s="296"/>
      <c r="Q2472" s="297"/>
      <c r="R2472" s="227"/>
      <c r="S2472" s="228" t="e">
        <f>IF(C2472="",NA(),MATCH($B2472&amp;$C2472,'Smelter Reference List'!$J:$J,0))</f>
        <v>#N/A</v>
      </c>
      <c r="T2472" s="229"/>
      <c r="U2472" s="229">
        <f t="shared" ca="1" si="78"/>
        <v>0</v>
      </c>
      <c r="V2472" s="229"/>
      <c r="W2472" s="229"/>
      <c r="Y2472" s="223" t="str">
        <f t="shared" si="79"/>
        <v/>
      </c>
    </row>
    <row r="2473" spans="1:25" s="223" customFormat="1" ht="20.25">
      <c r="A2473" s="292"/>
      <c r="B2473" s="293" t="str">
        <f>IF(LEN(A2473)=0,"",INDEX('Smelter Reference List'!$A:$A,MATCH($A2473,'Smelter Reference List'!$E:$E,0)))</f>
        <v/>
      </c>
      <c r="C2473" s="299" t="str">
        <f>IF(LEN(A2473)=0,"",INDEX('Smelter Reference List'!$C:$C,MATCH($A2473,'Smelter Reference List'!$E:$E,0)))</f>
        <v/>
      </c>
      <c r="D2473" s="293" t="str">
        <f ca="1">IF(ISERROR($S2473),"",OFFSET('Smelter Reference List'!$C$4,$S2473-4,0)&amp;"")</f>
        <v/>
      </c>
      <c r="E2473" s="293" t="str">
        <f ca="1">IF(ISERROR($S2473),"",OFFSET('Smelter Reference List'!$D$4,$S2473-4,0)&amp;"")</f>
        <v/>
      </c>
      <c r="F2473" s="293" t="str">
        <f ca="1">IF(ISERROR($S2473),"",OFFSET('Smelter Reference List'!$E$4,$S2473-4,0))</f>
        <v/>
      </c>
      <c r="G2473" s="293" t="str">
        <f ca="1">IF(C2473=$U$4,"Enter smelter details", IF(ISERROR($S2473),"",OFFSET('Smelter Reference List'!$F$4,$S2473-4,0)))</f>
        <v/>
      </c>
      <c r="H2473" s="294" t="str">
        <f ca="1">IF(ISERROR($S2473),"",OFFSET('Smelter Reference List'!$G$4,$S2473-4,0))</f>
        <v/>
      </c>
      <c r="I2473" s="295" t="str">
        <f ca="1">IF(ISERROR($S2473),"",OFFSET('Smelter Reference List'!$H$4,$S2473-4,0))</f>
        <v/>
      </c>
      <c r="J2473" s="295" t="str">
        <f ca="1">IF(ISERROR($S2473),"",OFFSET('Smelter Reference List'!$I$4,$S2473-4,0))</f>
        <v/>
      </c>
      <c r="K2473" s="296"/>
      <c r="L2473" s="296"/>
      <c r="M2473" s="296"/>
      <c r="N2473" s="296"/>
      <c r="O2473" s="296"/>
      <c r="P2473" s="296"/>
      <c r="Q2473" s="297"/>
      <c r="R2473" s="227"/>
      <c r="S2473" s="228" t="e">
        <f>IF(C2473="",NA(),MATCH($B2473&amp;$C2473,'Smelter Reference List'!$J:$J,0))</f>
        <v>#N/A</v>
      </c>
      <c r="T2473" s="229"/>
      <c r="U2473" s="229">
        <f t="shared" ca="1" si="78"/>
        <v>0</v>
      </c>
      <c r="V2473" s="229"/>
      <c r="W2473" s="229"/>
      <c r="Y2473" s="223" t="str">
        <f t="shared" si="79"/>
        <v/>
      </c>
    </row>
    <row r="2474" spans="1:25" s="223" customFormat="1" ht="20.25">
      <c r="A2474" s="292"/>
      <c r="B2474" s="293" t="str">
        <f>IF(LEN(A2474)=0,"",INDEX('Smelter Reference List'!$A:$A,MATCH($A2474,'Smelter Reference List'!$E:$E,0)))</f>
        <v/>
      </c>
      <c r="C2474" s="299" t="str">
        <f>IF(LEN(A2474)=0,"",INDEX('Smelter Reference List'!$C:$C,MATCH($A2474,'Smelter Reference List'!$E:$E,0)))</f>
        <v/>
      </c>
      <c r="D2474" s="293" t="str">
        <f ca="1">IF(ISERROR($S2474),"",OFFSET('Smelter Reference List'!$C$4,$S2474-4,0)&amp;"")</f>
        <v/>
      </c>
      <c r="E2474" s="293" t="str">
        <f ca="1">IF(ISERROR($S2474),"",OFFSET('Smelter Reference List'!$D$4,$S2474-4,0)&amp;"")</f>
        <v/>
      </c>
      <c r="F2474" s="293" t="str">
        <f ca="1">IF(ISERROR($S2474),"",OFFSET('Smelter Reference List'!$E$4,$S2474-4,0))</f>
        <v/>
      </c>
      <c r="G2474" s="293" t="str">
        <f ca="1">IF(C2474=$U$4,"Enter smelter details", IF(ISERROR($S2474),"",OFFSET('Smelter Reference List'!$F$4,$S2474-4,0)))</f>
        <v/>
      </c>
      <c r="H2474" s="294" t="str">
        <f ca="1">IF(ISERROR($S2474),"",OFFSET('Smelter Reference List'!$G$4,$S2474-4,0))</f>
        <v/>
      </c>
      <c r="I2474" s="295" t="str">
        <f ca="1">IF(ISERROR($S2474),"",OFFSET('Smelter Reference List'!$H$4,$S2474-4,0))</f>
        <v/>
      </c>
      <c r="J2474" s="295" t="str">
        <f ca="1">IF(ISERROR($S2474),"",OFFSET('Smelter Reference List'!$I$4,$S2474-4,0))</f>
        <v/>
      </c>
      <c r="K2474" s="296"/>
      <c r="L2474" s="296"/>
      <c r="M2474" s="296"/>
      <c r="N2474" s="296"/>
      <c r="O2474" s="296"/>
      <c r="P2474" s="296"/>
      <c r="Q2474" s="297"/>
      <c r="R2474" s="227"/>
      <c r="S2474" s="228" t="e">
        <f>IF(C2474="",NA(),MATCH($B2474&amp;$C2474,'Smelter Reference List'!$J:$J,0))</f>
        <v>#N/A</v>
      </c>
      <c r="T2474" s="229"/>
      <c r="U2474" s="229">
        <f t="shared" ca="1" si="78"/>
        <v>0</v>
      </c>
      <c r="V2474" s="229"/>
      <c r="W2474" s="229"/>
      <c r="Y2474" s="223" t="str">
        <f t="shared" si="79"/>
        <v/>
      </c>
    </row>
    <row r="2475" spans="1:25" s="223" customFormat="1" ht="20.25">
      <c r="A2475" s="292"/>
      <c r="B2475" s="293" t="str">
        <f>IF(LEN(A2475)=0,"",INDEX('Smelter Reference List'!$A:$A,MATCH($A2475,'Smelter Reference List'!$E:$E,0)))</f>
        <v/>
      </c>
      <c r="C2475" s="299" t="str">
        <f>IF(LEN(A2475)=0,"",INDEX('Smelter Reference List'!$C:$C,MATCH($A2475,'Smelter Reference List'!$E:$E,0)))</f>
        <v/>
      </c>
      <c r="D2475" s="293" t="str">
        <f ca="1">IF(ISERROR($S2475),"",OFFSET('Smelter Reference List'!$C$4,$S2475-4,0)&amp;"")</f>
        <v/>
      </c>
      <c r="E2475" s="293" t="str">
        <f ca="1">IF(ISERROR($S2475),"",OFFSET('Smelter Reference List'!$D$4,$S2475-4,0)&amp;"")</f>
        <v/>
      </c>
      <c r="F2475" s="293" t="str">
        <f ca="1">IF(ISERROR($S2475),"",OFFSET('Smelter Reference List'!$E$4,$S2475-4,0))</f>
        <v/>
      </c>
      <c r="G2475" s="293" t="str">
        <f ca="1">IF(C2475=$U$4,"Enter smelter details", IF(ISERROR($S2475),"",OFFSET('Smelter Reference List'!$F$4,$S2475-4,0)))</f>
        <v/>
      </c>
      <c r="H2475" s="294" t="str">
        <f ca="1">IF(ISERROR($S2475),"",OFFSET('Smelter Reference List'!$G$4,$S2475-4,0))</f>
        <v/>
      </c>
      <c r="I2475" s="295" t="str">
        <f ca="1">IF(ISERROR($S2475),"",OFFSET('Smelter Reference List'!$H$4,$S2475-4,0))</f>
        <v/>
      </c>
      <c r="J2475" s="295" t="str">
        <f ca="1">IF(ISERROR($S2475),"",OFFSET('Smelter Reference List'!$I$4,$S2475-4,0))</f>
        <v/>
      </c>
      <c r="K2475" s="296"/>
      <c r="L2475" s="296"/>
      <c r="M2475" s="296"/>
      <c r="N2475" s="296"/>
      <c r="O2475" s="296"/>
      <c r="P2475" s="296"/>
      <c r="Q2475" s="297"/>
      <c r="R2475" s="227"/>
      <c r="S2475" s="228" t="e">
        <f>IF(C2475="",NA(),MATCH($B2475&amp;$C2475,'Smelter Reference List'!$J:$J,0))</f>
        <v>#N/A</v>
      </c>
      <c r="T2475" s="229"/>
      <c r="U2475" s="229">
        <f t="shared" ca="1" si="78"/>
        <v>0</v>
      </c>
      <c r="V2475" s="229"/>
      <c r="W2475" s="229"/>
      <c r="Y2475" s="223" t="str">
        <f t="shared" si="79"/>
        <v/>
      </c>
    </row>
    <row r="2476" spans="1:25" s="223" customFormat="1" ht="20.25">
      <c r="A2476" s="292"/>
      <c r="B2476" s="293" t="str">
        <f>IF(LEN(A2476)=0,"",INDEX('Smelter Reference List'!$A:$A,MATCH($A2476,'Smelter Reference List'!$E:$E,0)))</f>
        <v/>
      </c>
      <c r="C2476" s="299" t="str">
        <f>IF(LEN(A2476)=0,"",INDEX('Smelter Reference List'!$C:$C,MATCH($A2476,'Smelter Reference List'!$E:$E,0)))</f>
        <v/>
      </c>
      <c r="D2476" s="293" t="str">
        <f ca="1">IF(ISERROR($S2476),"",OFFSET('Smelter Reference List'!$C$4,$S2476-4,0)&amp;"")</f>
        <v/>
      </c>
      <c r="E2476" s="293" t="str">
        <f ca="1">IF(ISERROR($S2476),"",OFFSET('Smelter Reference List'!$D$4,$S2476-4,0)&amp;"")</f>
        <v/>
      </c>
      <c r="F2476" s="293" t="str">
        <f ca="1">IF(ISERROR($S2476),"",OFFSET('Smelter Reference List'!$E$4,$S2476-4,0))</f>
        <v/>
      </c>
      <c r="G2476" s="293" t="str">
        <f ca="1">IF(C2476=$U$4,"Enter smelter details", IF(ISERROR($S2476),"",OFFSET('Smelter Reference List'!$F$4,$S2476-4,0)))</f>
        <v/>
      </c>
      <c r="H2476" s="294" t="str">
        <f ca="1">IF(ISERROR($S2476),"",OFFSET('Smelter Reference List'!$G$4,$S2476-4,0))</f>
        <v/>
      </c>
      <c r="I2476" s="295" t="str">
        <f ca="1">IF(ISERROR($S2476),"",OFFSET('Smelter Reference List'!$H$4,$S2476-4,0))</f>
        <v/>
      </c>
      <c r="J2476" s="295" t="str">
        <f ca="1">IF(ISERROR($S2476),"",OFFSET('Smelter Reference List'!$I$4,$S2476-4,0))</f>
        <v/>
      </c>
      <c r="K2476" s="296"/>
      <c r="L2476" s="296"/>
      <c r="M2476" s="296"/>
      <c r="N2476" s="296"/>
      <c r="O2476" s="296"/>
      <c r="P2476" s="296"/>
      <c r="Q2476" s="297"/>
      <c r="R2476" s="227"/>
      <c r="S2476" s="228" t="e">
        <f>IF(C2476="",NA(),MATCH($B2476&amp;$C2476,'Smelter Reference List'!$J:$J,0))</f>
        <v>#N/A</v>
      </c>
      <c r="T2476" s="229"/>
      <c r="U2476" s="229">
        <f t="shared" ca="1" si="78"/>
        <v>0</v>
      </c>
      <c r="V2476" s="229"/>
      <c r="W2476" s="229"/>
      <c r="Y2476" s="223" t="str">
        <f t="shared" si="79"/>
        <v/>
      </c>
    </row>
    <row r="2477" spans="1:25" s="223" customFormat="1" ht="20.25">
      <c r="A2477" s="292"/>
      <c r="B2477" s="293" t="str">
        <f>IF(LEN(A2477)=0,"",INDEX('Smelter Reference List'!$A:$A,MATCH($A2477,'Smelter Reference List'!$E:$E,0)))</f>
        <v/>
      </c>
      <c r="C2477" s="299" t="str">
        <f>IF(LEN(A2477)=0,"",INDEX('Smelter Reference List'!$C:$C,MATCH($A2477,'Smelter Reference List'!$E:$E,0)))</f>
        <v/>
      </c>
      <c r="D2477" s="293" t="str">
        <f ca="1">IF(ISERROR($S2477),"",OFFSET('Smelter Reference List'!$C$4,$S2477-4,0)&amp;"")</f>
        <v/>
      </c>
      <c r="E2477" s="293" t="str">
        <f ca="1">IF(ISERROR($S2477),"",OFFSET('Smelter Reference List'!$D$4,$S2477-4,0)&amp;"")</f>
        <v/>
      </c>
      <c r="F2477" s="293" t="str">
        <f ca="1">IF(ISERROR($S2477),"",OFFSET('Smelter Reference List'!$E$4,$S2477-4,0))</f>
        <v/>
      </c>
      <c r="G2477" s="293" t="str">
        <f ca="1">IF(C2477=$U$4,"Enter smelter details", IF(ISERROR($S2477),"",OFFSET('Smelter Reference List'!$F$4,$S2477-4,0)))</f>
        <v/>
      </c>
      <c r="H2477" s="294" t="str">
        <f ca="1">IF(ISERROR($S2477),"",OFFSET('Smelter Reference List'!$G$4,$S2477-4,0))</f>
        <v/>
      </c>
      <c r="I2477" s="295" t="str">
        <f ca="1">IF(ISERROR($S2477),"",OFFSET('Smelter Reference List'!$H$4,$S2477-4,0))</f>
        <v/>
      </c>
      <c r="J2477" s="295" t="str">
        <f ca="1">IF(ISERROR($S2477),"",OFFSET('Smelter Reference List'!$I$4,$S2477-4,0))</f>
        <v/>
      </c>
      <c r="K2477" s="296"/>
      <c r="L2477" s="296"/>
      <c r="M2477" s="296"/>
      <c r="N2477" s="296"/>
      <c r="O2477" s="296"/>
      <c r="P2477" s="296"/>
      <c r="Q2477" s="297"/>
      <c r="R2477" s="227"/>
      <c r="S2477" s="228" t="e">
        <f>IF(C2477="",NA(),MATCH($B2477&amp;$C2477,'Smelter Reference List'!$J:$J,0))</f>
        <v>#N/A</v>
      </c>
      <c r="T2477" s="229"/>
      <c r="U2477" s="229">
        <f t="shared" ca="1" si="78"/>
        <v>0</v>
      </c>
      <c r="V2477" s="229"/>
      <c r="W2477" s="229"/>
      <c r="Y2477" s="223" t="str">
        <f t="shared" si="79"/>
        <v/>
      </c>
    </row>
    <row r="2478" spans="1:25" s="223" customFormat="1" ht="20.25">
      <c r="A2478" s="292"/>
      <c r="B2478" s="293" t="str">
        <f>IF(LEN(A2478)=0,"",INDEX('Smelter Reference List'!$A:$A,MATCH($A2478,'Smelter Reference List'!$E:$E,0)))</f>
        <v/>
      </c>
      <c r="C2478" s="299" t="str">
        <f>IF(LEN(A2478)=0,"",INDEX('Smelter Reference List'!$C:$C,MATCH($A2478,'Smelter Reference List'!$E:$E,0)))</f>
        <v/>
      </c>
      <c r="D2478" s="293" t="str">
        <f ca="1">IF(ISERROR($S2478),"",OFFSET('Smelter Reference List'!$C$4,$S2478-4,0)&amp;"")</f>
        <v/>
      </c>
      <c r="E2478" s="293" t="str">
        <f ca="1">IF(ISERROR($S2478),"",OFFSET('Smelter Reference List'!$D$4,$S2478-4,0)&amp;"")</f>
        <v/>
      </c>
      <c r="F2478" s="293" t="str">
        <f ca="1">IF(ISERROR($S2478),"",OFFSET('Smelter Reference List'!$E$4,$S2478-4,0))</f>
        <v/>
      </c>
      <c r="G2478" s="293" t="str">
        <f ca="1">IF(C2478=$U$4,"Enter smelter details", IF(ISERROR($S2478),"",OFFSET('Smelter Reference List'!$F$4,$S2478-4,0)))</f>
        <v/>
      </c>
      <c r="H2478" s="294" t="str">
        <f ca="1">IF(ISERROR($S2478),"",OFFSET('Smelter Reference List'!$G$4,$S2478-4,0))</f>
        <v/>
      </c>
      <c r="I2478" s="295" t="str">
        <f ca="1">IF(ISERROR($S2478),"",OFFSET('Smelter Reference List'!$H$4,$S2478-4,0))</f>
        <v/>
      </c>
      <c r="J2478" s="295" t="str">
        <f ca="1">IF(ISERROR($S2478),"",OFFSET('Smelter Reference List'!$I$4,$S2478-4,0))</f>
        <v/>
      </c>
      <c r="K2478" s="296"/>
      <c r="L2478" s="296"/>
      <c r="M2478" s="296"/>
      <c r="N2478" s="296"/>
      <c r="O2478" s="296"/>
      <c r="P2478" s="296"/>
      <c r="Q2478" s="297"/>
      <c r="R2478" s="227"/>
      <c r="S2478" s="228" t="e">
        <f>IF(C2478="",NA(),MATCH($B2478&amp;$C2478,'Smelter Reference List'!$J:$J,0))</f>
        <v>#N/A</v>
      </c>
      <c r="T2478" s="229"/>
      <c r="U2478" s="229">
        <f t="shared" ca="1" si="78"/>
        <v>0</v>
      </c>
      <c r="V2478" s="229"/>
      <c r="W2478" s="229"/>
      <c r="Y2478" s="223" t="str">
        <f t="shared" si="79"/>
        <v/>
      </c>
    </row>
    <row r="2479" spans="1:25" s="223" customFormat="1" ht="20.25">
      <c r="A2479" s="292"/>
      <c r="B2479" s="293" t="str">
        <f>IF(LEN(A2479)=0,"",INDEX('Smelter Reference List'!$A:$A,MATCH($A2479,'Smelter Reference List'!$E:$E,0)))</f>
        <v/>
      </c>
      <c r="C2479" s="299" t="str">
        <f>IF(LEN(A2479)=0,"",INDEX('Smelter Reference List'!$C:$C,MATCH($A2479,'Smelter Reference List'!$E:$E,0)))</f>
        <v/>
      </c>
      <c r="D2479" s="293" t="str">
        <f ca="1">IF(ISERROR($S2479),"",OFFSET('Smelter Reference List'!$C$4,$S2479-4,0)&amp;"")</f>
        <v/>
      </c>
      <c r="E2479" s="293" t="str">
        <f ca="1">IF(ISERROR($S2479),"",OFFSET('Smelter Reference List'!$D$4,$S2479-4,0)&amp;"")</f>
        <v/>
      </c>
      <c r="F2479" s="293" t="str">
        <f ca="1">IF(ISERROR($S2479),"",OFFSET('Smelter Reference List'!$E$4,$S2479-4,0))</f>
        <v/>
      </c>
      <c r="G2479" s="293" t="str">
        <f ca="1">IF(C2479=$U$4,"Enter smelter details", IF(ISERROR($S2479),"",OFFSET('Smelter Reference List'!$F$4,$S2479-4,0)))</f>
        <v/>
      </c>
      <c r="H2479" s="294" t="str">
        <f ca="1">IF(ISERROR($S2479),"",OFFSET('Smelter Reference List'!$G$4,$S2479-4,0))</f>
        <v/>
      </c>
      <c r="I2479" s="295" t="str">
        <f ca="1">IF(ISERROR($S2479),"",OFFSET('Smelter Reference List'!$H$4,$S2479-4,0))</f>
        <v/>
      </c>
      <c r="J2479" s="295" t="str">
        <f ca="1">IF(ISERROR($S2479),"",OFFSET('Smelter Reference List'!$I$4,$S2479-4,0))</f>
        <v/>
      </c>
      <c r="K2479" s="296"/>
      <c r="L2479" s="296"/>
      <c r="M2479" s="296"/>
      <c r="N2479" s="296"/>
      <c r="O2479" s="296"/>
      <c r="P2479" s="296"/>
      <c r="Q2479" s="297"/>
      <c r="R2479" s="227"/>
      <c r="S2479" s="228" t="e">
        <f>IF(C2479="",NA(),MATCH($B2479&amp;$C2479,'Smelter Reference List'!$J:$J,0))</f>
        <v>#N/A</v>
      </c>
      <c r="T2479" s="229"/>
      <c r="U2479" s="229">
        <f t="shared" ca="1" si="78"/>
        <v>0</v>
      </c>
      <c r="V2479" s="229"/>
      <c r="W2479" s="229"/>
      <c r="Y2479" s="223" t="str">
        <f t="shared" si="79"/>
        <v/>
      </c>
    </row>
    <row r="2480" spans="1:25" s="223" customFormat="1" ht="20.25">
      <c r="A2480" s="292"/>
      <c r="B2480" s="293" t="str">
        <f>IF(LEN(A2480)=0,"",INDEX('Smelter Reference List'!$A:$A,MATCH($A2480,'Smelter Reference List'!$E:$E,0)))</f>
        <v/>
      </c>
      <c r="C2480" s="299" t="str">
        <f>IF(LEN(A2480)=0,"",INDEX('Smelter Reference List'!$C:$C,MATCH($A2480,'Smelter Reference List'!$E:$E,0)))</f>
        <v/>
      </c>
      <c r="D2480" s="293" t="str">
        <f ca="1">IF(ISERROR($S2480),"",OFFSET('Smelter Reference List'!$C$4,$S2480-4,0)&amp;"")</f>
        <v/>
      </c>
      <c r="E2480" s="293" t="str">
        <f ca="1">IF(ISERROR($S2480),"",OFFSET('Smelter Reference List'!$D$4,$S2480-4,0)&amp;"")</f>
        <v/>
      </c>
      <c r="F2480" s="293" t="str">
        <f ca="1">IF(ISERROR($S2480),"",OFFSET('Smelter Reference List'!$E$4,$S2480-4,0))</f>
        <v/>
      </c>
      <c r="G2480" s="293" t="str">
        <f ca="1">IF(C2480=$U$4,"Enter smelter details", IF(ISERROR($S2480),"",OFFSET('Smelter Reference List'!$F$4,$S2480-4,0)))</f>
        <v/>
      </c>
      <c r="H2480" s="294" t="str">
        <f ca="1">IF(ISERROR($S2480),"",OFFSET('Smelter Reference List'!$G$4,$S2480-4,0))</f>
        <v/>
      </c>
      <c r="I2480" s="295" t="str">
        <f ca="1">IF(ISERROR($S2480),"",OFFSET('Smelter Reference List'!$H$4,$S2480-4,0))</f>
        <v/>
      </c>
      <c r="J2480" s="295" t="str">
        <f ca="1">IF(ISERROR($S2480),"",OFFSET('Smelter Reference List'!$I$4,$S2480-4,0))</f>
        <v/>
      </c>
      <c r="K2480" s="296"/>
      <c r="L2480" s="296"/>
      <c r="M2480" s="296"/>
      <c r="N2480" s="296"/>
      <c r="O2480" s="296"/>
      <c r="P2480" s="296"/>
      <c r="Q2480" s="297"/>
      <c r="R2480" s="227"/>
      <c r="S2480" s="228" t="e">
        <f>IF(C2480="",NA(),MATCH($B2480&amp;$C2480,'Smelter Reference List'!$J:$J,0))</f>
        <v>#N/A</v>
      </c>
      <c r="T2480" s="229"/>
      <c r="U2480" s="229">
        <f t="shared" ca="1" si="78"/>
        <v>0</v>
      </c>
      <c r="V2480" s="229"/>
      <c r="W2480" s="229"/>
      <c r="Y2480" s="223" t="str">
        <f t="shared" si="79"/>
        <v/>
      </c>
    </row>
    <row r="2481" spans="1:25" s="223" customFormat="1" ht="20.25">
      <c r="A2481" s="292"/>
      <c r="B2481" s="293" t="str">
        <f>IF(LEN(A2481)=0,"",INDEX('Smelter Reference List'!$A:$A,MATCH($A2481,'Smelter Reference List'!$E:$E,0)))</f>
        <v/>
      </c>
      <c r="C2481" s="299" t="str">
        <f>IF(LEN(A2481)=0,"",INDEX('Smelter Reference List'!$C:$C,MATCH($A2481,'Smelter Reference List'!$E:$E,0)))</f>
        <v/>
      </c>
      <c r="D2481" s="293" t="str">
        <f ca="1">IF(ISERROR($S2481),"",OFFSET('Smelter Reference List'!$C$4,$S2481-4,0)&amp;"")</f>
        <v/>
      </c>
      <c r="E2481" s="293" t="str">
        <f ca="1">IF(ISERROR($S2481),"",OFFSET('Smelter Reference List'!$D$4,$S2481-4,0)&amp;"")</f>
        <v/>
      </c>
      <c r="F2481" s="293" t="str">
        <f ca="1">IF(ISERROR($S2481),"",OFFSET('Smelter Reference List'!$E$4,$S2481-4,0))</f>
        <v/>
      </c>
      <c r="G2481" s="293" t="str">
        <f ca="1">IF(C2481=$U$4,"Enter smelter details", IF(ISERROR($S2481),"",OFFSET('Smelter Reference List'!$F$4,$S2481-4,0)))</f>
        <v/>
      </c>
      <c r="H2481" s="294" t="str">
        <f ca="1">IF(ISERROR($S2481),"",OFFSET('Smelter Reference List'!$G$4,$S2481-4,0))</f>
        <v/>
      </c>
      <c r="I2481" s="295" t="str">
        <f ca="1">IF(ISERROR($S2481),"",OFFSET('Smelter Reference List'!$H$4,$S2481-4,0))</f>
        <v/>
      </c>
      <c r="J2481" s="295" t="str">
        <f ca="1">IF(ISERROR($S2481),"",OFFSET('Smelter Reference List'!$I$4,$S2481-4,0))</f>
        <v/>
      </c>
      <c r="K2481" s="296"/>
      <c r="L2481" s="296"/>
      <c r="M2481" s="296"/>
      <c r="N2481" s="296"/>
      <c r="O2481" s="296"/>
      <c r="P2481" s="296"/>
      <c r="Q2481" s="297"/>
      <c r="R2481" s="227"/>
      <c r="S2481" s="228" t="e">
        <f>IF(C2481="",NA(),MATCH($B2481&amp;$C2481,'Smelter Reference List'!$J:$J,0))</f>
        <v>#N/A</v>
      </c>
      <c r="T2481" s="229"/>
      <c r="U2481" s="229">
        <f t="shared" ca="1" si="78"/>
        <v>0</v>
      </c>
      <c r="V2481" s="229"/>
      <c r="W2481" s="229"/>
      <c r="Y2481" s="223" t="str">
        <f t="shared" si="79"/>
        <v/>
      </c>
    </row>
    <row r="2482" spans="1:25" s="223" customFormat="1" ht="20.25">
      <c r="A2482" s="292"/>
      <c r="B2482" s="293" t="str">
        <f>IF(LEN(A2482)=0,"",INDEX('Smelter Reference List'!$A:$A,MATCH($A2482,'Smelter Reference List'!$E:$E,0)))</f>
        <v/>
      </c>
      <c r="C2482" s="299" t="str">
        <f>IF(LEN(A2482)=0,"",INDEX('Smelter Reference List'!$C:$C,MATCH($A2482,'Smelter Reference List'!$E:$E,0)))</f>
        <v/>
      </c>
      <c r="D2482" s="293" t="str">
        <f ca="1">IF(ISERROR($S2482),"",OFFSET('Smelter Reference List'!$C$4,$S2482-4,0)&amp;"")</f>
        <v/>
      </c>
      <c r="E2482" s="293" t="str">
        <f ca="1">IF(ISERROR($S2482),"",OFFSET('Smelter Reference List'!$D$4,$S2482-4,0)&amp;"")</f>
        <v/>
      </c>
      <c r="F2482" s="293" t="str">
        <f ca="1">IF(ISERROR($S2482),"",OFFSET('Smelter Reference List'!$E$4,$S2482-4,0))</f>
        <v/>
      </c>
      <c r="G2482" s="293" t="str">
        <f ca="1">IF(C2482=$U$4,"Enter smelter details", IF(ISERROR($S2482),"",OFFSET('Smelter Reference List'!$F$4,$S2482-4,0)))</f>
        <v/>
      </c>
      <c r="H2482" s="294" t="str">
        <f ca="1">IF(ISERROR($S2482),"",OFFSET('Smelter Reference List'!$G$4,$S2482-4,0))</f>
        <v/>
      </c>
      <c r="I2482" s="295" t="str">
        <f ca="1">IF(ISERROR($S2482),"",OFFSET('Smelter Reference List'!$H$4,$S2482-4,0))</f>
        <v/>
      </c>
      <c r="J2482" s="295" t="str">
        <f ca="1">IF(ISERROR($S2482),"",OFFSET('Smelter Reference List'!$I$4,$S2482-4,0))</f>
        <v/>
      </c>
      <c r="K2482" s="296"/>
      <c r="L2482" s="296"/>
      <c r="M2482" s="296"/>
      <c r="N2482" s="296"/>
      <c r="O2482" s="296"/>
      <c r="P2482" s="296"/>
      <c r="Q2482" s="297"/>
      <c r="R2482" s="227"/>
      <c r="S2482" s="228" t="e">
        <f>IF(C2482="",NA(),MATCH($B2482&amp;$C2482,'Smelter Reference List'!$J:$J,0))</f>
        <v>#N/A</v>
      </c>
      <c r="T2482" s="229"/>
      <c r="U2482" s="229">
        <f t="shared" ca="1" si="78"/>
        <v>0</v>
      </c>
      <c r="V2482" s="229"/>
      <c r="W2482" s="229"/>
      <c r="Y2482" s="223" t="str">
        <f t="shared" si="79"/>
        <v/>
      </c>
    </row>
    <row r="2483" spans="1:25" s="223" customFormat="1" ht="20.25">
      <c r="A2483" s="292"/>
      <c r="B2483" s="293" t="str">
        <f>IF(LEN(A2483)=0,"",INDEX('Smelter Reference List'!$A:$A,MATCH($A2483,'Smelter Reference List'!$E:$E,0)))</f>
        <v/>
      </c>
      <c r="C2483" s="299" t="str">
        <f>IF(LEN(A2483)=0,"",INDEX('Smelter Reference List'!$C:$C,MATCH($A2483,'Smelter Reference List'!$E:$E,0)))</f>
        <v/>
      </c>
      <c r="D2483" s="293" t="str">
        <f ca="1">IF(ISERROR($S2483),"",OFFSET('Smelter Reference List'!$C$4,$S2483-4,0)&amp;"")</f>
        <v/>
      </c>
      <c r="E2483" s="293" t="str">
        <f ca="1">IF(ISERROR($S2483),"",OFFSET('Smelter Reference List'!$D$4,$S2483-4,0)&amp;"")</f>
        <v/>
      </c>
      <c r="F2483" s="293" t="str">
        <f ca="1">IF(ISERROR($S2483),"",OFFSET('Smelter Reference List'!$E$4,$S2483-4,0))</f>
        <v/>
      </c>
      <c r="G2483" s="293" t="str">
        <f ca="1">IF(C2483=$U$4,"Enter smelter details", IF(ISERROR($S2483),"",OFFSET('Smelter Reference List'!$F$4,$S2483-4,0)))</f>
        <v/>
      </c>
      <c r="H2483" s="294" t="str">
        <f ca="1">IF(ISERROR($S2483),"",OFFSET('Smelter Reference List'!$G$4,$S2483-4,0))</f>
        <v/>
      </c>
      <c r="I2483" s="295" t="str">
        <f ca="1">IF(ISERROR($S2483),"",OFFSET('Smelter Reference List'!$H$4,$S2483-4,0))</f>
        <v/>
      </c>
      <c r="J2483" s="295" t="str">
        <f ca="1">IF(ISERROR($S2483),"",OFFSET('Smelter Reference List'!$I$4,$S2483-4,0))</f>
        <v/>
      </c>
      <c r="K2483" s="296"/>
      <c r="L2483" s="296"/>
      <c r="M2483" s="296"/>
      <c r="N2483" s="296"/>
      <c r="O2483" s="296"/>
      <c r="P2483" s="296"/>
      <c r="Q2483" s="297"/>
      <c r="R2483" s="227"/>
      <c r="S2483" s="228" t="e">
        <f>IF(C2483="",NA(),MATCH($B2483&amp;$C2483,'Smelter Reference List'!$J:$J,0))</f>
        <v>#N/A</v>
      </c>
      <c r="T2483" s="229"/>
      <c r="U2483" s="229">
        <f t="shared" ca="1" si="78"/>
        <v>0</v>
      </c>
      <c r="V2483" s="229"/>
      <c r="W2483" s="229"/>
      <c r="Y2483" s="223" t="str">
        <f t="shared" si="79"/>
        <v/>
      </c>
    </row>
    <row r="2484" spans="1:25" s="223" customFormat="1" ht="20.25">
      <c r="A2484" s="292"/>
      <c r="B2484" s="293" t="str">
        <f>IF(LEN(A2484)=0,"",INDEX('Smelter Reference List'!$A:$A,MATCH($A2484,'Smelter Reference List'!$E:$E,0)))</f>
        <v/>
      </c>
      <c r="C2484" s="299" t="str">
        <f>IF(LEN(A2484)=0,"",INDEX('Smelter Reference List'!$C:$C,MATCH($A2484,'Smelter Reference List'!$E:$E,0)))</f>
        <v/>
      </c>
      <c r="D2484" s="293" t="str">
        <f ca="1">IF(ISERROR($S2484),"",OFFSET('Smelter Reference List'!$C$4,$S2484-4,0)&amp;"")</f>
        <v/>
      </c>
      <c r="E2484" s="293" t="str">
        <f ca="1">IF(ISERROR($S2484),"",OFFSET('Smelter Reference List'!$D$4,$S2484-4,0)&amp;"")</f>
        <v/>
      </c>
      <c r="F2484" s="293" t="str">
        <f ca="1">IF(ISERROR($S2484),"",OFFSET('Smelter Reference List'!$E$4,$S2484-4,0))</f>
        <v/>
      </c>
      <c r="G2484" s="293" t="str">
        <f ca="1">IF(C2484=$U$4,"Enter smelter details", IF(ISERROR($S2484),"",OFFSET('Smelter Reference List'!$F$4,$S2484-4,0)))</f>
        <v/>
      </c>
      <c r="H2484" s="294" t="str">
        <f ca="1">IF(ISERROR($S2484),"",OFFSET('Smelter Reference List'!$G$4,$S2484-4,0))</f>
        <v/>
      </c>
      <c r="I2484" s="295" t="str">
        <f ca="1">IF(ISERROR($S2484),"",OFFSET('Smelter Reference List'!$H$4,$S2484-4,0))</f>
        <v/>
      </c>
      <c r="J2484" s="295" t="str">
        <f ca="1">IF(ISERROR($S2484),"",OFFSET('Smelter Reference List'!$I$4,$S2484-4,0))</f>
        <v/>
      </c>
      <c r="K2484" s="296"/>
      <c r="L2484" s="296"/>
      <c r="M2484" s="296"/>
      <c r="N2484" s="296"/>
      <c r="O2484" s="296"/>
      <c r="P2484" s="296"/>
      <c r="Q2484" s="297"/>
      <c r="R2484" s="227"/>
      <c r="S2484" s="228" t="e">
        <f>IF(C2484="",NA(),MATCH($B2484&amp;$C2484,'Smelter Reference List'!$J:$J,0))</f>
        <v>#N/A</v>
      </c>
      <c r="T2484" s="229"/>
      <c r="U2484" s="229">
        <f t="shared" ca="1" si="78"/>
        <v>0</v>
      </c>
      <c r="V2484" s="229"/>
      <c r="W2484" s="229"/>
      <c r="Y2484" s="223" t="str">
        <f t="shared" si="79"/>
        <v/>
      </c>
    </row>
    <row r="2485" spans="1:25" s="223" customFormat="1" ht="20.25">
      <c r="A2485" s="292"/>
      <c r="B2485" s="293" t="str">
        <f>IF(LEN(A2485)=0,"",INDEX('Smelter Reference List'!$A:$A,MATCH($A2485,'Smelter Reference List'!$E:$E,0)))</f>
        <v/>
      </c>
      <c r="C2485" s="299" t="str">
        <f>IF(LEN(A2485)=0,"",INDEX('Smelter Reference List'!$C:$C,MATCH($A2485,'Smelter Reference List'!$E:$E,0)))</f>
        <v/>
      </c>
      <c r="D2485" s="293" t="str">
        <f ca="1">IF(ISERROR($S2485),"",OFFSET('Smelter Reference List'!$C$4,$S2485-4,0)&amp;"")</f>
        <v/>
      </c>
      <c r="E2485" s="293" t="str">
        <f ca="1">IF(ISERROR($S2485),"",OFFSET('Smelter Reference List'!$D$4,$S2485-4,0)&amp;"")</f>
        <v/>
      </c>
      <c r="F2485" s="293" t="str">
        <f ca="1">IF(ISERROR($S2485),"",OFFSET('Smelter Reference List'!$E$4,$S2485-4,0))</f>
        <v/>
      </c>
      <c r="G2485" s="293" t="str">
        <f ca="1">IF(C2485=$U$4,"Enter smelter details", IF(ISERROR($S2485),"",OFFSET('Smelter Reference List'!$F$4,$S2485-4,0)))</f>
        <v/>
      </c>
      <c r="H2485" s="294" t="str">
        <f ca="1">IF(ISERROR($S2485),"",OFFSET('Smelter Reference List'!$G$4,$S2485-4,0))</f>
        <v/>
      </c>
      <c r="I2485" s="295" t="str">
        <f ca="1">IF(ISERROR($S2485),"",OFFSET('Smelter Reference List'!$H$4,$S2485-4,0))</f>
        <v/>
      </c>
      <c r="J2485" s="295" t="str">
        <f ca="1">IF(ISERROR($S2485),"",OFFSET('Smelter Reference List'!$I$4,$S2485-4,0))</f>
        <v/>
      </c>
      <c r="K2485" s="296"/>
      <c r="L2485" s="296"/>
      <c r="M2485" s="296"/>
      <c r="N2485" s="296"/>
      <c r="O2485" s="296"/>
      <c r="P2485" s="296"/>
      <c r="Q2485" s="297"/>
      <c r="R2485" s="227"/>
      <c r="S2485" s="228" t="e">
        <f>IF(C2485="",NA(),MATCH($B2485&amp;$C2485,'Smelter Reference List'!$J:$J,0))</f>
        <v>#N/A</v>
      </c>
      <c r="T2485" s="229"/>
      <c r="U2485" s="229">
        <f t="shared" ca="1" si="78"/>
        <v>0</v>
      </c>
      <c r="V2485" s="229"/>
      <c r="W2485" s="229"/>
      <c r="Y2485" s="223" t="str">
        <f t="shared" si="79"/>
        <v/>
      </c>
    </row>
    <row r="2486" spans="1:25" s="223" customFormat="1" ht="20.25">
      <c r="A2486" s="292"/>
      <c r="B2486" s="293" t="str">
        <f>IF(LEN(A2486)=0,"",INDEX('Smelter Reference List'!$A:$A,MATCH($A2486,'Smelter Reference List'!$E:$E,0)))</f>
        <v/>
      </c>
      <c r="C2486" s="299" t="str">
        <f>IF(LEN(A2486)=0,"",INDEX('Smelter Reference List'!$C:$C,MATCH($A2486,'Smelter Reference List'!$E:$E,0)))</f>
        <v/>
      </c>
      <c r="D2486" s="293" t="str">
        <f ca="1">IF(ISERROR($S2486),"",OFFSET('Smelter Reference List'!$C$4,$S2486-4,0)&amp;"")</f>
        <v/>
      </c>
      <c r="E2486" s="293" t="str">
        <f ca="1">IF(ISERROR($S2486),"",OFFSET('Smelter Reference List'!$D$4,$S2486-4,0)&amp;"")</f>
        <v/>
      </c>
      <c r="F2486" s="293" t="str">
        <f ca="1">IF(ISERROR($S2486),"",OFFSET('Smelter Reference List'!$E$4,$S2486-4,0))</f>
        <v/>
      </c>
      <c r="G2486" s="293" t="str">
        <f ca="1">IF(C2486=$U$4,"Enter smelter details", IF(ISERROR($S2486),"",OFFSET('Smelter Reference List'!$F$4,$S2486-4,0)))</f>
        <v/>
      </c>
      <c r="H2486" s="294" t="str">
        <f ca="1">IF(ISERROR($S2486),"",OFFSET('Smelter Reference List'!$G$4,$S2486-4,0))</f>
        <v/>
      </c>
      <c r="I2486" s="295" t="str">
        <f ca="1">IF(ISERROR($S2486),"",OFFSET('Smelter Reference List'!$H$4,$S2486-4,0))</f>
        <v/>
      </c>
      <c r="J2486" s="295" t="str">
        <f ca="1">IF(ISERROR($S2486),"",OFFSET('Smelter Reference List'!$I$4,$S2486-4,0))</f>
        <v/>
      </c>
      <c r="K2486" s="296"/>
      <c r="L2486" s="296"/>
      <c r="M2486" s="296"/>
      <c r="N2486" s="296"/>
      <c r="O2486" s="296"/>
      <c r="P2486" s="296"/>
      <c r="Q2486" s="297"/>
      <c r="R2486" s="227"/>
      <c r="S2486" s="228" t="e">
        <f>IF(C2486="",NA(),MATCH($B2486&amp;$C2486,'Smelter Reference List'!$J:$J,0))</f>
        <v>#N/A</v>
      </c>
      <c r="T2486" s="229"/>
      <c r="U2486" s="229">
        <f t="shared" ca="1" si="78"/>
        <v>0</v>
      </c>
      <c r="V2486" s="229"/>
      <c r="W2486" s="229"/>
      <c r="Y2486" s="223" t="str">
        <f t="shared" si="79"/>
        <v/>
      </c>
    </row>
    <row r="2487" spans="1:25" s="223" customFormat="1" ht="20.25">
      <c r="A2487" s="292"/>
      <c r="B2487" s="293" t="str">
        <f>IF(LEN(A2487)=0,"",INDEX('Smelter Reference List'!$A:$A,MATCH($A2487,'Smelter Reference List'!$E:$E,0)))</f>
        <v/>
      </c>
      <c r="C2487" s="299" t="str">
        <f>IF(LEN(A2487)=0,"",INDEX('Smelter Reference List'!$C:$C,MATCH($A2487,'Smelter Reference List'!$E:$E,0)))</f>
        <v/>
      </c>
      <c r="D2487" s="293" t="str">
        <f ca="1">IF(ISERROR($S2487),"",OFFSET('Smelter Reference List'!$C$4,$S2487-4,0)&amp;"")</f>
        <v/>
      </c>
      <c r="E2487" s="293" t="str">
        <f ca="1">IF(ISERROR($S2487),"",OFFSET('Smelter Reference List'!$D$4,$S2487-4,0)&amp;"")</f>
        <v/>
      </c>
      <c r="F2487" s="293" t="str">
        <f ca="1">IF(ISERROR($S2487),"",OFFSET('Smelter Reference List'!$E$4,$S2487-4,0))</f>
        <v/>
      </c>
      <c r="G2487" s="293" t="str">
        <f ca="1">IF(C2487=$U$4,"Enter smelter details", IF(ISERROR($S2487),"",OFFSET('Smelter Reference List'!$F$4,$S2487-4,0)))</f>
        <v/>
      </c>
      <c r="H2487" s="294" t="str">
        <f ca="1">IF(ISERROR($S2487),"",OFFSET('Smelter Reference List'!$G$4,$S2487-4,0))</f>
        <v/>
      </c>
      <c r="I2487" s="295" t="str">
        <f ca="1">IF(ISERROR($S2487),"",OFFSET('Smelter Reference List'!$H$4,$S2487-4,0))</f>
        <v/>
      </c>
      <c r="J2487" s="295" t="str">
        <f ca="1">IF(ISERROR($S2487),"",OFFSET('Smelter Reference List'!$I$4,$S2487-4,0))</f>
        <v/>
      </c>
      <c r="K2487" s="296"/>
      <c r="L2487" s="296"/>
      <c r="M2487" s="296"/>
      <c r="N2487" s="296"/>
      <c r="O2487" s="296"/>
      <c r="P2487" s="296"/>
      <c r="Q2487" s="297"/>
      <c r="R2487" s="227"/>
      <c r="S2487" s="228" t="e">
        <f>IF(C2487="",NA(),MATCH($B2487&amp;$C2487,'Smelter Reference List'!$J:$J,0))</f>
        <v>#N/A</v>
      </c>
      <c r="T2487" s="229"/>
      <c r="U2487" s="229">
        <f t="shared" ca="1" si="78"/>
        <v>0</v>
      </c>
      <c r="V2487" s="229"/>
      <c r="W2487" s="229"/>
      <c r="Y2487" s="223" t="str">
        <f t="shared" si="79"/>
        <v/>
      </c>
    </row>
    <row r="2488" spans="1:25" s="223" customFormat="1" ht="20.25">
      <c r="A2488" s="292"/>
      <c r="B2488" s="293" t="str">
        <f>IF(LEN(A2488)=0,"",INDEX('Smelter Reference List'!$A:$A,MATCH($A2488,'Smelter Reference List'!$E:$E,0)))</f>
        <v/>
      </c>
      <c r="C2488" s="299" t="str">
        <f>IF(LEN(A2488)=0,"",INDEX('Smelter Reference List'!$C:$C,MATCH($A2488,'Smelter Reference List'!$E:$E,0)))</f>
        <v/>
      </c>
      <c r="D2488" s="293" t="str">
        <f ca="1">IF(ISERROR($S2488),"",OFFSET('Smelter Reference List'!$C$4,$S2488-4,0)&amp;"")</f>
        <v/>
      </c>
      <c r="E2488" s="293" t="str">
        <f ca="1">IF(ISERROR($S2488),"",OFFSET('Smelter Reference List'!$D$4,$S2488-4,0)&amp;"")</f>
        <v/>
      </c>
      <c r="F2488" s="293" t="str">
        <f ca="1">IF(ISERROR($S2488),"",OFFSET('Smelter Reference List'!$E$4,$S2488-4,0))</f>
        <v/>
      </c>
      <c r="G2488" s="293" t="str">
        <f ca="1">IF(C2488=$U$4,"Enter smelter details", IF(ISERROR($S2488),"",OFFSET('Smelter Reference List'!$F$4,$S2488-4,0)))</f>
        <v/>
      </c>
      <c r="H2488" s="294" t="str">
        <f ca="1">IF(ISERROR($S2488),"",OFFSET('Smelter Reference List'!$G$4,$S2488-4,0))</f>
        <v/>
      </c>
      <c r="I2488" s="295" t="str">
        <f ca="1">IF(ISERROR($S2488),"",OFFSET('Smelter Reference List'!$H$4,$S2488-4,0))</f>
        <v/>
      </c>
      <c r="J2488" s="295" t="str">
        <f ca="1">IF(ISERROR($S2488),"",OFFSET('Smelter Reference List'!$I$4,$S2488-4,0))</f>
        <v/>
      </c>
      <c r="K2488" s="296"/>
      <c r="L2488" s="296"/>
      <c r="M2488" s="296"/>
      <c r="N2488" s="296"/>
      <c r="O2488" s="296"/>
      <c r="P2488" s="296"/>
      <c r="Q2488" s="297"/>
      <c r="R2488" s="227"/>
      <c r="S2488" s="228" t="e">
        <f>IF(C2488="",NA(),MATCH($B2488&amp;$C2488,'Smelter Reference List'!$J:$J,0))</f>
        <v>#N/A</v>
      </c>
      <c r="T2488" s="229"/>
      <c r="U2488" s="229">
        <f t="shared" ca="1" si="78"/>
        <v>0</v>
      </c>
      <c r="V2488" s="229"/>
      <c r="W2488" s="229"/>
      <c r="Y2488" s="223" t="str">
        <f t="shared" si="79"/>
        <v/>
      </c>
    </row>
    <row r="2489" spans="1:25" s="223" customFormat="1" ht="20.25">
      <c r="A2489" s="292"/>
      <c r="B2489" s="293" t="str">
        <f>IF(LEN(A2489)=0,"",INDEX('Smelter Reference List'!$A:$A,MATCH($A2489,'Smelter Reference List'!$E:$E,0)))</f>
        <v/>
      </c>
      <c r="C2489" s="299" t="str">
        <f>IF(LEN(A2489)=0,"",INDEX('Smelter Reference List'!$C:$C,MATCH($A2489,'Smelter Reference List'!$E:$E,0)))</f>
        <v/>
      </c>
      <c r="D2489" s="293" t="str">
        <f ca="1">IF(ISERROR($S2489),"",OFFSET('Smelter Reference List'!$C$4,$S2489-4,0)&amp;"")</f>
        <v/>
      </c>
      <c r="E2489" s="293" t="str">
        <f ca="1">IF(ISERROR($S2489),"",OFFSET('Smelter Reference List'!$D$4,$S2489-4,0)&amp;"")</f>
        <v/>
      </c>
      <c r="F2489" s="293" t="str">
        <f ca="1">IF(ISERROR($S2489),"",OFFSET('Smelter Reference List'!$E$4,$S2489-4,0))</f>
        <v/>
      </c>
      <c r="G2489" s="293" t="str">
        <f ca="1">IF(C2489=$U$4,"Enter smelter details", IF(ISERROR($S2489),"",OFFSET('Smelter Reference List'!$F$4,$S2489-4,0)))</f>
        <v/>
      </c>
      <c r="H2489" s="294" t="str">
        <f ca="1">IF(ISERROR($S2489),"",OFFSET('Smelter Reference List'!$G$4,$S2489-4,0))</f>
        <v/>
      </c>
      <c r="I2489" s="295" t="str">
        <f ca="1">IF(ISERROR($S2489),"",OFFSET('Smelter Reference List'!$H$4,$S2489-4,0))</f>
        <v/>
      </c>
      <c r="J2489" s="295" t="str">
        <f ca="1">IF(ISERROR($S2489),"",OFFSET('Smelter Reference List'!$I$4,$S2489-4,0))</f>
        <v/>
      </c>
      <c r="K2489" s="296"/>
      <c r="L2489" s="296"/>
      <c r="M2489" s="296"/>
      <c r="N2489" s="296"/>
      <c r="O2489" s="296"/>
      <c r="P2489" s="296"/>
      <c r="Q2489" s="297"/>
      <c r="R2489" s="227"/>
      <c r="S2489" s="228" t="e">
        <f>IF(C2489="",NA(),MATCH($B2489&amp;$C2489,'Smelter Reference List'!$J:$J,0))</f>
        <v>#N/A</v>
      </c>
      <c r="T2489" s="229"/>
      <c r="U2489" s="229">
        <f ca="1">IF(AND(C2489="Smelter not listed",OR(LEN(D2489)=0,LEN(E2489)=0)),1,0)</f>
        <v>0</v>
      </c>
      <c r="V2489" s="229"/>
      <c r="W2489" s="229"/>
      <c r="Y2489" s="223" t="str">
        <f>B2489&amp;C2489</f>
        <v/>
      </c>
    </row>
    <row r="2490" spans="1:25" s="223" customFormat="1" ht="20.25">
      <c r="A2490" s="292"/>
      <c r="B2490" s="293" t="str">
        <f>IF(LEN(A2490)=0,"",INDEX('Smelter Reference List'!$A:$A,MATCH($A2490,'Smelter Reference List'!$E:$E,0)))</f>
        <v/>
      </c>
      <c r="C2490" s="299" t="str">
        <f>IF(LEN(A2490)=0,"",INDEX('Smelter Reference List'!$C:$C,MATCH($A2490,'Smelter Reference List'!$E:$E,0)))</f>
        <v/>
      </c>
      <c r="D2490" s="293" t="str">
        <f ca="1">IF(ISERROR($S2490),"",OFFSET('Smelter Reference List'!$C$4,$S2490-4,0)&amp;"")</f>
        <v/>
      </c>
      <c r="E2490" s="293" t="str">
        <f ca="1">IF(ISERROR($S2490),"",OFFSET('Smelter Reference List'!$D$4,$S2490-4,0)&amp;"")</f>
        <v/>
      </c>
      <c r="F2490" s="293" t="str">
        <f ca="1">IF(ISERROR($S2490),"",OFFSET('Smelter Reference List'!$E$4,$S2490-4,0))</f>
        <v/>
      </c>
      <c r="G2490" s="293" t="str">
        <f ca="1">IF(C2490=$U$4,"Enter smelter details", IF(ISERROR($S2490),"",OFFSET('Smelter Reference List'!$F$4,$S2490-4,0)))</f>
        <v/>
      </c>
      <c r="H2490" s="294" t="str">
        <f ca="1">IF(ISERROR($S2490),"",OFFSET('Smelter Reference List'!$G$4,$S2490-4,0))</f>
        <v/>
      </c>
      <c r="I2490" s="295" t="str">
        <f ca="1">IF(ISERROR($S2490),"",OFFSET('Smelter Reference List'!$H$4,$S2490-4,0))</f>
        <v/>
      </c>
      <c r="J2490" s="295" t="str">
        <f ca="1">IF(ISERROR($S2490),"",OFFSET('Smelter Reference List'!$I$4,$S2490-4,0))</f>
        <v/>
      </c>
      <c r="K2490" s="296"/>
      <c r="L2490" s="296"/>
      <c r="M2490" s="296"/>
      <c r="N2490" s="296"/>
      <c r="O2490" s="296"/>
      <c r="P2490" s="296"/>
      <c r="Q2490" s="297"/>
      <c r="R2490" s="227"/>
      <c r="S2490" s="228" t="e">
        <f>IF(C2490="",NA(),MATCH($B2490&amp;$C2490,'Smelter Reference List'!$J:$J,0))</f>
        <v>#N/A</v>
      </c>
      <c r="T2490" s="229"/>
      <c r="U2490" s="229">
        <f ca="1">IF(AND(C2490="Smelter not listed",OR(LEN(D2490)=0,LEN(E2490)=0)),1,0)</f>
        <v>0</v>
      </c>
      <c r="V2490" s="229"/>
      <c r="W2490" s="229"/>
      <c r="Y2490" s="223" t="str">
        <f>B2490&amp;C2490</f>
        <v/>
      </c>
    </row>
    <row r="2491" spans="1:25" s="223" customFormat="1" ht="20.25">
      <c r="A2491" s="292"/>
      <c r="B2491" s="293" t="str">
        <f>IF(LEN(A2491)=0,"",INDEX('Smelter Reference List'!$A:$A,MATCH($A2491,'Smelter Reference List'!$E:$E,0)))</f>
        <v/>
      </c>
      <c r="C2491" s="299" t="str">
        <f>IF(LEN(A2491)=0,"",INDEX('Smelter Reference List'!$C:$C,MATCH($A2491,'Smelter Reference List'!$E:$E,0)))</f>
        <v/>
      </c>
      <c r="D2491" s="293" t="str">
        <f ca="1">IF(ISERROR($S2491),"",OFFSET('Smelter Reference List'!$C$4,$S2491-4,0)&amp;"")</f>
        <v/>
      </c>
      <c r="E2491" s="293" t="str">
        <f ca="1">IF(ISERROR($S2491),"",OFFSET('Smelter Reference List'!$D$4,$S2491-4,0)&amp;"")</f>
        <v/>
      </c>
      <c r="F2491" s="293" t="str">
        <f ca="1">IF(ISERROR($S2491),"",OFFSET('Smelter Reference List'!$E$4,$S2491-4,0))</f>
        <v/>
      </c>
      <c r="G2491" s="293" t="str">
        <f ca="1">IF(C2491=$U$4,"Enter smelter details", IF(ISERROR($S2491),"",OFFSET('Smelter Reference List'!$F$4,$S2491-4,0)))</f>
        <v/>
      </c>
      <c r="H2491" s="294" t="str">
        <f ca="1">IF(ISERROR($S2491),"",OFFSET('Smelter Reference List'!$G$4,$S2491-4,0))</f>
        <v/>
      </c>
      <c r="I2491" s="295" t="str">
        <f ca="1">IF(ISERROR($S2491),"",OFFSET('Smelter Reference List'!$H$4,$S2491-4,0))</f>
        <v/>
      </c>
      <c r="J2491" s="295" t="str">
        <f ca="1">IF(ISERROR($S2491),"",OFFSET('Smelter Reference List'!$I$4,$S2491-4,0))</f>
        <v/>
      </c>
      <c r="K2491" s="296"/>
      <c r="L2491" s="296"/>
      <c r="M2491" s="296"/>
      <c r="N2491" s="296"/>
      <c r="O2491" s="296"/>
      <c r="P2491" s="296"/>
      <c r="Q2491" s="297"/>
      <c r="R2491" s="227"/>
      <c r="S2491" s="228" t="e">
        <f>IF(C2491="",NA(),MATCH($B2491&amp;$C2491,'Smelter Reference List'!$J:$J,0))</f>
        <v>#N/A</v>
      </c>
      <c r="T2491" s="229"/>
      <c r="U2491" s="229">
        <f ca="1">IF(AND(C2491="Smelter not listed",OR(LEN(D2491)=0,LEN(E2491)=0)),1,0)</f>
        <v>0</v>
      </c>
      <c r="V2491" s="229"/>
      <c r="W2491" s="229"/>
      <c r="Y2491" s="223" t="str">
        <f>B2491&amp;C2491</f>
        <v/>
      </c>
    </row>
    <row r="2492" spans="1:25" ht="13.5" thickBot="1">
      <c r="A2492" s="238"/>
      <c r="B2492" s="300"/>
      <c r="C2492" s="300"/>
      <c r="D2492" s="205"/>
      <c r="E2492" s="205"/>
      <c r="F2492" s="205"/>
      <c r="G2492" s="205"/>
      <c r="H2492" s="205"/>
      <c r="I2492" s="205"/>
      <c r="J2492" s="205"/>
      <c r="K2492" s="205"/>
      <c r="L2492" s="205"/>
      <c r="M2492" s="205"/>
      <c r="N2492" s="205"/>
      <c r="O2492" s="205"/>
      <c r="P2492" s="205"/>
      <c r="Q2492" s="206"/>
      <c r="R2492" s="203"/>
      <c r="S2492" s="203"/>
      <c r="Y2492" s="223" t="str">
        <f>B2492&amp;C2492</f>
        <v/>
      </c>
    </row>
    <row r="2493" spans="1:25" ht="13.5" thickTop="1">
      <c r="R2493" s="204"/>
      <c r="S2493" s="204"/>
      <c r="T2493" s="204"/>
      <c r="U2493" s="204"/>
      <c r="V2493" s="204"/>
      <c r="W2493" s="204"/>
    </row>
    <row r="2494" spans="1:25">
      <c r="R2494" s="204"/>
      <c r="S2494" s="204"/>
      <c r="T2494" s="204"/>
      <c r="U2494" s="204"/>
      <c r="V2494" s="204"/>
      <c r="W2494" s="204"/>
    </row>
    <row r="2495" spans="1:25">
      <c r="R2495" s="204"/>
      <c r="S2495" s="204"/>
      <c r="T2495" s="204"/>
      <c r="U2495" s="204"/>
      <c r="V2495" s="204"/>
      <c r="W2495" s="204"/>
    </row>
  </sheetData>
  <sheetProtection password="E985" sheet="1" formatRows="0" deleteRows="0"/>
  <dataConsolidate/>
  <mergeCells count="2">
    <mergeCell ref="J2:O2"/>
    <mergeCell ref="B3:E3"/>
  </mergeCells>
  <phoneticPr fontId="29"/>
  <conditionalFormatting sqref="B5:B2491">
    <cfRule type="expression" dxfId="163" priority="191" stopIfTrue="1">
      <formula>IF(B5="",TRUE)</formula>
    </cfRule>
    <cfRule type="expression" dxfId="162" priority="202" stopIfTrue="1">
      <formula>IF(AND(COUNTIF(MetalSmelter,B5&amp;C5)=0,LEN(C5)&gt;0), TRUE, FALSE)</formula>
    </cfRule>
  </conditionalFormatting>
  <conditionalFormatting sqref="D5:E2491">
    <cfRule type="expression" dxfId="161" priority="210" stopIfTrue="1">
      <formula>IF(AND(D5="",$C5=$U$4),TRUE)</formula>
    </cfRule>
    <cfRule type="expression" dxfId="160" priority="211" stopIfTrue="1">
      <formula>IF(FIND("!",D5),TRUE)</formula>
    </cfRule>
  </conditionalFormatting>
  <conditionalFormatting sqref="G5:G2491">
    <cfRule type="expression" dxfId="159" priority="212" stopIfTrue="1">
      <formula>IF(FIND("Enter smelter details",G5),TRUE)</formula>
    </cfRule>
  </conditionalFormatting>
  <conditionalFormatting sqref="F5:F2491">
    <cfRule type="expression" dxfId="158" priority="189" stopIfTrue="1">
      <formula>IF(AND(LEN($A5)&gt;0,$A5&lt;&gt;$F5),TRUE,FALSE)</formula>
    </cfRule>
  </conditionalFormatting>
  <conditionalFormatting sqref="C5:C2491">
    <cfRule type="expression" dxfId="157" priority="188" stopIfTrue="1">
      <formula>IF(AND(B5&lt;&gt;"",C5=""),TRUE)</formula>
    </cfRule>
  </conditionalFormatting>
  <conditionalFormatting sqref="A247">
    <cfRule type="duplicateValues" dxfId="156" priority="187"/>
  </conditionalFormatting>
  <conditionalFormatting sqref="A246">
    <cfRule type="duplicateValues" dxfId="155" priority="186"/>
  </conditionalFormatting>
  <conditionalFormatting sqref="A245">
    <cfRule type="duplicateValues" dxfId="154" priority="184"/>
  </conditionalFormatting>
  <conditionalFormatting sqref="A244">
    <cfRule type="duplicateValues" dxfId="153" priority="180"/>
  </conditionalFormatting>
  <conditionalFormatting sqref="A243">
    <cfRule type="duplicateValues" dxfId="152" priority="172"/>
  </conditionalFormatting>
  <conditionalFormatting sqref="A242">
    <cfRule type="duplicateValues" dxfId="151" priority="156"/>
  </conditionalFormatting>
  <conditionalFormatting sqref="A241">
    <cfRule type="duplicateValues" dxfId="150" priority="124"/>
  </conditionalFormatting>
  <conditionalFormatting sqref="A246">
    <cfRule type="duplicateValues" dxfId="149" priority="123"/>
  </conditionalFormatting>
  <conditionalFormatting sqref="A245">
    <cfRule type="duplicateValues" dxfId="148" priority="122"/>
  </conditionalFormatting>
  <conditionalFormatting sqref="A244">
    <cfRule type="duplicateValues" dxfId="147" priority="121"/>
  </conditionalFormatting>
  <conditionalFormatting sqref="A243">
    <cfRule type="duplicateValues" dxfId="146" priority="120"/>
  </conditionalFormatting>
  <conditionalFormatting sqref="A242">
    <cfRule type="duplicateValues" dxfId="145" priority="119"/>
  </conditionalFormatting>
  <conditionalFormatting sqref="A241">
    <cfRule type="duplicateValues" dxfId="144" priority="118"/>
  </conditionalFormatting>
  <conditionalFormatting sqref="A240">
    <cfRule type="duplicateValues" dxfId="143" priority="117"/>
  </conditionalFormatting>
  <conditionalFormatting sqref="A246">
    <cfRule type="duplicateValues" dxfId="142" priority="116"/>
  </conditionalFormatting>
  <conditionalFormatting sqref="A245">
    <cfRule type="duplicateValues" dxfId="141" priority="115"/>
  </conditionalFormatting>
  <conditionalFormatting sqref="A244">
    <cfRule type="duplicateValues" dxfId="140" priority="114"/>
  </conditionalFormatting>
  <conditionalFormatting sqref="A243">
    <cfRule type="duplicateValues" dxfId="139" priority="113"/>
  </conditionalFormatting>
  <conditionalFormatting sqref="A242">
    <cfRule type="duplicateValues" dxfId="138" priority="112"/>
  </conditionalFormatting>
  <conditionalFormatting sqref="A241">
    <cfRule type="duplicateValues" dxfId="137" priority="111"/>
  </conditionalFormatting>
  <conditionalFormatting sqref="A240">
    <cfRule type="duplicateValues" dxfId="136" priority="110"/>
  </conditionalFormatting>
  <conditionalFormatting sqref="A245">
    <cfRule type="duplicateValues" dxfId="135" priority="109"/>
  </conditionalFormatting>
  <conditionalFormatting sqref="A244">
    <cfRule type="duplicateValues" dxfId="134" priority="108"/>
  </conditionalFormatting>
  <conditionalFormatting sqref="A243">
    <cfRule type="duplicateValues" dxfId="133" priority="107"/>
  </conditionalFormatting>
  <conditionalFormatting sqref="A242">
    <cfRule type="duplicateValues" dxfId="132" priority="106"/>
  </conditionalFormatting>
  <conditionalFormatting sqref="A241">
    <cfRule type="duplicateValues" dxfId="131" priority="105"/>
  </conditionalFormatting>
  <conditionalFormatting sqref="A240">
    <cfRule type="duplicateValues" dxfId="130" priority="104"/>
  </conditionalFormatting>
  <conditionalFormatting sqref="A239">
    <cfRule type="duplicateValues" dxfId="129" priority="103"/>
  </conditionalFormatting>
  <conditionalFormatting sqref="A486">
    <cfRule type="expression" dxfId="128" priority="102" stopIfTrue="1">
      <formula>IF(AND(LEN($A486)&gt;0,$A486&lt;&gt;$F486),TRUE,FALSE)</formula>
    </cfRule>
  </conditionalFormatting>
  <conditionalFormatting sqref="A487">
    <cfRule type="expression" dxfId="127" priority="101" stopIfTrue="1">
      <formula>IF(AND(LEN($A487)&gt;0,$A487&lt;&gt;$F487),TRUE,FALSE)</formula>
    </cfRule>
  </conditionalFormatting>
  <conditionalFormatting sqref="A488">
    <cfRule type="expression" dxfId="126" priority="100" stopIfTrue="1">
      <formula>IF(AND(LEN($A488)&gt;0,$A488&lt;&gt;$F488),TRUE,FALSE)</formula>
    </cfRule>
  </conditionalFormatting>
  <conditionalFormatting sqref="A489">
    <cfRule type="expression" dxfId="125" priority="99" stopIfTrue="1">
      <formula>IF(AND(LEN($A489)&gt;0,$A489&lt;&gt;$F489),TRUE,FALSE)</formula>
    </cfRule>
  </conditionalFormatting>
  <conditionalFormatting sqref="B5:B269">
    <cfRule type="expression" dxfId="124" priority="97" stopIfTrue="1">
      <formula>IF(B5="",TRUE)</formula>
    </cfRule>
    <cfRule type="expression" dxfId="123" priority="98" stopIfTrue="1">
      <formula>IF(AND(COUNTIF(MetalSmelter,B5&amp;C5)=0,LEN(C5)&gt;0), TRUE, FALSE)</formula>
    </cfRule>
  </conditionalFormatting>
  <conditionalFormatting sqref="G5:G269">
    <cfRule type="expression" dxfId="122" priority="96" stopIfTrue="1">
      <formula>IF(FIND("Enter smelter details",G5),TRUE)</formula>
    </cfRule>
  </conditionalFormatting>
  <conditionalFormatting sqref="F5:F269">
    <cfRule type="expression" dxfId="121" priority="95" stopIfTrue="1">
      <formula>IF(AND(LEN($A5)&gt;0,$A5&lt;&gt;$F5),TRUE,FALSE)</formula>
    </cfRule>
  </conditionalFormatting>
  <conditionalFormatting sqref="C5:C269">
    <cfRule type="expression" dxfId="120" priority="94" stopIfTrue="1">
      <formula>IF(AND(B5&lt;&gt;"",C5=""),TRUE)</formula>
    </cfRule>
  </conditionalFormatting>
  <conditionalFormatting sqref="A247">
    <cfRule type="duplicateValues" dxfId="119" priority="93"/>
  </conditionalFormatting>
  <conditionalFormatting sqref="A246">
    <cfRule type="duplicateValues" dxfId="118" priority="92"/>
  </conditionalFormatting>
  <conditionalFormatting sqref="A245">
    <cfRule type="duplicateValues" dxfId="117" priority="91"/>
  </conditionalFormatting>
  <conditionalFormatting sqref="A244">
    <cfRule type="duplicateValues" dxfId="116" priority="90"/>
  </conditionalFormatting>
  <conditionalFormatting sqref="A243">
    <cfRule type="duplicateValues" dxfId="115" priority="89"/>
  </conditionalFormatting>
  <conditionalFormatting sqref="A242">
    <cfRule type="duplicateValues" dxfId="114" priority="88"/>
  </conditionalFormatting>
  <conditionalFormatting sqref="A241">
    <cfRule type="duplicateValues" dxfId="113" priority="87"/>
  </conditionalFormatting>
  <conditionalFormatting sqref="A240">
    <cfRule type="duplicateValues" dxfId="112" priority="86"/>
  </conditionalFormatting>
  <conditionalFormatting sqref="A239">
    <cfRule type="duplicateValues" dxfId="111" priority="85"/>
  </conditionalFormatting>
  <conditionalFormatting sqref="D5:E269">
    <cfRule type="expression" dxfId="110" priority="83" stopIfTrue="1">
      <formula>IF(AND(D5="",$C5=#REF!),TRUE)</formula>
    </cfRule>
    <cfRule type="expression" dxfId="109" priority="84" stopIfTrue="1">
      <formula>IF(FIND("!",D5),TRUE)</formula>
    </cfRule>
  </conditionalFormatting>
  <conditionalFormatting sqref="B270">
    <cfRule type="expression" dxfId="108" priority="81" stopIfTrue="1">
      <formula>IF(B270="",TRUE)</formula>
    </cfRule>
    <cfRule type="expression" dxfId="107" priority="82" stopIfTrue="1">
      <formula>IF(AND(COUNTIF(MetalSmelter,B270&amp;C270)=0,LEN(C270)&gt;0), TRUE, FALSE)</formula>
    </cfRule>
  </conditionalFormatting>
  <conditionalFormatting sqref="D270">
    <cfRule type="expression" dxfId="106" priority="79" stopIfTrue="1">
      <formula>IF(AND(D270="",$C270=$U$4),TRUE)</formula>
    </cfRule>
    <cfRule type="expression" dxfId="105" priority="80" stopIfTrue="1">
      <formula>IF(FIND("!",D270),TRUE)</formula>
    </cfRule>
  </conditionalFormatting>
  <conditionalFormatting sqref="G270">
    <cfRule type="expression" dxfId="104" priority="78" stopIfTrue="1">
      <formula>IF(FIND("Enter smelter details",G270),TRUE)</formula>
    </cfRule>
  </conditionalFormatting>
  <conditionalFormatting sqref="E270">
    <cfRule type="expression" dxfId="103" priority="76" stopIfTrue="1">
      <formula>IF(AND(E270="",$C270=$U$4),TRUE)</formula>
    </cfRule>
    <cfRule type="expression" dxfId="102" priority="77" stopIfTrue="1">
      <formula>IF(FIND("!",E270),TRUE)</formula>
    </cfRule>
  </conditionalFormatting>
  <conditionalFormatting sqref="F270">
    <cfRule type="expression" dxfId="101" priority="75" stopIfTrue="1">
      <formula>IF(AND(LEN($A270)&gt;0,$A270&lt;&gt;$F270),TRUE,FALSE)</formula>
    </cfRule>
  </conditionalFormatting>
  <conditionalFormatting sqref="C270">
    <cfRule type="expression" dxfId="100" priority="74" stopIfTrue="1">
      <formula>IF(AND(B270&lt;&gt;"",C270=""),TRUE)</formula>
    </cfRule>
  </conditionalFormatting>
  <conditionalFormatting sqref="C270">
    <cfRule type="expression" dxfId="99" priority="72" stopIfTrue="1">
      <formula>IF(AND(C270="",$C270=$U$4),TRUE)</formula>
    </cfRule>
    <cfRule type="expression" dxfId="98" priority="73" stopIfTrue="1">
      <formula>IF(FIND("!",C270),TRUE)</formula>
    </cfRule>
  </conditionalFormatting>
  <conditionalFormatting sqref="C270">
    <cfRule type="expression" dxfId="97" priority="70" stopIfTrue="1">
      <formula>IF(AND(C270="",$C270=$U$4),TRUE)</formula>
    </cfRule>
    <cfRule type="expression" dxfId="96" priority="71" stopIfTrue="1">
      <formula>IF(FIND("!",C270),TRUE)</formula>
    </cfRule>
  </conditionalFormatting>
  <conditionalFormatting sqref="C270">
    <cfRule type="expression" dxfId="95" priority="69" stopIfTrue="1">
      <formula>IF(AND(B270&lt;&gt;"",C270=""),TRUE)</formula>
    </cfRule>
  </conditionalFormatting>
  <conditionalFormatting sqref="B269">
    <cfRule type="expression" dxfId="94" priority="67" stopIfTrue="1">
      <formula>IF(B269="",TRUE)</formula>
    </cfRule>
    <cfRule type="expression" dxfId="93" priority="68" stopIfTrue="1">
      <formula>IF(AND(COUNTIF(MetalSmelter,B269&amp;C269)=0,LEN(C269)&gt;0), TRUE, FALSE)</formula>
    </cfRule>
  </conditionalFormatting>
  <conditionalFormatting sqref="D269">
    <cfRule type="expression" dxfId="92" priority="65" stopIfTrue="1">
      <formula>IF(AND(D269="",$C269=$U$4),TRUE)</formula>
    </cfRule>
    <cfRule type="expression" dxfId="91" priority="66" stopIfTrue="1">
      <formula>IF(FIND("!",D269),TRUE)</formula>
    </cfRule>
  </conditionalFormatting>
  <conditionalFormatting sqref="G269">
    <cfRule type="expression" dxfId="90" priority="64" stopIfTrue="1">
      <formula>IF(FIND("Enter smelter details",G269),TRUE)</formula>
    </cfRule>
  </conditionalFormatting>
  <conditionalFormatting sqref="E269">
    <cfRule type="expression" dxfId="89" priority="62" stopIfTrue="1">
      <formula>IF(AND(E269="",$C269=$U$4),TRUE)</formula>
    </cfRule>
    <cfRule type="expression" dxfId="88" priority="63" stopIfTrue="1">
      <formula>IF(FIND("!",E269),TRUE)</formula>
    </cfRule>
  </conditionalFormatting>
  <conditionalFormatting sqref="F269">
    <cfRule type="expression" dxfId="87" priority="61" stopIfTrue="1">
      <formula>IF(AND(LEN($A269)&gt;0,$A269&lt;&gt;$F269),TRUE,FALSE)</formula>
    </cfRule>
  </conditionalFormatting>
  <conditionalFormatting sqref="C269">
    <cfRule type="expression" dxfId="86" priority="60" stopIfTrue="1">
      <formula>IF(AND(B269&lt;&gt;"",C269=""),TRUE)</formula>
    </cfRule>
  </conditionalFormatting>
  <conditionalFormatting sqref="C269">
    <cfRule type="expression" dxfId="85" priority="58" stopIfTrue="1">
      <formula>IF(AND(C269="",$C269=$U$4),TRUE)</formula>
    </cfRule>
    <cfRule type="expression" dxfId="84" priority="59" stopIfTrue="1">
      <formula>IF(FIND("!",C269),TRUE)</formula>
    </cfRule>
  </conditionalFormatting>
  <conditionalFormatting sqref="C269">
    <cfRule type="expression" dxfId="83" priority="56" stopIfTrue="1">
      <formula>IF(AND(C269="",$C269=$U$4),TRUE)</formula>
    </cfRule>
    <cfRule type="expression" dxfId="82" priority="57" stopIfTrue="1">
      <formula>IF(FIND("!",C269),TRUE)</formula>
    </cfRule>
  </conditionalFormatting>
  <conditionalFormatting sqref="C269">
    <cfRule type="expression" dxfId="81" priority="55" stopIfTrue="1">
      <formula>IF(AND(B269&lt;&gt;"",C269=""),TRUE)</formula>
    </cfRule>
  </conditionalFormatting>
  <conditionalFormatting sqref="B5:B268">
    <cfRule type="expression" dxfId="80" priority="53" stopIfTrue="1">
      <formula>IF(B5="",TRUE)</formula>
    </cfRule>
    <cfRule type="expression" dxfId="79" priority="54" stopIfTrue="1">
      <formula>IF(AND(COUNTIF(MetalSmelter,B5&amp;C5)=0,LEN(C5)&gt;0), TRUE, FALSE)</formula>
    </cfRule>
  </conditionalFormatting>
  <conditionalFormatting sqref="D5:E268 C268">
    <cfRule type="expression" dxfId="78" priority="51" stopIfTrue="1">
      <formula>IF(AND(C5="",$C5=$U$4),TRUE)</formula>
    </cfRule>
    <cfRule type="expression" dxfId="77" priority="52" stopIfTrue="1">
      <formula>IF(FIND("!",C5),TRUE)</formula>
    </cfRule>
  </conditionalFormatting>
  <conditionalFormatting sqref="G5:G268">
    <cfRule type="expression" dxfId="76" priority="50" stopIfTrue="1">
      <formula>IF(FIND("Enter smelter details",G5),TRUE)</formula>
    </cfRule>
  </conditionalFormatting>
  <conditionalFormatting sqref="F5:F268">
    <cfRule type="expression" dxfId="75" priority="49" stopIfTrue="1">
      <formula>IF(AND(LEN($A5)&gt;0,$A5&lt;&gt;$F5),TRUE,FALSE)</formula>
    </cfRule>
  </conditionalFormatting>
  <conditionalFormatting sqref="C5:C268">
    <cfRule type="expression" dxfId="74" priority="48" stopIfTrue="1">
      <formula>IF(AND(B5&lt;&gt;"",C5=""),TRUE)</formula>
    </cfRule>
  </conditionalFormatting>
  <conditionalFormatting sqref="A246">
    <cfRule type="duplicateValues" dxfId="73" priority="47"/>
  </conditionalFormatting>
  <conditionalFormatting sqref="A245">
    <cfRule type="duplicateValues" dxfId="72" priority="46"/>
  </conditionalFormatting>
  <conditionalFormatting sqref="A244">
    <cfRule type="duplicateValues" dxfId="71" priority="45"/>
  </conditionalFormatting>
  <conditionalFormatting sqref="A243">
    <cfRule type="duplicateValues" dxfId="70" priority="44"/>
  </conditionalFormatting>
  <conditionalFormatting sqref="A242">
    <cfRule type="duplicateValues" dxfId="69" priority="43"/>
  </conditionalFormatting>
  <conditionalFormatting sqref="A241">
    <cfRule type="duplicateValues" dxfId="68" priority="42"/>
  </conditionalFormatting>
  <conditionalFormatting sqref="A240">
    <cfRule type="duplicateValues" dxfId="67" priority="41"/>
  </conditionalFormatting>
  <conditionalFormatting sqref="A245">
    <cfRule type="duplicateValues" dxfId="66" priority="40"/>
  </conditionalFormatting>
  <conditionalFormatting sqref="A244">
    <cfRule type="duplicateValues" dxfId="65" priority="39"/>
  </conditionalFormatting>
  <conditionalFormatting sqref="A243">
    <cfRule type="duplicateValues" dxfId="64" priority="38"/>
  </conditionalFormatting>
  <conditionalFormatting sqref="A242">
    <cfRule type="duplicateValues" dxfId="63" priority="37"/>
  </conditionalFormatting>
  <conditionalFormatting sqref="A241">
    <cfRule type="duplicateValues" dxfId="62" priority="36"/>
  </conditionalFormatting>
  <conditionalFormatting sqref="A240">
    <cfRule type="duplicateValues" dxfId="61" priority="35"/>
  </conditionalFormatting>
  <conditionalFormatting sqref="A239">
    <cfRule type="duplicateValues" dxfId="60" priority="34"/>
  </conditionalFormatting>
  <conditionalFormatting sqref="A245">
    <cfRule type="duplicateValues" dxfId="59" priority="33"/>
  </conditionalFormatting>
  <conditionalFormatting sqref="A244">
    <cfRule type="duplicateValues" dxfId="58" priority="32"/>
  </conditionalFormatting>
  <conditionalFormatting sqref="A243">
    <cfRule type="duplicateValues" dxfId="57" priority="31"/>
  </conditionalFormatting>
  <conditionalFormatting sqref="A242">
    <cfRule type="duplicateValues" dxfId="56" priority="30"/>
  </conditionalFormatting>
  <conditionalFormatting sqref="A241">
    <cfRule type="duplicateValues" dxfId="55" priority="29"/>
  </conditionalFormatting>
  <conditionalFormatting sqref="A240">
    <cfRule type="duplicateValues" dxfId="54" priority="28"/>
  </conditionalFormatting>
  <conditionalFormatting sqref="A239">
    <cfRule type="duplicateValues" dxfId="53" priority="27"/>
  </conditionalFormatting>
  <conditionalFormatting sqref="A244">
    <cfRule type="duplicateValues" dxfId="52" priority="26"/>
  </conditionalFormatting>
  <conditionalFormatting sqref="A243">
    <cfRule type="duplicateValues" dxfId="51" priority="25"/>
  </conditionalFormatting>
  <conditionalFormatting sqref="A242">
    <cfRule type="duplicateValues" dxfId="50" priority="24"/>
  </conditionalFormatting>
  <conditionalFormatting sqref="A241">
    <cfRule type="duplicateValues" dxfId="49" priority="23"/>
  </conditionalFormatting>
  <conditionalFormatting sqref="A240">
    <cfRule type="duplicateValues" dxfId="48" priority="22"/>
  </conditionalFormatting>
  <conditionalFormatting sqref="A239">
    <cfRule type="duplicateValues" dxfId="47" priority="21"/>
  </conditionalFormatting>
  <conditionalFormatting sqref="A238">
    <cfRule type="duplicateValues" dxfId="46" priority="20"/>
  </conditionalFormatting>
  <conditionalFormatting sqref="A246">
    <cfRule type="duplicateValues" dxfId="45" priority="19"/>
  </conditionalFormatting>
  <conditionalFormatting sqref="A245">
    <cfRule type="duplicateValues" dxfId="44" priority="18"/>
  </conditionalFormatting>
  <conditionalFormatting sqref="A244">
    <cfRule type="duplicateValues" dxfId="43" priority="17"/>
  </conditionalFormatting>
  <conditionalFormatting sqref="A243">
    <cfRule type="duplicateValues" dxfId="42" priority="16"/>
  </conditionalFormatting>
  <conditionalFormatting sqref="A242">
    <cfRule type="duplicateValues" dxfId="41" priority="15"/>
  </conditionalFormatting>
  <conditionalFormatting sqref="A241">
    <cfRule type="duplicateValues" dxfId="40" priority="14"/>
  </conditionalFormatting>
  <conditionalFormatting sqref="A240">
    <cfRule type="duplicateValues" dxfId="39" priority="13"/>
  </conditionalFormatting>
  <conditionalFormatting sqref="A239">
    <cfRule type="duplicateValues" dxfId="38" priority="12"/>
  </conditionalFormatting>
  <conditionalFormatting sqref="A238">
    <cfRule type="duplicateValues" dxfId="37" priority="11"/>
  </conditionalFormatting>
  <conditionalFormatting sqref="D5:E268">
    <cfRule type="expression" dxfId="36" priority="9" stopIfTrue="1">
      <formula>IF(AND(D5="",$C5=#REF!),TRUE)</formula>
    </cfRule>
    <cfRule type="expression" dxfId="35" priority="10" stopIfTrue="1">
      <formula>IF(FIND("!",D5),TRUE)</formula>
    </cfRule>
  </conditionalFormatting>
  <conditionalFormatting sqref="B268">
    <cfRule type="expression" dxfId="34" priority="7" stopIfTrue="1">
      <formula>IF(B268="",TRUE)</formula>
    </cfRule>
    <cfRule type="expression" dxfId="33" priority="8" stopIfTrue="1">
      <formula>IF(AND(COUNTIF(MetalSmelter,B268&amp;C268)=0,LEN(C268)&gt;0), TRUE, FALSE)</formula>
    </cfRule>
  </conditionalFormatting>
  <conditionalFormatting sqref="C268:E268">
    <cfRule type="expression" dxfId="32" priority="5" stopIfTrue="1">
      <formula>IF(AND(C268="",$C268=$U$4),TRUE)</formula>
    </cfRule>
    <cfRule type="expression" dxfId="31" priority="6" stopIfTrue="1">
      <formula>IF(FIND("!",C268),TRUE)</formula>
    </cfRule>
  </conditionalFormatting>
  <conditionalFormatting sqref="G268">
    <cfRule type="expression" dxfId="30" priority="4" stopIfTrue="1">
      <formula>IF(FIND("Enter smelter details",G268),TRUE)</formula>
    </cfRule>
  </conditionalFormatting>
  <conditionalFormatting sqref="F268">
    <cfRule type="expression" dxfId="29" priority="3" stopIfTrue="1">
      <formula>IF(AND(LEN($A268)&gt;0,$A268&lt;&gt;$F268),TRUE,FALSE)</formula>
    </cfRule>
  </conditionalFormatting>
  <conditionalFormatting sqref="C268">
    <cfRule type="expression" dxfId="28" priority="2" stopIfTrue="1">
      <formula>IF(AND(B268&lt;&gt;"",C268=""),TRUE)</formula>
    </cfRule>
  </conditionalFormatting>
  <conditionalFormatting sqref="C268">
    <cfRule type="expression" dxfId="27" priority="1" stopIfTrue="1">
      <formula>IF(AND(B268&lt;&gt;"",C268=""),TRUE)</formula>
    </cfRule>
  </conditionalFormatting>
  <dataValidations count="5">
    <dataValidation type="list" allowBlank="1" showInputMessage="1" showErrorMessage="1" sqref="B5:B2491">
      <formula1>Metal</formula1>
    </dataValidation>
    <dataValidation type="list" allowBlank="1" showInputMessage="1" showErrorMessage="1" sqref="P5:P2491">
      <formula1>"Yes,No"</formula1>
    </dataValidation>
    <dataValidation allowBlank="1" showErrorMessage="1" sqref="F5:G2491"/>
    <dataValidation type="list" allowBlank="1" showInputMessage="1" showErrorMessage="1" sqref="E5:E2491">
      <formula1>CL</formula1>
    </dataValidation>
    <dataValidation type="list" showInputMessage="1" showErrorMessage="1" sqref="C5:C2491">
      <formula1>SN</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B4" sqref="B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09" hidden="1" customWidth="1"/>
    <col min="10" max="11" width="9" style="22" hidden="1" customWidth="1"/>
    <col min="12" max="13" width="8.75" style="22" customWidth="1"/>
    <col min="14" max="16384" width="8.75" style="22"/>
  </cols>
  <sheetData>
    <row r="1" spans="1:10" ht="30">
      <c r="A1" s="403" t="str">
        <f ca="1">OFFSET(L!$C$1,MATCH("Checker"&amp;ADDRESS(ROW(),COLUMN(),4),L!$A:$A,0)-1,SL,,)</f>
        <v>To ensure all required fields have been populated before submitting to your customers review form for any line items highlighted in red</v>
      </c>
      <c r="B1" s="403"/>
      <c r="C1" s="403"/>
      <c r="D1" s="161" t="str">
        <f ca="1">OFFSET(L!$C$1,MATCH("Checker"&amp;ADDRESS(ROW(),COLUMN(),4),L!$A:$A,0)-1,SL,,)</f>
        <v>Required fields remaining to be completed</v>
      </c>
      <c r="E1" s="91" t="s">
        <v>1425</v>
      </c>
    </row>
    <row r="2" spans="1:10" ht="15">
      <c r="A2" s="84" t="s">
        <v>1750</v>
      </c>
      <c r="B2" s="85" t="str">
        <f>IF(F62=1,"Click here to return to Smelter List","")</f>
        <v>Click here to return to Smelter List</v>
      </c>
      <c r="C2" s="165" t="str">
        <f>IF(F61=1,"Click here to return to Product List","")</f>
        <v/>
      </c>
      <c r="D2" s="214" t="str">
        <f ca="1">IF(H67=0,"0",H67)</f>
        <v>0</v>
      </c>
    </row>
    <row r="3" spans="1:10" ht="15">
      <c r="A3" s="86" t="str">
        <f ca="1">OFFSET(L!$C$1,MATCH("Checker"&amp;ADDRESS(ROW(),COLUMN(),4),L!$A:$A,0)-1,SL,,)</f>
        <v>Required Fields</v>
      </c>
      <c r="B3" s="86" t="str">
        <f ca="1">OFFSET(L!$C$1,MATCH("Checker"&amp;ADDRESS(ROW(),COLUMN(),4),L!$A:$A,0)-1,SL,,)</f>
        <v>Answer provided</v>
      </c>
      <c r="C3" s="86" t="str">
        <f ca="1">OFFSET(L!$C$1,MATCH("Checker"&amp;ADDRESS(ROW(),COLUMN(),4),L!$A:$A,0)-1,SL,,)</f>
        <v>Notes</v>
      </c>
      <c r="D3" s="86" t="str">
        <f ca="1">OFFSET(L!$C$1,MATCH("Checker"&amp;ADDRESS(ROW(),COLUMN(),4),L!$A:$A,0)-1,SL,,)</f>
        <v>Hyperlink to source</v>
      </c>
      <c r="F3" s="87" t="s">
        <v>950</v>
      </c>
      <c r="G3" s="22" t="s">
        <v>949</v>
      </c>
      <c r="H3" s="22" t="s">
        <v>951</v>
      </c>
      <c r="I3" s="209" t="s">
        <v>2531</v>
      </c>
      <c r="J3" s="22" t="s">
        <v>2532</v>
      </c>
    </row>
    <row r="4" spans="1:10" ht="39">
      <c r="A4" s="110" t="str">
        <f ca="1">Declaration!B8</f>
        <v>Company Name (*):</v>
      </c>
      <c r="B4" s="109" t="str">
        <f>Declaration!D8</f>
        <v>SMC Corporation</v>
      </c>
      <c r="C4" s="109" t="str">
        <f t="shared" ref="C4:C9" ca="1" si="0">IF(H4=1,J4,I4)</f>
        <v>Complete</v>
      </c>
      <c r="D4" s="119" t="str">
        <f>IF(H4=1,"Click here to enter Company Name","")</f>
        <v/>
      </c>
      <c r="E4" s="91" t="s">
        <v>2521</v>
      </c>
      <c r="F4" s="117">
        <v>1</v>
      </c>
      <c r="G4" s="88">
        <f t="shared" ref="G4:G9" si="1">IF(B4=0,1,0)</f>
        <v>0</v>
      </c>
      <c r="H4" s="89">
        <f>F4*G4</f>
        <v>0</v>
      </c>
      <c r="I4" s="210" t="str">
        <f ca="1">OFFSET(L!$C$1,MATCH("Checker"&amp;"Comp",L!$A:$A,0)-1,SL,,)</f>
        <v>Complete</v>
      </c>
      <c r="J4" s="211" t="str">
        <f ca="1">OFFSET(L!$C$1,MATCH("Checker"&amp;ADDRESS(ROW(),COLUMN(),4),L!$A:$A,0)-1,SL,,)</f>
        <v>Provide your company name on the Declaration tab cell D8</v>
      </c>
    </row>
    <row r="5" spans="1:10" ht="39">
      <c r="A5" s="110" t="str">
        <f ca="1">Declaration!B9</f>
        <v>Declaration Scope or Class (*):</v>
      </c>
      <c r="B5" s="109" t="str">
        <f>Declaration!D9</f>
        <v>A. Company</v>
      </c>
      <c r="C5" s="109" t="str">
        <f t="shared" ca="1" si="0"/>
        <v>Complete</v>
      </c>
      <c r="D5" s="119" t="str">
        <f>IF(H5=1,"Click here to enter Declaration Scope","")</f>
        <v/>
      </c>
      <c r="E5" s="91" t="s">
        <v>2521</v>
      </c>
      <c r="F5" s="117">
        <v>1</v>
      </c>
      <c r="G5" s="88">
        <f t="shared" si="1"/>
        <v>0</v>
      </c>
      <c r="H5" s="89">
        <f t="shared" ref="H5:H23" si="2">F5*G5</f>
        <v>0</v>
      </c>
      <c r="I5" s="210" t="str">
        <f ca="1">OFFSET(L!$C$1,MATCH("Checker"&amp;"Comp",L!$A:$A,0)-1,SL,,)</f>
        <v>Complete</v>
      </c>
      <c r="J5" s="211" t="str">
        <f ca="1">OFFSET(L!$C$1,MATCH("Checker"&amp;ADDRESS(ROW(),COLUMN(),4),L!$A:$A,0)-1,SL,,)</f>
        <v>Select the scope of declaration on the Declaration tab cell D9</v>
      </c>
    </row>
    <row r="6" spans="1:10" ht="39">
      <c r="A6" s="110" t="str">
        <f ca="1">Declaration!B10</f>
        <v>Description of Scope:</v>
      </c>
      <c r="B6" s="109">
        <f>Declaration!D10</f>
        <v>0</v>
      </c>
      <c r="C6" s="109" t="str">
        <f t="shared" ca="1" si="0"/>
        <v>Complete</v>
      </c>
      <c r="D6" s="119" t="str">
        <f>IF(H6=1,"Click here to provide a Description of Scope","")</f>
        <v/>
      </c>
      <c r="E6" s="91" t="s">
        <v>2521</v>
      </c>
      <c r="F6" s="118">
        <f>IF(OR(B5=Declaration!P9,B5=Declaration!Q9,B5=0),0,1)</f>
        <v>0</v>
      </c>
      <c r="G6" s="88">
        <f t="shared" si="1"/>
        <v>1</v>
      </c>
      <c r="H6" s="89">
        <f t="shared" si="2"/>
        <v>0</v>
      </c>
      <c r="I6" s="210" t="str">
        <f ca="1">OFFSET(L!$C$1,MATCH("Checker"&amp;"Comp",L!$A:$A,0)-1,SL,,)</f>
        <v>Complete</v>
      </c>
      <c r="J6" s="22" t="str">
        <f ca="1">OFFSET(L!$C$1,MATCH("Checker"&amp;ADDRESS(ROW(),COLUMN(),4),L!$A:$A,0)-1,SL,,)</f>
        <v>Provide description of scope on Declaration tab cell D10</v>
      </c>
    </row>
    <row r="7" spans="1:10" ht="39">
      <c r="A7" s="110" t="str">
        <f ca="1">Declaration!B15</f>
        <v>Contact Name (*):</v>
      </c>
      <c r="B7" s="109" t="str">
        <f>Declaration!D15</f>
        <v>Yoichiro Okada</v>
      </c>
      <c r="C7" s="109" t="str">
        <f t="shared" ca="1" si="0"/>
        <v>Complete</v>
      </c>
      <c r="D7" s="119" t="str">
        <f>IF(H7=1,"Click here to enter Contact Name","")</f>
        <v/>
      </c>
      <c r="E7" s="91" t="s">
        <v>2521</v>
      </c>
      <c r="F7" s="164">
        <v>1</v>
      </c>
      <c r="G7" s="88">
        <f t="shared" si="1"/>
        <v>0</v>
      </c>
      <c r="H7" s="89">
        <f t="shared" si="2"/>
        <v>0</v>
      </c>
      <c r="I7" s="210" t="str">
        <f ca="1">OFFSET(L!$C$1,MATCH("Checker"&amp;"Comp",L!$A:$A,0)-1,SL,,)</f>
        <v>Complete</v>
      </c>
      <c r="J7" s="22" t="str">
        <f ca="1">OFFSET(L!$C$1,MATCH("Checker"&amp;ADDRESS(ROW(),COLUMN(),4),L!$A:$A,0)-1,SL,,)</f>
        <v>Provide contact name in Declaration tab cell D15</v>
      </c>
    </row>
    <row r="8" spans="1:10" ht="39">
      <c r="A8" s="110" t="str">
        <f ca="1">Declaration!B16</f>
        <v>Email – Contact (*):</v>
      </c>
      <c r="B8" s="109" t="str">
        <f>Declaration!D16</f>
        <v>Green@smcjpn.co.jp</v>
      </c>
      <c r="C8" s="109" t="str">
        <f t="shared" ca="1" si="0"/>
        <v>Complete</v>
      </c>
      <c r="D8" s="119" t="str">
        <f>IF(H8=1,"Click here to enter Email-Contact","")</f>
        <v/>
      </c>
      <c r="E8" s="91" t="s">
        <v>2521</v>
      </c>
      <c r="F8" s="164">
        <v>1</v>
      </c>
      <c r="G8" s="88">
        <f>IF(ISNUMBER(SEARCH("@",B8)),0,1)</f>
        <v>0</v>
      </c>
      <c r="H8" s="89">
        <f t="shared" si="2"/>
        <v>0</v>
      </c>
      <c r="I8" s="210" t="str">
        <f ca="1">OFFSET(L!$C$1,MATCH("Checker"&amp;"Comp",L!$A:$A,0)-1,SL,,)</f>
        <v>Complete</v>
      </c>
      <c r="J8" s="22" t="str">
        <f ca="1">OFFSET(L!$C$1,MATCH("Checker"&amp;ADDRESS(ROW(),COLUMN(),4),L!$A:$A,0)-1,SL,,)</f>
        <v>Provide a valid email for contact in Declaration tab cell D16</v>
      </c>
    </row>
    <row r="9" spans="1:10" ht="39">
      <c r="A9" s="110" t="str">
        <f ca="1">Declaration!B17</f>
        <v>Phone – Contact (*):</v>
      </c>
      <c r="B9" s="109" t="str">
        <f>Declaration!D17</f>
        <v>0297-52-6433</v>
      </c>
      <c r="C9" s="109" t="str">
        <f t="shared" ca="1" si="0"/>
        <v>Complete</v>
      </c>
      <c r="D9" s="119" t="str">
        <f>IF(H9=1,"Click here to enter Phone-Contact","")</f>
        <v/>
      </c>
      <c r="E9" s="91" t="s">
        <v>2521</v>
      </c>
      <c r="F9" s="164">
        <v>1</v>
      </c>
      <c r="G9" s="88">
        <f t="shared" si="1"/>
        <v>0</v>
      </c>
      <c r="H9" s="89">
        <f t="shared" si="2"/>
        <v>0</v>
      </c>
      <c r="I9" s="210" t="str">
        <f ca="1">OFFSET(L!$C$1,MATCH("Checker"&amp;"Comp",L!$A:$A,0)-1,SL,,)</f>
        <v>Complete</v>
      </c>
      <c r="J9" s="22" t="str">
        <f ca="1">OFFSET(L!$C$1,MATCH("Checker"&amp;ADDRESS(ROW(),COLUMN(),4),L!$A:$A,0)-1,SL,,)</f>
        <v>Provide a phone number for contact in Declaration tab cell D17</v>
      </c>
    </row>
    <row r="10" spans="1:10" ht="39">
      <c r="A10" s="110" t="str">
        <f ca="1">Declaration!B18</f>
        <v>Authorizer (*):</v>
      </c>
      <c r="B10" s="109" t="str">
        <f>Declaration!D18</f>
        <v>Osamu Kuwahara</v>
      </c>
      <c r="C10" s="109" t="str">
        <f t="shared" ref="C10:C61" ca="1" si="3">IF(H10=1,J10,I10)</f>
        <v>Complete</v>
      </c>
      <c r="D10" s="119" t="str">
        <f>IF(H10=1,"Click here to enter an Authorized Company Representative's name","")</f>
        <v/>
      </c>
      <c r="E10" s="91" t="s">
        <v>2521</v>
      </c>
      <c r="F10" s="117">
        <v>1</v>
      </c>
      <c r="G10" s="88">
        <f t="shared" ref="G10:G23" si="4">IF(B10=0,1,0)</f>
        <v>0</v>
      </c>
      <c r="H10" s="89">
        <f t="shared" si="2"/>
        <v>0</v>
      </c>
      <c r="I10" s="210" t="str">
        <f ca="1">OFFSET(L!$C$1,MATCH("Checker"&amp;"Comp",L!$A:$A,0)-1,SL,,)</f>
        <v>Complete</v>
      </c>
      <c r="J10" s="22" t="str">
        <f ca="1">OFFSET(L!$C$1,MATCH("Checker"&amp;ADDRESS(ROW(),COLUMN(),4),L!$A:$A,0)-1,SL,,)</f>
        <v>Provide authorized company representative contact name in Declaration tab cell D18</v>
      </c>
    </row>
    <row r="11" spans="1:10" ht="39">
      <c r="A11" s="110" t="str">
        <f ca="1">Declaration!B20</f>
        <v>Email - Authorizer (*):</v>
      </c>
      <c r="B11" s="109" t="str">
        <f>Declaration!D20</f>
        <v>smc-saleshq@smcjpn.co.jp</v>
      </c>
      <c r="C11" s="109" t="str">
        <f t="shared" ca="1" si="3"/>
        <v>Complete</v>
      </c>
      <c r="D11" s="119" t="str">
        <f>IF(H11=1,"Click here to enter Representative's email","")</f>
        <v/>
      </c>
      <c r="E11" s="91" t="s">
        <v>2521</v>
      </c>
      <c r="F11" s="117">
        <v>1</v>
      </c>
      <c r="G11" s="88">
        <f>IF(ISNUMBER(SEARCH("@",B11)),0,1)</f>
        <v>0</v>
      </c>
      <c r="H11" s="89">
        <f t="shared" si="2"/>
        <v>0</v>
      </c>
      <c r="I11" s="210" t="str">
        <f ca="1">OFFSET(L!$C$1,MATCH("Checker"&amp;"Comp",L!$A:$A,0)-1,SL,,)</f>
        <v>Complete</v>
      </c>
      <c r="J11" s="22" t="str">
        <f ca="1">OFFSET(L!$C$1,MATCH("Checker"&amp;ADDRESS(ROW(),COLUMN(),4),L!$A:$A,0)-1,SL,,)</f>
        <v>Provide an email for authorized company representative on Declaration tab cell D20</v>
      </c>
    </row>
    <row r="12" spans="1:10" ht="39">
      <c r="A12" s="110" t="str">
        <f ca="1">Declaration!B21</f>
        <v>Phone - Authorizer (*):</v>
      </c>
      <c r="B12" s="109" t="str">
        <f>Declaration!D21</f>
        <v>03-5207-8240</v>
      </c>
      <c r="C12" s="109" t="str">
        <f ca="1">IF(H12=1,J12,I12)</f>
        <v>Complete</v>
      </c>
      <c r="D12" s="119" t="str">
        <f>IF(H12=1,"Click here to enter Representative's phone","")</f>
        <v/>
      </c>
      <c r="E12" s="91" t="s">
        <v>2521</v>
      </c>
      <c r="F12" s="117">
        <v>1</v>
      </c>
      <c r="G12" s="88">
        <f>IF(B12=0,1,0)</f>
        <v>0</v>
      </c>
      <c r="H12" s="89">
        <f>F12*G12</f>
        <v>0</v>
      </c>
      <c r="I12" s="210" t="str">
        <f ca="1">OFFSET(L!$C$1,MATCH("Checker"&amp;"Comp",L!$A:$A,0)-1,SL,,)</f>
        <v>Complete</v>
      </c>
      <c r="J12" s="22" t="str">
        <f ca="1">OFFSET(L!$C$1,MATCH("Checker"&amp;ADDRESS(ROW(),COLUMN(),4),L!$A:$A,0)-1,SL,,)</f>
        <v>Provide a phone number for authorized company representative on Declaration tab cell D21</v>
      </c>
    </row>
    <row r="13" spans="1:10" ht="39">
      <c r="A13" s="110" t="str">
        <f ca="1">Declaration!B22</f>
        <v>Effective Date (*):</v>
      </c>
      <c r="B13" s="111">
        <f>Declaration!D22</f>
        <v>42841</v>
      </c>
      <c r="C13" s="109" t="str">
        <f t="shared" ca="1" si="3"/>
        <v>Complete</v>
      </c>
      <c r="D13" s="119" t="str">
        <f>IF(H13=1,"Click here to enter Date of Completion","")</f>
        <v/>
      </c>
      <c r="E13" s="91" t="s">
        <v>2521</v>
      </c>
      <c r="F13" s="117">
        <v>1</v>
      </c>
      <c r="G13" s="88">
        <f t="shared" si="4"/>
        <v>0</v>
      </c>
      <c r="H13" s="89">
        <f t="shared" si="2"/>
        <v>0</v>
      </c>
      <c r="I13" s="210" t="str">
        <f ca="1">OFFSET(L!$C$1,MATCH("Checker"&amp;"Comp",L!$A:$A,0)-1,SL,,)</f>
        <v>Complete</v>
      </c>
      <c r="J13" s="22" t="str">
        <f ca="1">OFFSET(L!$C$1,MATCH("Checker"&amp;ADDRESS(ROW(),COLUMN(),4),L!$A:$A,0)-1,SL,,)</f>
        <v>Provide date the form was completed on Declaration tab cell D22</v>
      </c>
    </row>
    <row r="14" spans="1:10" ht="63.75">
      <c r="A14" s="109" t="str">
        <f ca="1">Declaration!B25</f>
        <v>1) Is the 3TG intentionally added to your product? (*)</v>
      </c>
      <c r="B14" s="112"/>
      <c r="C14" s="112"/>
      <c r="D14" s="120"/>
      <c r="E14" s="91" t="s">
        <v>1429</v>
      </c>
      <c r="F14" s="117"/>
      <c r="G14" s="24"/>
      <c r="H14" s="90">
        <f t="shared" si="2"/>
        <v>0</v>
      </c>
    </row>
    <row r="15" spans="1:10" ht="26.25">
      <c r="A15" s="110" t="str">
        <f ca="1">Declaration!B26</f>
        <v>Tantalum  (*)</v>
      </c>
      <c r="B15" s="109" t="str">
        <f>Declaration!D26</f>
        <v>Yes</v>
      </c>
      <c r="C15" s="109" t="str">
        <f t="shared" ca="1" si="3"/>
        <v>Complete</v>
      </c>
      <c r="D15" s="119" t="str">
        <f>IF(H15=1,"Click here to answer question 1 for Tantalum","")</f>
        <v/>
      </c>
      <c r="E15" s="91" t="s">
        <v>1425</v>
      </c>
      <c r="F15" s="117">
        <v>1</v>
      </c>
      <c r="G15" s="88">
        <f t="shared" si="4"/>
        <v>0</v>
      </c>
      <c r="H15" s="89">
        <f t="shared" si="2"/>
        <v>0</v>
      </c>
      <c r="I15" s="210" t="str">
        <f ca="1">OFFSET(L!$C$1,MATCH("Checker"&amp;"Comp",L!$A:$A,0)-1,SL,,)</f>
        <v>Complete</v>
      </c>
      <c r="J15" s="211" t="str">
        <f ca="1">OFFSET(L!$C$1,MATCH("Checker"&amp;ADDRESS(ROW(),COLUMN(),4),L!$A:$A,0)-1,SL,,)</f>
        <v>Declare if Tantalum is intentionally added to your products on Declaration tab cell D26</v>
      </c>
    </row>
    <row r="16" spans="1:10" ht="39">
      <c r="A16" s="110" t="str">
        <f ca="1">Declaration!B27</f>
        <v>Tin  (*)</v>
      </c>
      <c r="B16" s="109" t="str">
        <f>Declaration!D27</f>
        <v>Yes</v>
      </c>
      <c r="C16" s="109" t="str">
        <f t="shared" ca="1" si="3"/>
        <v>Complete</v>
      </c>
      <c r="D16" s="119" t="str">
        <f>IF(H16=1,"Click here to answer question 1 for Tin","")</f>
        <v/>
      </c>
      <c r="E16" s="91" t="s">
        <v>1426</v>
      </c>
      <c r="F16" s="117">
        <v>1</v>
      </c>
      <c r="G16" s="88">
        <f t="shared" si="4"/>
        <v>0</v>
      </c>
      <c r="H16" s="89">
        <f t="shared" si="2"/>
        <v>0</v>
      </c>
      <c r="I16" s="210" t="str">
        <f ca="1">OFFSET(L!$C$1,MATCH("Checker"&amp;"Comp",L!$A:$A,0)-1,SL,,)</f>
        <v>Complete</v>
      </c>
      <c r="J16" s="211" t="str">
        <f ca="1">OFFSET(L!$C$1,MATCH("Checker"&amp;ADDRESS(ROW(),COLUMN(),4),L!$A:$A,0)-1,SL,,)</f>
        <v>Declare if Tin is intentionally added to your products on Declaration tab cell D27</v>
      </c>
    </row>
    <row r="17" spans="1:10" ht="39">
      <c r="A17" s="110" t="str">
        <f ca="1">Declaration!B28</f>
        <v>Gold  (*)</v>
      </c>
      <c r="B17" s="109" t="str">
        <f>Declaration!D28</f>
        <v>Yes</v>
      </c>
      <c r="C17" s="109" t="str">
        <f t="shared" ca="1" si="3"/>
        <v>Complete</v>
      </c>
      <c r="D17" s="119" t="str">
        <f>IF(H17=1,"Click here to answer question 1 for Gold","")</f>
        <v/>
      </c>
      <c r="E17" s="91" t="s">
        <v>1426</v>
      </c>
      <c r="F17" s="117">
        <v>1</v>
      </c>
      <c r="G17" s="88">
        <f t="shared" si="4"/>
        <v>0</v>
      </c>
      <c r="H17" s="89">
        <f t="shared" si="2"/>
        <v>0</v>
      </c>
      <c r="I17" s="210" t="str">
        <f ca="1">OFFSET(L!$C$1,MATCH("Checker"&amp;"Comp",L!$A:$A,0)-1,SL,,)</f>
        <v>Complete</v>
      </c>
      <c r="J17" s="211" t="str">
        <f ca="1">OFFSET(L!$C$1,MATCH("Checker"&amp;ADDRESS(ROW(),COLUMN(),4),L!$A:$A,0)-1,SL,,)</f>
        <v>Declare if Gold is intentionally added to your products on Declaration tab cell D28</v>
      </c>
    </row>
    <row r="18" spans="1:10" ht="39">
      <c r="A18" s="110" t="str">
        <f ca="1">Declaration!B29</f>
        <v>Tungsten  (*)</v>
      </c>
      <c r="B18" s="109" t="str">
        <f>Declaration!D29</f>
        <v>Yes</v>
      </c>
      <c r="C18" s="109" t="str">
        <f t="shared" ca="1" si="3"/>
        <v>Complete</v>
      </c>
      <c r="D18" s="119" t="str">
        <f>IF(H18=1,"Click here to answer question 1 for Tungsten","")</f>
        <v/>
      </c>
      <c r="E18" s="91" t="s">
        <v>1426</v>
      </c>
      <c r="F18" s="117">
        <v>1</v>
      </c>
      <c r="G18" s="88">
        <f t="shared" si="4"/>
        <v>0</v>
      </c>
      <c r="H18" s="89">
        <f t="shared" si="2"/>
        <v>0</v>
      </c>
      <c r="I18" s="210" t="str">
        <f ca="1">OFFSET(L!$C$1,MATCH("Checker"&amp;"Comp",L!$A:$A,0)-1,SL,,)</f>
        <v>Complete</v>
      </c>
      <c r="J18" s="211" t="str">
        <f ca="1">OFFSET(L!$C$1,MATCH("Checker"&amp;ADDRESS(ROW(),COLUMN(),4),L!$A:$A,0)-1,SL,,)</f>
        <v>Declare if Tungsten is intentionally added to your products on Declaration tab cell D29</v>
      </c>
    </row>
    <row r="19" spans="1:10" ht="51">
      <c r="A19" s="109" t="str">
        <f ca="1">Declaration!B31</f>
        <v>2) Is the 3TG necessary to the production of your company’s products and contained in the finished product that your company manufactures or contracts to manufacture?  (*)</v>
      </c>
      <c r="B19" s="112"/>
      <c r="C19" s="112"/>
      <c r="D19" s="120"/>
      <c r="E19" s="91" t="s">
        <v>1427</v>
      </c>
      <c r="F19" s="117"/>
      <c r="G19" s="24"/>
      <c r="H19" s="24"/>
      <c r="J19" s="211"/>
    </row>
    <row r="20" spans="1:10" ht="39">
      <c r="A20" s="110" t="str">
        <f ca="1">Declaration!B32</f>
        <v>Tantalum  (*)</v>
      </c>
      <c r="B20" s="109" t="str">
        <f>Declaration!D32</f>
        <v>Yes</v>
      </c>
      <c r="C20" s="109" t="str">
        <f t="shared" ca="1" si="3"/>
        <v>Complete</v>
      </c>
      <c r="D20" s="121" t="str">
        <f>IF(H20=1,"Click here to answer question 2 for Tantalum","")</f>
        <v/>
      </c>
      <c r="E20" s="91" t="s">
        <v>1426</v>
      </c>
      <c r="F20" s="117">
        <v>1</v>
      </c>
      <c r="G20" s="88">
        <f t="shared" si="4"/>
        <v>0</v>
      </c>
      <c r="H20" s="89">
        <f t="shared" si="2"/>
        <v>0</v>
      </c>
      <c r="I20" s="210" t="str">
        <f ca="1">OFFSET(L!$C$1,MATCH("Checker"&amp;"Comp",L!$A:$A,0)-1,SL,,)</f>
        <v>Complete</v>
      </c>
      <c r="J20" s="211" t="str">
        <f ca="1">OFFSET(L!$C$1,MATCH("Checker"&amp;ADDRESS(ROW(),COLUMN(),4),L!$A:$A,0)-1,SL,,)</f>
        <v>Declare if Tantalum is necessary to the production of your products and contained within the finished products declared in Declaration tab cell D32</v>
      </c>
    </row>
    <row r="21" spans="1:10" ht="39">
      <c r="A21" s="110" t="str">
        <f ca="1">Declaration!B33</f>
        <v>Tin  (*)</v>
      </c>
      <c r="B21" s="109" t="str">
        <f>Declaration!D33</f>
        <v>Yes</v>
      </c>
      <c r="C21" s="109" t="str">
        <f t="shared" ca="1" si="3"/>
        <v>Complete</v>
      </c>
      <c r="D21" s="121" t="str">
        <f>IF(H21=1,"Click here to answer question 2 for Tin","")</f>
        <v/>
      </c>
      <c r="E21" s="91" t="s">
        <v>1426</v>
      </c>
      <c r="F21" s="117">
        <v>1</v>
      </c>
      <c r="G21" s="88">
        <f t="shared" si="4"/>
        <v>0</v>
      </c>
      <c r="H21" s="89">
        <f t="shared" si="2"/>
        <v>0</v>
      </c>
      <c r="I21" s="210" t="str">
        <f ca="1">OFFSET(L!$C$1,MATCH("Checker"&amp;"Comp",L!$A:$A,0)-1,SL,,)</f>
        <v>Complete</v>
      </c>
      <c r="J21" s="211" t="str">
        <f ca="1">OFFSET(L!$C$1,MATCH("Checker"&amp;ADDRESS(ROW(),COLUMN(),4),L!$A:$A,0)-1,SL,,)</f>
        <v>Declare if Tin is necessary to the production of your products and contained within the finished products declared in Declaration tab cell D33</v>
      </c>
    </row>
    <row r="22" spans="1:10" ht="39">
      <c r="A22" s="110" t="str">
        <f ca="1">Declaration!B34</f>
        <v>Gold  (*)</v>
      </c>
      <c r="B22" s="109" t="str">
        <f>Declaration!D34</f>
        <v>Yes</v>
      </c>
      <c r="C22" s="109" t="str">
        <f t="shared" ca="1" si="3"/>
        <v>Complete</v>
      </c>
      <c r="D22" s="121" t="str">
        <f>IF(H22=1,"Click here to answer question 2 for Gold","")</f>
        <v/>
      </c>
      <c r="E22" s="91" t="s">
        <v>1426</v>
      </c>
      <c r="F22" s="117">
        <v>1</v>
      </c>
      <c r="G22" s="88">
        <f t="shared" si="4"/>
        <v>0</v>
      </c>
      <c r="H22" s="89">
        <f t="shared" si="2"/>
        <v>0</v>
      </c>
      <c r="I22" s="210" t="str">
        <f ca="1">OFFSET(L!$C$1,MATCH("Checker"&amp;"Comp",L!$A:$A,0)-1,SL,,)</f>
        <v>Complete</v>
      </c>
      <c r="J22" s="211" t="str">
        <f ca="1">OFFSET(L!$C$1,MATCH("Checker"&amp;ADDRESS(ROW(),COLUMN(),4),L!$A:$A,0)-1,SL,,)</f>
        <v>Declare if Gold is necessary to the production of your products and contained within the finished products declared in Declaration tab cell D34</v>
      </c>
    </row>
    <row r="23" spans="1:10" ht="39">
      <c r="A23" s="110" t="str">
        <f ca="1">Declaration!B35</f>
        <v>Tungsten  (*)</v>
      </c>
      <c r="B23" s="109" t="str">
        <f>Declaration!D35</f>
        <v>Yes</v>
      </c>
      <c r="C23" s="109" t="str">
        <f t="shared" ca="1" si="3"/>
        <v>Complete</v>
      </c>
      <c r="D23" s="121" t="str">
        <f>IF(H23=1,"Click here to answer question 2 for Tungsten","")</f>
        <v/>
      </c>
      <c r="E23" s="91" t="s">
        <v>1426</v>
      </c>
      <c r="F23" s="117">
        <v>1</v>
      </c>
      <c r="G23" s="88">
        <f t="shared" si="4"/>
        <v>0</v>
      </c>
      <c r="H23" s="89">
        <f t="shared" si="2"/>
        <v>0</v>
      </c>
      <c r="I23" s="210" t="str">
        <f ca="1">OFFSET(L!$C$1,MATCH("Checker"&amp;"Comp",L!$A:$A,0)-1,SL,,)</f>
        <v>Complete</v>
      </c>
      <c r="J23" s="211" t="str">
        <f ca="1">OFFSET(L!$C$1,MATCH("Checker"&amp;ADDRESS(ROW(),COLUMN(),4),L!$A:$A,0)-1,SL,,)</f>
        <v>Declare if Tungsten is necessary to the production of your products and contained within the finished products declared in Declaration tab cell D35</v>
      </c>
    </row>
    <row r="24" spans="1:10" ht="38.25">
      <c r="A24" s="109" t="str">
        <f ca="1">Declaration!B37</f>
        <v>3) Do any of the smelters in your supply chain source the 3TG from the covered countries? (SEC term, see definitions tab) (*)</v>
      </c>
      <c r="B24" s="112"/>
      <c r="C24" s="112"/>
      <c r="D24" s="120"/>
      <c r="E24" s="91" t="s">
        <v>1426</v>
      </c>
      <c r="F24" s="117"/>
      <c r="G24" s="24"/>
      <c r="H24" s="24"/>
      <c r="J24" s="211"/>
    </row>
    <row r="25" spans="1:10" ht="39">
      <c r="A25" s="110" t="str">
        <f ca="1">Declaration!B38</f>
        <v>Tantalum  (*)</v>
      </c>
      <c r="B25" s="109" t="str">
        <f>Declaration!D38</f>
        <v>Yes</v>
      </c>
      <c r="C25" s="109" t="str">
        <f t="shared" ca="1" si="3"/>
        <v>Complete</v>
      </c>
      <c r="D25" s="121" t="str">
        <f>IF(H25=1,"Click here to answer question 3 for Tantalum","")</f>
        <v/>
      </c>
      <c r="E25" s="91" t="s">
        <v>1426</v>
      </c>
      <c r="F25" s="118">
        <f>IF(AND(B$15="No",B$20="No"),0,1)</f>
        <v>1</v>
      </c>
      <c r="G25" s="88">
        <f t="shared" ref="G25:G60" si="5">IF(B25=0,1,0)</f>
        <v>0</v>
      </c>
      <c r="H25" s="89">
        <f t="shared" ref="H25:H61" si="6">F25*G25</f>
        <v>0</v>
      </c>
      <c r="I25" s="210"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0" t="str">
        <f ca="1">Declaration!B39</f>
        <v>Tin  (*)</v>
      </c>
      <c r="B26" s="109" t="str">
        <f>Declaration!D39</f>
        <v>Yes</v>
      </c>
      <c r="C26" s="109" t="str">
        <f t="shared" ca="1" si="3"/>
        <v>Complete</v>
      </c>
      <c r="D26" s="121" t="str">
        <f>IF(H26=1,"Click here to answer question 3 for Tin","")</f>
        <v/>
      </c>
      <c r="E26" s="91" t="s">
        <v>1426</v>
      </c>
      <c r="F26" s="118">
        <f>IF(AND(B$16="No",B$21="No"),0,1)</f>
        <v>1</v>
      </c>
      <c r="G26" s="88">
        <f t="shared" si="5"/>
        <v>0</v>
      </c>
      <c r="H26" s="89">
        <f t="shared" si="6"/>
        <v>0</v>
      </c>
      <c r="I26" s="210"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0" t="str">
        <f ca="1">Declaration!B40</f>
        <v>Gold  (*)</v>
      </c>
      <c r="B27" s="109" t="str">
        <f>Declaration!D40</f>
        <v>Yes</v>
      </c>
      <c r="C27" s="109" t="str">
        <f t="shared" ca="1" si="3"/>
        <v>Complete</v>
      </c>
      <c r="D27" s="121" t="str">
        <f>IF(H27=1,"Click here to answer question 3 for Gold","")</f>
        <v/>
      </c>
      <c r="E27" s="91" t="s">
        <v>1426</v>
      </c>
      <c r="F27" s="118">
        <f>IF(AND(B$17="No",B$22="No"),0,1)</f>
        <v>1</v>
      </c>
      <c r="G27" s="88">
        <f t="shared" si="5"/>
        <v>0</v>
      </c>
      <c r="H27" s="89">
        <f t="shared" si="6"/>
        <v>0</v>
      </c>
      <c r="I27" s="210"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10" t="str">
        <f ca="1">Declaration!B41</f>
        <v>Tungsten  (*)</v>
      </c>
      <c r="B28" s="109" t="str">
        <f>Declaration!D41</f>
        <v>Yes</v>
      </c>
      <c r="C28" s="109" t="str">
        <f t="shared" ca="1" si="3"/>
        <v>Complete</v>
      </c>
      <c r="D28" s="121" t="str">
        <f>IF(H28=1,"Click here to answer question 3 for Tungsten","")</f>
        <v/>
      </c>
      <c r="E28" s="91" t="s">
        <v>1426</v>
      </c>
      <c r="F28" s="118">
        <f>IF(AND(B$18="No",B$23="No"),0,1)</f>
        <v>1</v>
      </c>
      <c r="G28" s="88">
        <f t="shared" si="5"/>
        <v>0</v>
      </c>
      <c r="H28" s="89">
        <f t="shared" si="6"/>
        <v>0</v>
      </c>
      <c r="I28" s="210"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9" t="str">
        <f ca="1">Declaration!B43</f>
        <v>4) Does 100 percent of the 3TG (necessary to the functionality or production of your products) originate from recycled or scrap sources?  (*)</v>
      </c>
      <c r="B29" s="112"/>
      <c r="C29" s="112"/>
      <c r="D29" s="120"/>
      <c r="E29" s="91" t="s">
        <v>2521</v>
      </c>
      <c r="F29" s="117"/>
      <c r="G29" s="24"/>
      <c r="H29" s="24"/>
      <c r="J29" s="211"/>
    </row>
    <row r="30" spans="1:10" ht="39">
      <c r="A30" s="110" t="str">
        <f ca="1">Declaration!B44</f>
        <v>Tantalum  (*)</v>
      </c>
      <c r="B30" s="109" t="str">
        <f>Declaration!D44</f>
        <v>No</v>
      </c>
      <c r="C30" s="109" t="str">
        <f ca="1">IF(H30=1,J30,I30)</f>
        <v>Complete</v>
      </c>
      <c r="D30" s="121" t="str">
        <f>IF(H30=1,"Click here to answer question 4 for Tantalum","")</f>
        <v/>
      </c>
      <c r="E30" s="91" t="s">
        <v>2521</v>
      </c>
      <c r="F30" s="118">
        <f>F25</f>
        <v>1</v>
      </c>
      <c r="G30" s="88">
        <f>IF(B30=0,1,0)</f>
        <v>0</v>
      </c>
      <c r="H30" s="89">
        <f>F30*G30</f>
        <v>0</v>
      </c>
      <c r="I30" s="210" t="str">
        <f ca="1">OFFSET(L!$C$1,MATCH("Checker"&amp;"Comp",L!$A:$A,0)-1,SL,,)</f>
        <v>Complete</v>
      </c>
      <c r="J30" s="211" t="str">
        <f ca="1">OFFSET(L!$C$1,MATCH("Checker"&amp;ADDRESS(ROW(),COLUMN(),4),L!$A:$A,0)-1,SL,,)</f>
        <v>Declare if Tantalum used within the scope of products declared within this survey response originated entirely from a recycled or scrap source on the Declaration tab cell D44</v>
      </c>
    </row>
    <row r="31" spans="1:10" ht="39">
      <c r="A31" s="110" t="str">
        <f ca="1">Declaration!B45</f>
        <v>Tin  (*)</v>
      </c>
      <c r="B31" s="109" t="str">
        <f>Declaration!D45</f>
        <v>No</v>
      </c>
      <c r="C31" s="109" t="str">
        <f ca="1">IF(H31=1,J31,I31)</f>
        <v>Complete</v>
      </c>
      <c r="D31" s="121" t="str">
        <f>IF(H31=1,"Click here to answer question 4 for Tin","")</f>
        <v/>
      </c>
      <c r="E31" s="91" t="s">
        <v>2521</v>
      </c>
      <c r="F31" s="118">
        <f>F26</f>
        <v>1</v>
      </c>
      <c r="G31" s="88">
        <f>IF(B31=0,1,0)</f>
        <v>0</v>
      </c>
      <c r="H31" s="89">
        <f>F31*G31</f>
        <v>0</v>
      </c>
      <c r="I31" s="210" t="str">
        <f ca="1">OFFSET(L!$C$1,MATCH("Checker"&amp;"Comp",L!$A:$A,0)-1,SL,,)</f>
        <v>Complete</v>
      </c>
      <c r="J31" s="211" t="str">
        <f ca="1">OFFSET(L!$C$1,MATCH("Checker"&amp;ADDRESS(ROW(),COLUMN(),4),L!$A:$A,0)-1,SL,,)</f>
        <v>Declare if Tin used within the scope of products declared within this survey response originated entirely from a recycled or scrap source on the Declaration tab cell D45</v>
      </c>
    </row>
    <row r="32" spans="1:10" ht="39">
      <c r="A32" s="110" t="str">
        <f ca="1">Declaration!B46</f>
        <v>Gold  (*)</v>
      </c>
      <c r="B32" s="109" t="str">
        <f>Declaration!D46</f>
        <v>No</v>
      </c>
      <c r="C32" s="109" t="str">
        <f ca="1">IF(H32=1,J32,I32)</f>
        <v>Complete</v>
      </c>
      <c r="D32" s="121" t="str">
        <f>IF(H32=1,"Click here to answer question 4 for Gold","")</f>
        <v/>
      </c>
      <c r="E32" s="91" t="s">
        <v>2521</v>
      </c>
      <c r="F32" s="118">
        <f>F27</f>
        <v>1</v>
      </c>
      <c r="G32" s="88">
        <f>IF(B32=0,1,0)</f>
        <v>0</v>
      </c>
      <c r="H32" s="89">
        <f>F32*G32</f>
        <v>0</v>
      </c>
      <c r="I32" s="210" t="str">
        <f ca="1">OFFSET(L!$C$1,MATCH("Checker"&amp;"Comp",L!$A:$A,0)-1,SL,,)</f>
        <v>Complete</v>
      </c>
      <c r="J32" s="211" t="str">
        <f ca="1">OFFSET(L!$C$1,MATCH("Checker"&amp;ADDRESS(ROW(),COLUMN(),4),L!$A:$A,0)-1,SL,,)</f>
        <v>Declare if Gold used within the scope of products declared within this survey response originated entirely from a recycled or scrap source on the Declaration tab cell D46</v>
      </c>
    </row>
    <row r="33" spans="1:10" ht="39">
      <c r="A33" s="110" t="str">
        <f ca="1">Declaration!B47</f>
        <v>Tungsten  (*)</v>
      </c>
      <c r="B33" s="109" t="str">
        <f>Declaration!D47</f>
        <v>No</v>
      </c>
      <c r="C33" s="109" t="str">
        <f ca="1">IF(H33=1,J33,I33)</f>
        <v>Complete</v>
      </c>
      <c r="D33" s="121" t="str">
        <f>IF(H33=1,"Click here to answer question 4 for Tungsten","")</f>
        <v/>
      </c>
      <c r="E33" s="91" t="s">
        <v>2521</v>
      </c>
      <c r="F33" s="118">
        <f>F28</f>
        <v>1</v>
      </c>
      <c r="G33" s="88">
        <f>IF(B33=0,1,0)</f>
        <v>0</v>
      </c>
      <c r="H33" s="89">
        <f>F33*G33</f>
        <v>0</v>
      </c>
      <c r="I33" s="210" t="str">
        <f ca="1">OFFSET(L!$C$1,MATCH("Checker"&amp;"Comp",L!$A:$A,0)-1,SL,,)</f>
        <v>Complete</v>
      </c>
      <c r="J33" s="211" t="str">
        <f ca="1">OFFSET(L!$C$1,MATCH("Checker"&amp;ADDRESS(ROW(),COLUMN(),4),L!$A:$A,0)-1,SL,,)</f>
        <v>Declare if Tungsten used within the scope of products declared within this survey response originated entirely from a recycled or scrap source on the Declaration tab cell D47</v>
      </c>
    </row>
    <row r="34" spans="1:10" ht="38.25">
      <c r="A34" s="109" t="str">
        <f ca="1">Declaration!B49</f>
        <v>5) Have you received data/information for each 3TG from all relevant suppliers? (*)</v>
      </c>
      <c r="B34" s="112"/>
      <c r="C34" s="112"/>
      <c r="D34" s="120"/>
      <c r="E34" s="91" t="s">
        <v>1426</v>
      </c>
      <c r="F34" s="117"/>
      <c r="G34" s="24"/>
      <c r="H34" s="24"/>
    </row>
    <row r="35" spans="1:10" ht="26.25">
      <c r="A35" s="110" t="str">
        <f ca="1">Declaration!B50</f>
        <v>Tantalum  (*)</v>
      </c>
      <c r="B35" s="109" t="str">
        <f>Declaration!D50</f>
        <v>Yes, 100%</v>
      </c>
      <c r="C35" s="109" t="str">
        <f t="shared" ca="1" si="3"/>
        <v>Complete</v>
      </c>
      <c r="D35" s="119" t="str">
        <f>IF(H35=1,"Click here to answer question 5 for Tantalum","")</f>
        <v/>
      </c>
      <c r="E35" s="91" t="s">
        <v>1425</v>
      </c>
      <c r="F35" s="118">
        <f>F25</f>
        <v>1</v>
      </c>
      <c r="G35" s="88">
        <f t="shared" si="5"/>
        <v>0</v>
      </c>
      <c r="H35" s="89">
        <f t="shared" si="6"/>
        <v>0</v>
      </c>
      <c r="I35" s="210" t="str">
        <f ca="1">OFFSET(L!$C$1,MATCH("Checker"&amp;"Comp",L!$A:$A,0)-1,SL,,)</f>
        <v>Complete</v>
      </c>
      <c r="J35" s="22" t="str">
        <f ca="1">OFFSET(L!$C$1,MATCH("Checker"&amp;ADDRESS(ROW(),COLUMN(),4),L!$A:$A,0)-1,SL,,)</f>
        <v>Provide % of completeness of supplier's smelter information on Declaration tab cell D50</v>
      </c>
    </row>
    <row r="36" spans="1:10" ht="26.25">
      <c r="A36" s="110" t="str">
        <f ca="1">Declaration!B51</f>
        <v>Tin  (*)</v>
      </c>
      <c r="B36" s="109" t="str">
        <f>Declaration!D51</f>
        <v>Yes, 100%</v>
      </c>
      <c r="C36" s="109" t="str">
        <f t="shared" ca="1" si="3"/>
        <v>Complete</v>
      </c>
      <c r="D36" s="119" t="str">
        <f>IF(H36=1,"Click here to answer question 5 for Tin","")</f>
        <v/>
      </c>
      <c r="E36" s="91" t="s">
        <v>1425</v>
      </c>
      <c r="F36" s="118">
        <f>F26</f>
        <v>1</v>
      </c>
      <c r="G36" s="88">
        <f t="shared" si="5"/>
        <v>0</v>
      </c>
      <c r="H36" s="89">
        <f t="shared" si="6"/>
        <v>0</v>
      </c>
      <c r="I36" s="210" t="str">
        <f ca="1">OFFSET(L!$C$1,MATCH("Checker"&amp;"Comp",L!$A:$A,0)-1,SL,,)</f>
        <v>Complete</v>
      </c>
      <c r="J36" s="22" t="str">
        <f ca="1">OFFSET(L!$C$1,MATCH("Checker"&amp;ADDRESS(ROW(),COLUMN(),4),L!$A:$A,0)-1,SL,,)</f>
        <v>Provide % of completeness of supplier's smelter information on Declaration tab cell D51</v>
      </c>
    </row>
    <row r="37" spans="1:10" ht="26.25">
      <c r="A37" s="110" t="str">
        <f ca="1">Declaration!B52</f>
        <v>Gold  (*)</v>
      </c>
      <c r="B37" s="109" t="str">
        <f>Declaration!D52</f>
        <v>Yes, 100%</v>
      </c>
      <c r="C37" s="109" t="str">
        <f t="shared" ca="1" si="3"/>
        <v>Complete</v>
      </c>
      <c r="D37" s="119" t="str">
        <f>IF(H37=1,"Click here to answer question 5 for Gold","")</f>
        <v/>
      </c>
      <c r="E37" s="91" t="s">
        <v>1425</v>
      </c>
      <c r="F37" s="118">
        <f>F27</f>
        <v>1</v>
      </c>
      <c r="G37" s="88">
        <f t="shared" si="5"/>
        <v>0</v>
      </c>
      <c r="H37" s="89">
        <f t="shared" si="6"/>
        <v>0</v>
      </c>
      <c r="I37" s="210" t="str">
        <f ca="1">OFFSET(L!$C$1,MATCH("Checker"&amp;"Comp",L!$A:$A,0)-1,SL,,)</f>
        <v>Complete</v>
      </c>
      <c r="J37" s="22" t="str">
        <f ca="1">OFFSET(L!$C$1,MATCH("Checker"&amp;ADDRESS(ROW(),COLUMN(),4),L!$A:$A,0)-1,SL,,)</f>
        <v>Provide % of completeness of supplier's smelter information on Declaration tab cell D52</v>
      </c>
    </row>
    <row r="38" spans="1:10" ht="26.25">
      <c r="A38" s="110" t="str">
        <f ca="1">Declaration!B53</f>
        <v>Tungsten  (*)</v>
      </c>
      <c r="B38" s="109" t="str">
        <f>Declaration!D53</f>
        <v>Yes, 100%</v>
      </c>
      <c r="C38" s="109" t="str">
        <f t="shared" ca="1" si="3"/>
        <v>Complete</v>
      </c>
      <c r="D38" s="119" t="str">
        <f>IF(H38=1,"Click here to answer question 5 for Tungsten","")</f>
        <v/>
      </c>
      <c r="E38" s="91" t="s">
        <v>1425</v>
      </c>
      <c r="F38" s="118">
        <f>F28</f>
        <v>1</v>
      </c>
      <c r="G38" s="88">
        <f t="shared" si="5"/>
        <v>0</v>
      </c>
      <c r="H38" s="89">
        <f t="shared" si="6"/>
        <v>0</v>
      </c>
      <c r="I38" s="210" t="str">
        <f ca="1">OFFSET(L!$C$1,MATCH("Checker"&amp;"Comp",L!$A:$A,0)-1,SL,,)</f>
        <v>Complete</v>
      </c>
      <c r="J38" s="22" t="str">
        <f ca="1">OFFSET(L!$C$1,MATCH("Checker"&amp;ADDRESS(ROW(),COLUMN(),4),L!$A:$A,0)-1,SL,,)</f>
        <v>Provide % of completeness of supplier's smelter information on Declaration tab cell D53</v>
      </c>
    </row>
    <row r="39" spans="1:10" ht="51">
      <c r="A39" s="109" t="str">
        <f ca="1">Declaration!B55</f>
        <v>6) Have you identified all of the smelters supplying the 3TG to your supply chain?  (*)</v>
      </c>
      <c r="B39" s="112"/>
      <c r="C39" s="112"/>
      <c r="D39" s="120"/>
      <c r="E39" s="91" t="s">
        <v>1427</v>
      </c>
      <c r="F39" s="117"/>
      <c r="G39" s="24"/>
      <c r="H39" s="24"/>
    </row>
    <row r="40" spans="1:10" ht="51.75">
      <c r="A40" s="110" t="str">
        <f ca="1">Declaration!B56</f>
        <v>Tantalum  (*)</v>
      </c>
      <c r="B40" s="109" t="str">
        <f>Declaration!D56</f>
        <v>No</v>
      </c>
      <c r="C40" s="109" t="str">
        <f t="shared" ca="1" si="3"/>
        <v>Complete</v>
      </c>
      <c r="D40" s="121" t="str">
        <f>IF(H40=1,"Click here to answer question 6 for Tantalum","")</f>
        <v/>
      </c>
      <c r="E40" s="91" t="s">
        <v>2517</v>
      </c>
      <c r="F40" s="118">
        <f>F25</f>
        <v>1</v>
      </c>
      <c r="G40" s="88">
        <f t="shared" si="5"/>
        <v>0</v>
      </c>
      <c r="H40" s="89">
        <f t="shared" si="6"/>
        <v>0</v>
      </c>
      <c r="I40" s="210"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0" t="str">
        <f ca="1">Declaration!B57</f>
        <v>Tin  (*)</v>
      </c>
      <c r="B41" s="109" t="str">
        <f>Declaration!D57</f>
        <v>No</v>
      </c>
      <c r="C41" s="109" t="str">
        <f t="shared" ca="1" si="3"/>
        <v>Complete</v>
      </c>
      <c r="D41" s="121" t="str">
        <f>IF(H41=1,"Click here to answer question 6 for Tin","")</f>
        <v/>
      </c>
      <c r="E41" s="91" t="s">
        <v>2517</v>
      </c>
      <c r="F41" s="118">
        <f>F26</f>
        <v>1</v>
      </c>
      <c r="G41" s="88">
        <f t="shared" si="5"/>
        <v>0</v>
      </c>
      <c r="H41" s="89">
        <f t="shared" si="6"/>
        <v>0</v>
      </c>
      <c r="I41" s="210"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0" t="str">
        <f ca="1">Declaration!B58</f>
        <v>Gold  (*)</v>
      </c>
      <c r="B42" s="109" t="str">
        <f>Declaration!D58</f>
        <v>No</v>
      </c>
      <c r="C42" s="109" t="str">
        <f t="shared" ca="1" si="3"/>
        <v>Complete</v>
      </c>
      <c r="D42" s="121" t="str">
        <f>IF(H42=1,"Click here to answer question 6 for Gold","")</f>
        <v/>
      </c>
      <c r="E42" s="91" t="s">
        <v>2517</v>
      </c>
      <c r="F42" s="118">
        <f>F27</f>
        <v>1</v>
      </c>
      <c r="G42" s="88">
        <f t="shared" si="5"/>
        <v>0</v>
      </c>
      <c r="H42" s="89">
        <f t="shared" si="6"/>
        <v>0</v>
      </c>
      <c r="I42" s="210"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0" t="str">
        <f ca="1">Declaration!B59</f>
        <v>Tungsten  (*)</v>
      </c>
      <c r="B43" s="109" t="str">
        <f>Declaration!D59</f>
        <v>No</v>
      </c>
      <c r="C43" s="109" t="str">
        <f t="shared" ca="1" si="3"/>
        <v>Complete</v>
      </c>
      <c r="D43" s="121" t="str">
        <f>IF(H43=1,"Click here to answer question 6 for Tungsten","")</f>
        <v/>
      </c>
      <c r="E43" s="91" t="s">
        <v>2517</v>
      </c>
      <c r="F43" s="118">
        <f>F28</f>
        <v>1</v>
      </c>
      <c r="G43" s="88">
        <f t="shared" si="5"/>
        <v>0</v>
      </c>
      <c r="H43" s="89">
        <f t="shared" si="6"/>
        <v>0</v>
      </c>
      <c r="I43" s="210"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9" t="str">
        <f ca="1">Declaration!B61</f>
        <v>7) Has all applicable smelter information received by your company been reported in this declaration?  (*)</v>
      </c>
      <c r="B44" s="112"/>
      <c r="C44" s="112"/>
      <c r="D44" s="120"/>
      <c r="E44" s="91" t="s">
        <v>1428</v>
      </c>
      <c r="F44" s="117"/>
      <c r="G44" s="24"/>
      <c r="H44" s="24"/>
    </row>
    <row r="45" spans="1:10" ht="39">
      <c r="A45" s="110" t="str">
        <f ca="1">Declaration!B62</f>
        <v>Tantalum  (*)</v>
      </c>
      <c r="B45" s="109" t="str">
        <f>Declaration!D62</f>
        <v>Yes</v>
      </c>
      <c r="C45" s="109" t="str">
        <f t="shared" ca="1" si="3"/>
        <v>Complete</v>
      </c>
      <c r="D45" s="122" t="str">
        <f>IF(H45=1,"Click here to answer question 7 for Tantalum","")</f>
        <v/>
      </c>
      <c r="E45" s="91" t="s">
        <v>1426</v>
      </c>
      <c r="F45" s="118">
        <f>F25</f>
        <v>1</v>
      </c>
      <c r="G45" s="88">
        <f t="shared" si="5"/>
        <v>0</v>
      </c>
      <c r="H45" s="89">
        <f t="shared" si="6"/>
        <v>0</v>
      </c>
      <c r="I45" s="210" t="str">
        <f ca="1">OFFSET(L!$C$1,MATCH("Checker"&amp;"Comp",L!$A:$A,0)-1,SL,,)</f>
        <v>Complete</v>
      </c>
      <c r="J45" s="22" t="str">
        <f ca="1">OFFSET(L!$C$1,MATCH("Checker"&amp;ADDRESS(ROW(),COLUMN(),4),L!$A:$A,0)-1,SL,,)</f>
        <v>Declare if all applicable Tantalum smelter information has been provided on Declaration tab cell D62</v>
      </c>
    </row>
    <row r="46" spans="1:10" ht="39">
      <c r="A46" s="110" t="str">
        <f ca="1">Declaration!B63</f>
        <v>Tin  (*)</v>
      </c>
      <c r="B46" s="109" t="str">
        <f>Declaration!D63</f>
        <v>Yes</v>
      </c>
      <c r="C46" s="109" t="str">
        <f t="shared" ca="1" si="3"/>
        <v>Complete</v>
      </c>
      <c r="D46" s="122" t="str">
        <f>IF(H46=1,"Click here to answer question 7 for Tin","")</f>
        <v/>
      </c>
      <c r="E46" s="91" t="s">
        <v>1426</v>
      </c>
      <c r="F46" s="118">
        <f>F26</f>
        <v>1</v>
      </c>
      <c r="G46" s="88">
        <f t="shared" si="5"/>
        <v>0</v>
      </c>
      <c r="H46" s="89">
        <f t="shared" si="6"/>
        <v>0</v>
      </c>
      <c r="I46" s="210" t="str">
        <f ca="1">OFFSET(L!$C$1,MATCH("Checker"&amp;"Comp",L!$A:$A,0)-1,SL,,)</f>
        <v>Complete</v>
      </c>
      <c r="J46" s="22" t="str">
        <f ca="1">OFFSET(L!$C$1,MATCH("Checker"&amp;ADDRESS(ROW(),COLUMN(),4),L!$A:$A,0)-1,SL,,)</f>
        <v>Declare if all applicable Tin smelter information has been provided on Declaration tab cell D63</v>
      </c>
    </row>
    <row r="47" spans="1:10" ht="39">
      <c r="A47" s="110" t="str">
        <f ca="1">Declaration!B64</f>
        <v>Gold  (*)</v>
      </c>
      <c r="B47" s="109" t="str">
        <f>Declaration!D64</f>
        <v>Yes</v>
      </c>
      <c r="C47" s="109" t="str">
        <f t="shared" ca="1" si="3"/>
        <v>Complete</v>
      </c>
      <c r="D47" s="122" t="str">
        <f>IF(H47=1,"Click here to answer question 7 for Gold","")</f>
        <v/>
      </c>
      <c r="E47" s="91" t="s">
        <v>1426</v>
      </c>
      <c r="F47" s="118">
        <f>F27</f>
        <v>1</v>
      </c>
      <c r="G47" s="88">
        <f t="shared" si="5"/>
        <v>0</v>
      </c>
      <c r="H47" s="89">
        <f t="shared" si="6"/>
        <v>0</v>
      </c>
      <c r="I47" s="210" t="str">
        <f ca="1">OFFSET(L!$C$1,MATCH("Checker"&amp;"Comp",L!$A:$A,0)-1,SL,,)</f>
        <v>Complete</v>
      </c>
      <c r="J47" s="22" t="str">
        <f ca="1">OFFSET(L!$C$1,MATCH("Checker"&amp;ADDRESS(ROW(),COLUMN(),4),L!$A:$A,0)-1,SL,,)</f>
        <v>Declare if all applicable Gold smelter information has been provided on Declaration tab cell D64</v>
      </c>
    </row>
    <row r="48" spans="1:10" ht="39">
      <c r="A48" s="110" t="str">
        <f ca="1">Declaration!B65</f>
        <v>Tungsten  (*)</v>
      </c>
      <c r="B48" s="109" t="str">
        <f>Declaration!D65</f>
        <v>Yes</v>
      </c>
      <c r="C48" s="109" t="str">
        <f t="shared" ca="1" si="3"/>
        <v>Complete</v>
      </c>
      <c r="D48" s="122" t="str">
        <f>IF(H48=1,"Click here to answer question 7 for Tungsten","")</f>
        <v/>
      </c>
      <c r="E48" s="91" t="s">
        <v>1426</v>
      </c>
      <c r="F48" s="118">
        <f>F28</f>
        <v>1</v>
      </c>
      <c r="G48" s="88">
        <f t="shared" si="5"/>
        <v>0</v>
      </c>
      <c r="H48" s="89">
        <f t="shared" si="6"/>
        <v>0</v>
      </c>
      <c r="I48" s="210" t="str">
        <f ca="1">OFFSET(L!$C$1,MATCH("Checker"&amp;"Comp",L!$A:$A,0)-1,SL,,)</f>
        <v>Complete</v>
      </c>
      <c r="J48" s="22" t="str">
        <f ca="1">OFFSET(L!$C$1,MATCH("Checker"&amp;ADDRESS(ROW(),COLUMN(),4),L!$A:$A,0)-1,SL,,)</f>
        <v>Declare if all applicable Tungsten smelter information has been provided on Declaration tab cell D65</v>
      </c>
    </row>
    <row r="49" spans="1:12" ht="25.5">
      <c r="A49" s="109" t="str">
        <f ca="1">Declaration!B68</f>
        <v>Question</v>
      </c>
      <c r="B49" s="112"/>
      <c r="C49" s="112"/>
      <c r="D49" s="120"/>
      <c r="E49" s="91" t="s">
        <v>850</v>
      </c>
      <c r="F49" s="117"/>
      <c r="G49" s="117"/>
      <c r="H49" s="117"/>
    </row>
    <row r="50" spans="1:12" ht="39">
      <c r="A50" s="109" t="str">
        <f ca="1">Declaration!B69</f>
        <v>A. Do you have a policy in place that addresses conflict minerals sourcing? (*)</v>
      </c>
      <c r="B50" s="109" t="str">
        <f>Declaration!D69</f>
        <v>Yes</v>
      </c>
      <c r="C50" s="109" t="str">
        <f t="shared" ca="1" si="3"/>
        <v>Complete</v>
      </c>
      <c r="D50" s="119" t="str">
        <f>IF(H50=1,"Click here to answer question (A)","")</f>
        <v/>
      </c>
      <c r="E50" s="91" t="s">
        <v>2521</v>
      </c>
      <c r="F50" s="118">
        <f>IF(SUM(F$25:F$28)=0,0,1)</f>
        <v>1</v>
      </c>
      <c r="G50" s="88">
        <f t="shared" si="5"/>
        <v>0</v>
      </c>
      <c r="H50" s="89">
        <f t="shared" si="6"/>
        <v>0</v>
      </c>
      <c r="I50" s="210" t="str">
        <f ca="1">OFFSET(L!$C$1,MATCH("Checker"&amp;"Comp",L!$A:$A,0)-1,SL,,)</f>
        <v>Complete</v>
      </c>
      <c r="J50" s="22" t="str">
        <f ca="1">OFFSET(L!$C$1,MATCH("Checker"&amp;ADDRESS(ROW(),COLUMN(),4),L!$A:$A,0)-1,SL,,)</f>
        <v>Answer if your company has a DRC conflict-free sourcing policy on the Declaration tab cell D69</v>
      </c>
    </row>
    <row r="51" spans="1:12" ht="39">
      <c r="A51" s="109" t="str">
        <f ca="1">Declaration!B71</f>
        <v>B. Is your conflict minerals sourcing policy publicly available on your website? (Note – If yes, the user shall specify the URL in the comment field.) (*)</v>
      </c>
      <c r="B51" s="109" t="str">
        <f>Declaration!D71</f>
        <v>Yes</v>
      </c>
      <c r="C51" s="109" t="str">
        <f t="shared" ca="1" si="3"/>
        <v>Complete</v>
      </c>
      <c r="D51" s="119" t="str">
        <f>IF(H51=1,"Click here to answer question (B)","")</f>
        <v/>
      </c>
      <c r="E51" s="91" t="s">
        <v>2521</v>
      </c>
      <c r="F51" s="118">
        <f t="shared" ref="F51:F60" si="7">F$50</f>
        <v>1</v>
      </c>
      <c r="G51" s="88">
        <f t="shared" si="5"/>
        <v>0</v>
      </c>
      <c r="H51" s="89">
        <f t="shared" si="6"/>
        <v>0</v>
      </c>
      <c r="I51" s="210"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15">
      <c r="A52" s="189" t="s">
        <v>6</v>
      </c>
      <c r="B52" s="109" t="str">
        <f>Declaration!G71</f>
        <v>http://www.smcworld.com/docs/company/en/</v>
      </c>
      <c r="C52" s="109" t="str">
        <f ca="1">IF(H52=1,J52,I52)</f>
        <v>Complete</v>
      </c>
      <c r="D52" s="119" t="str">
        <f>IF(H52=1,"Click here to specify URL for question (B)","")</f>
        <v/>
      </c>
      <c r="E52" s="91"/>
      <c r="F52" s="118">
        <f>IF(AND(F51=1,B51="Yes"),1,0)</f>
        <v>1</v>
      </c>
      <c r="G52" s="88">
        <f>IF(LEN(B52)&gt;1,0,1)</f>
        <v>0</v>
      </c>
      <c r="H52" s="89">
        <f t="shared" si="6"/>
        <v>0</v>
      </c>
      <c r="I52" s="210" t="str">
        <f ca="1">OFFSET(L!$C$1,MATCH("Checker"&amp;"Comp",L!$A:$A,0)-1,SL,,)</f>
        <v>Complete</v>
      </c>
      <c r="J52" s="190" t="str">
        <f ca="1">OFFSET(L!$C$1,MATCH("Checker"&amp;ADDRESS(ROW(),COLUMN(),4),L!$A:$A,0)-1,SL,,)</f>
        <v>Enter the URL in Declaration worksheet cell G71 if you answer "Yes" for question B. The format of the URL should be "www.companyname.com"</v>
      </c>
    </row>
    <row r="53" spans="1:12" ht="39">
      <c r="A53" s="109" t="str">
        <f ca="1">Declaration!B73</f>
        <v>C. Do you require your direct suppliers to be DRC conflict-free? (*)</v>
      </c>
      <c r="B53" s="109" t="str">
        <f>Declaration!D73</f>
        <v>Yes</v>
      </c>
      <c r="C53" s="109" t="str">
        <f t="shared" ca="1" si="3"/>
        <v>Complete</v>
      </c>
      <c r="D53" s="119" t="str">
        <f>IF(H53=1,"Click here to answer question (C)","")</f>
        <v/>
      </c>
      <c r="E53" s="91" t="s">
        <v>2521</v>
      </c>
      <c r="F53" s="118">
        <f t="shared" si="7"/>
        <v>1</v>
      </c>
      <c r="G53" s="88">
        <f t="shared" si="5"/>
        <v>0</v>
      </c>
      <c r="H53" s="89">
        <f t="shared" si="6"/>
        <v>0</v>
      </c>
      <c r="I53" s="210" t="str">
        <f ca="1">OFFSET(L!$C$1,MATCH("Checker"&amp;"Comp",L!$A:$A,0)-1,SL,,)</f>
        <v>Complete</v>
      </c>
      <c r="J53" s="22" t="str">
        <f ca="1">OFFSET(L!$C$1,MATCH("Checker"&amp;ADDRESS(ROW(),COLUMN(),4),L!$A:$A,0)-1,SL,,)</f>
        <v>Answer if you require your direct suppliers to be DRC conflict-free on the Declaration tab cell D73</v>
      </c>
    </row>
    <row r="54" spans="1:12" ht="51">
      <c r="A54" s="109" t="str">
        <f ca="1">Declaration!B75</f>
        <v>D. Do you require your direct suppliers to source the 3TG from smelters whose due diligence practices have been validated by an independent third party audit program? (*)</v>
      </c>
      <c r="B54" s="109" t="str">
        <f>Declaration!D75</f>
        <v>Yes</v>
      </c>
      <c r="C54" s="109" t="str">
        <f t="shared" ca="1" si="3"/>
        <v>Complete</v>
      </c>
      <c r="D54" s="119" t="str">
        <f>IF(H54=1,"Click here to answer question (D)","")</f>
        <v/>
      </c>
      <c r="E54" s="91" t="s">
        <v>2521</v>
      </c>
      <c r="F54" s="118">
        <f t="shared" si="7"/>
        <v>1</v>
      </c>
      <c r="G54" s="88">
        <f t="shared" si="5"/>
        <v>0</v>
      </c>
      <c r="H54" s="89">
        <f t="shared" si="6"/>
        <v>0</v>
      </c>
      <c r="I54" s="210"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9" t="str">
        <f ca="1">Declaration!B77</f>
        <v>E. Have you implemented due diligence measures for conflict-free sourcing? (*)</v>
      </c>
      <c r="B55" s="109" t="str">
        <f>Declaration!D77</f>
        <v>Yes</v>
      </c>
      <c r="C55" s="109" t="str">
        <f t="shared" ca="1" si="3"/>
        <v>Complete</v>
      </c>
      <c r="D55" s="119" t="str">
        <f>IF(H55=1,"Click here to answer question (E)","")</f>
        <v/>
      </c>
      <c r="E55" s="91" t="s">
        <v>2521</v>
      </c>
      <c r="F55" s="118">
        <f t="shared" si="7"/>
        <v>1</v>
      </c>
      <c r="G55" s="88">
        <f t="shared" si="5"/>
        <v>0</v>
      </c>
      <c r="H55" s="89">
        <f t="shared" si="6"/>
        <v>0</v>
      </c>
      <c r="I55" s="210"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09" t="str">
        <f ca="1">Declaration!B79</f>
        <v>F. Do you collect conflict minerals due diligence information from your suppliers which is in conformance with the IPC-1755 Conflict Minerals Data Exchange standard [e.g., the CFSI Conflict Minerals Reporting Template]? (*)</v>
      </c>
      <c r="B56" s="109" t="str">
        <f>Declaration!D79</f>
        <v>Yes</v>
      </c>
      <c r="C56" s="109" t="str">
        <f t="shared" ca="1" si="3"/>
        <v>Complete</v>
      </c>
      <c r="D56" s="119" t="str">
        <f>IF(H56=1,"Click here to answer question (F)","")</f>
        <v/>
      </c>
      <c r="E56" s="91" t="s">
        <v>2521</v>
      </c>
      <c r="F56" s="118">
        <f t="shared" si="7"/>
        <v>1</v>
      </c>
      <c r="G56" s="88">
        <f t="shared" si="5"/>
        <v>0</v>
      </c>
      <c r="H56" s="89">
        <f t="shared" si="6"/>
        <v>0</v>
      </c>
      <c r="I56" s="210"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09" t="str">
        <f ca="1">Declaration!B81</f>
        <v>G. Do you request smelter names from your suppliers? (*)</v>
      </c>
      <c r="B57" s="109" t="str">
        <f>Declaration!D81</f>
        <v>Yes</v>
      </c>
      <c r="C57" s="109" t="str">
        <f t="shared" ca="1" si="3"/>
        <v>Complete</v>
      </c>
      <c r="D57" s="119" t="str">
        <f>IF(H57=1,"Click here to answer question (G)","")</f>
        <v/>
      </c>
      <c r="E57" s="91" t="s">
        <v>2521</v>
      </c>
      <c r="F57" s="118">
        <f t="shared" si="7"/>
        <v>1</v>
      </c>
      <c r="G57" s="88">
        <f t="shared" si="5"/>
        <v>0</v>
      </c>
      <c r="H57" s="89">
        <f t="shared" si="6"/>
        <v>0</v>
      </c>
      <c r="I57" s="210" t="str">
        <f ca="1">OFFSET(L!$C$1,MATCH("Checker"&amp;"Comp",L!$A:$A,0)-1,SL,,)</f>
        <v>Complete</v>
      </c>
      <c r="J57" s="22" t="str">
        <f ca="1">OFFSET(L!$C$1,MATCH("Checker"&amp;ADDRESS(ROW(),COLUMN(),4),L!$A:$A,0)-1,SL,,)</f>
        <v>Answer if you request smelter names from your suppliers on the declaration tab cell D81</v>
      </c>
    </row>
    <row r="58" spans="1:12" ht="39">
      <c r="A58" s="109" t="str">
        <f ca="1">Declaration!B83</f>
        <v>H. Do you review due diligence information received from your suppliers against your company’s expectations? (*)</v>
      </c>
      <c r="B58" s="109" t="str">
        <f>Declaration!D83</f>
        <v>Yes</v>
      </c>
      <c r="C58" s="109" t="str">
        <f t="shared" ca="1" si="3"/>
        <v>Complete</v>
      </c>
      <c r="D58" s="119" t="str">
        <f>IF(H58=1,"Click here to answer question (H)","")</f>
        <v/>
      </c>
      <c r="E58" s="91" t="s">
        <v>2521</v>
      </c>
      <c r="F58" s="118">
        <f t="shared" si="7"/>
        <v>1</v>
      </c>
      <c r="G58" s="88">
        <f t="shared" si="5"/>
        <v>0</v>
      </c>
      <c r="H58" s="89">
        <f t="shared" si="6"/>
        <v>0</v>
      </c>
      <c r="I58" s="210"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9" t="str">
        <f ca="1">Declaration!B85</f>
        <v>I. Does your review process include corrective action management? (*)</v>
      </c>
      <c r="B59" s="109" t="str">
        <f>Declaration!D85</f>
        <v>Yes</v>
      </c>
      <c r="C59" s="109" t="str">
        <f t="shared" ca="1" si="3"/>
        <v>Complete</v>
      </c>
      <c r="D59" s="119" t="str">
        <f>IF(H59=1,"Click here to answer question (I)","")</f>
        <v/>
      </c>
      <c r="E59" s="91" t="s">
        <v>2521</v>
      </c>
      <c r="F59" s="118">
        <f t="shared" si="7"/>
        <v>1</v>
      </c>
      <c r="G59" s="88">
        <f t="shared" si="5"/>
        <v>0</v>
      </c>
      <c r="H59" s="89">
        <f t="shared" si="6"/>
        <v>0</v>
      </c>
      <c r="I59" s="210" t="str">
        <f ca="1">OFFSET(L!$C$1,MATCH("Checker"&amp;"Comp",L!$A:$A,0)-1,SL,,)</f>
        <v>Complete</v>
      </c>
      <c r="J59" s="22" t="str">
        <f ca="1">OFFSET(L!$C$1,MATCH("Checker"&amp;ADDRESS(ROW(),COLUMN(),4),L!$A:$A,0)-1,SL,,)</f>
        <v>Answer if your verification process includes corrective action management on Declaration tab cell D85</v>
      </c>
    </row>
    <row r="60" spans="1:12" ht="39">
      <c r="A60" s="109" t="str">
        <f ca="1">Declaration!B87</f>
        <v>J. Are you subject to the SEC Conflict Minerals rule? (*)</v>
      </c>
      <c r="B60" s="109" t="str">
        <f>Declaration!D87</f>
        <v>No</v>
      </c>
      <c r="C60" s="109" t="str">
        <f t="shared" ca="1" si="3"/>
        <v>Complete</v>
      </c>
      <c r="D60" s="119" t="str">
        <f>IF(H60=1,"Click here to answer question (J)","")</f>
        <v/>
      </c>
      <c r="E60" s="91" t="s">
        <v>2521</v>
      </c>
      <c r="F60" s="118">
        <f t="shared" si="7"/>
        <v>1</v>
      </c>
      <c r="G60" s="88">
        <f t="shared" si="5"/>
        <v>0</v>
      </c>
      <c r="H60" s="89">
        <f t="shared" si="6"/>
        <v>0</v>
      </c>
      <c r="I60" s="210" t="str">
        <f ca="1">OFFSET(L!$C$1,MATCH("Checker"&amp;"Comp",L!$A:$A,0)-1,SL,,)</f>
        <v>Complete</v>
      </c>
      <c r="J60" s="22" t="str">
        <f ca="1">OFFSET(L!$C$1,MATCH("Checker"&amp;ADDRESS(ROW(),COLUMN(),4),L!$A:$A,0)-1,SL,,)</f>
        <v>Answer if you are subject to the SEC Disclosure requirement on Declaration tab cell D87</v>
      </c>
    </row>
    <row r="61" spans="1:12" ht="39">
      <c r="A61" s="110" t="s">
        <v>2459</v>
      </c>
      <c r="B61" s="109" t="str">
        <f>IF(G61=1,"No products or item numbers listed","One or more product / item numbers have been provided")</f>
        <v>No products or item numbers listed</v>
      </c>
      <c r="C61" s="109" t="str">
        <f t="shared" ca="1" si="3"/>
        <v>Complete</v>
      </c>
      <c r="D61" s="119" t="str">
        <f>IF(H61=1,"Click here to enter detail on Product List tab","")</f>
        <v/>
      </c>
      <c r="E61" s="91" t="s">
        <v>2521</v>
      </c>
      <c r="F61" s="118">
        <f>IF(B5=Declaration!Q9,1,0)</f>
        <v>0</v>
      </c>
      <c r="G61" s="88">
        <f>IF('Product List'!B6="",1,0)</f>
        <v>1</v>
      </c>
      <c r="H61" s="89">
        <f t="shared" si="6"/>
        <v>0</v>
      </c>
      <c r="I61" s="210"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18" t="s">
        <v>3520</v>
      </c>
      <c r="B62" s="109"/>
      <c r="C62" s="219"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List'!Y$5:Y$2491))&gt;0),I62,J62))))</f>
        <v>Complete</v>
      </c>
      <c r="D62" s="119" t="str">
        <f>IF(H62=0,"","Click here to provide smelter information")</f>
        <v/>
      </c>
      <c r="E62" s="91" t="s">
        <v>2521</v>
      </c>
      <c r="F62" s="118">
        <f>F$50</f>
        <v>1</v>
      </c>
      <c r="G62" s="88">
        <f>IF(COUNTIF('Smelter List'!C5:C14,"")&lt;10,0,1)</f>
        <v>0</v>
      </c>
      <c r="H62" s="89">
        <f>IF(AND(OR(Declaration!D26="Yes",Declaration!D32="Yes"),(COUNTIF(SmelterIdetifiedForMetal,"Tantalum")&lt;1)),(1*K62),(0*K62))</f>
        <v>0</v>
      </c>
      <c r="I62" s="210" t="str">
        <f ca="1">OFFSET(L!$C$1,MATCH("Checker"&amp;"Comp",L!$A:$A,0)-1,SL,,)</f>
        <v>Complete</v>
      </c>
      <c r="J62" s="22" t="str">
        <f ca="1">OFFSET(L!$C$1,MATCH("Checker"&amp;ADDRESS(ROW(),COLUMN(),4),L!$A:$A,0)-1,SL,,)</f>
        <v>Provide list of tantalum smelters contributing material to supply chain on Smelter List tab</v>
      </c>
      <c r="K62" s="217">
        <f>IF(AND(Declaration!D26="No",Declaration!D32="No"),0,1)</f>
        <v>1</v>
      </c>
      <c r="L62" s="22" t="str">
        <f ca="1">OFFSET(L!$C$1,MATCH("Checker"&amp;ADDRESS(ROW(),COLUMN(),4),L!$A:$A,0)-1,SL,,)</f>
        <v>Please answer Questions 1 and 2 on Declaration tab</v>
      </c>
    </row>
    <row r="63" spans="1:12" ht="39">
      <c r="A63" s="218" t="s">
        <v>3521</v>
      </c>
      <c r="B63" s="109"/>
      <c r="C63" s="219"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List'!Y$5:Y$2491))&gt;0),I63,J63))))</f>
        <v>Complete</v>
      </c>
      <c r="D63" s="119" t="str">
        <f>IF(H63=0,"","Click here to provide smelter information")</f>
        <v/>
      </c>
      <c r="E63" s="91" t="s">
        <v>1426</v>
      </c>
      <c r="F63" s="118">
        <f>F$50</f>
        <v>1</v>
      </c>
      <c r="G63" s="88">
        <f>IF(COUNTIF('Smelter List'!C6:C15,"")&lt;10,0,1)</f>
        <v>0</v>
      </c>
      <c r="H63" s="89">
        <f>IF(AND(OR(Declaration!D27="Yes",Declaration!D33="Yes"),(COUNTIF(SmelterIdetifiedForMetal,"Tin")&lt;1)),(1*K63),(0*K63))</f>
        <v>0</v>
      </c>
      <c r="I63" s="210" t="str">
        <f ca="1">OFFSET(L!$C$1,MATCH("Checker"&amp;"Comp",L!$A:$A,0)-1,SL,,)</f>
        <v>Complete</v>
      </c>
      <c r="J63" s="22" t="str">
        <f ca="1">OFFSET(L!$C$1,MATCH("Checker"&amp;ADDRESS(ROW(),COLUMN(),4),L!$A:$A,0)-1,SL,,)</f>
        <v>Provide list of tin smelters contributing material to supply chain on Smelter List tab</v>
      </c>
      <c r="K63" s="217">
        <f>IF(AND(Declaration!D27="No",Declaration!D33="No"),0,1)</f>
        <v>1</v>
      </c>
      <c r="L63" s="22" t="str">
        <f ca="1">OFFSET(L!$C$1,MATCH("Checker"&amp;ADDRESS(ROW(),COLUMN(),4),L!$A:$A,0)-1,SL,,)</f>
        <v>Please answer Questions 1 and 2 on Declaration tab</v>
      </c>
    </row>
    <row r="64" spans="1:12" ht="39">
      <c r="A64" s="218" t="s">
        <v>3522</v>
      </c>
      <c r="B64" s="109"/>
      <c r="C64" s="219"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List'!Y$5:Y$2491))&gt;0),I64,J64))))</f>
        <v>Complete</v>
      </c>
      <c r="D64" s="119" t="str">
        <f>IF(H64=0,"","Click here to provide smelter information")</f>
        <v/>
      </c>
      <c r="E64" s="91" t="s">
        <v>1426</v>
      </c>
      <c r="F64" s="118">
        <f>F$50</f>
        <v>1</v>
      </c>
      <c r="G64" s="88">
        <f>IF(COUNTIF('Smelter List'!C7:C16,"")&lt;10,0,1)</f>
        <v>0</v>
      </c>
      <c r="H64" s="89">
        <f>IF(AND(OR(Declaration!D28="Yes",Declaration!D34="Yes"),(COUNTIF(SmelterIdetifiedForMetal,"Gold")&lt;1)),(1*K64),(0*K64))</f>
        <v>0</v>
      </c>
      <c r="I64" s="210" t="str">
        <f ca="1">OFFSET(L!$C$1,MATCH("Checker"&amp;"Comp",L!$A:$A,0)-1,SL,,)</f>
        <v>Complete</v>
      </c>
      <c r="J64" s="22" t="str">
        <f ca="1">OFFSET(L!$C$1,MATCH("Checker"&amp;ADDRESS(ROW(),COLUMN(),4),L!$A:$A,0)-1,SL,,)</f>
        <v>Provide list of gold smelters contributing material to supply chain on Smelter List tab</v>
      </c>
      <c r="K64" s="217">
        <f>IF(AND(Declaration!D28="No",Declaration!D34="No"),0,1)</f>
        <v>1</v>
      </c>
      <c r="L64" s="22" t="str">
        <f ca="1">OFFSET(L!$C$1,MATCH("Checker"&amp;ADDRESS(ROW(),COLUMN(),4),L!$A:$A,0)-1,SL,,)</f>
        <v>Please answer Questions 1 and 2 on Declaration tab</v>
      </c>
    </row>
    <row r="65" spans="1:12" ht="39">
      <c r="A65" s="218" t="s">
        <v>3523</v>
      </c>
      <c r="B65" s="109"/>
      <c r="C65" s="219"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List'!Y$5:Y$2491))&gt;0),I65,J65))))</f>
        <v>Complete</v>
      </c>
      <c r="D65" s="119" t="str">
        <f>IF(H65=0,"","Click here to provide smelter information")</f>
        <v/>
      </c>
      <c r="E65" s="91" t="s">
        <v>1426</v>
      </c>
      <c r="F65" s="118">
        <f>F$50</f>
        <v>1</v>
      </c>
      <c r="G65" s="88">
        <f>IF(COUNTIF('Smelter List'!C8:C17,"")&lt;10,0,1)</f>
        <v>0</v>
      </c>
      <c r="H65" s="89">
        <f>IF(AND(OR(Declaration!D29="Yes",Declaration!D35="Yes"),(COUNTIF(SmelterIdetifiedForMetal,"Tungsten")&lt;1)),(1*K65),(0*K65))</f>
        <v>0</v>
      </c>
      <c r="I65" s="210" t="str">
        <f ca="1">OFFSET(L!$C$1,MATCH("Checker"&amp;"Comp",L!$A:$A,0)-1,SL,,)</f>
        <v>Complete</v>
      </c>
      <c r="J65" s="22" t="str">
        <f ca="1">OFFSET(L!$C$1,MATCH("Checker"&amp;ADDRESS(ROW(),COLUMN(),4),L!$A:$A,0)-1,SL,,)</f>
        <v>Provide list of tungsten smelters contributing material to supply chain on Smelter List tab</v>
      </c>
      <c r="K65" s="217">
        <f>IF(AND(Declaration!D29="No",Declaration!D35="No"),0,1)</f>
        <v>1</v>
      </c>
      <c r="L65" s="22" t="str">
        <f ca="1">OFFSET(L!$C$1,MATCH("Checker"&amp;ADDRESS(ROW(),COLUMN(),4),L!$A:$A,0)-1,SL,,)</f>
        <v>Please answer Questions 1 and 2 on Declaration tab</v>
      </c>
    </row>
    <row r="66" spans="1:12" ht="25.5">
      <c r="A66" s="245" t="s">
        <v>4639</v>
      </c>
      <c r="B66" s="109"/>
      <c r="C66" s="245" t="str">
        <f ca="1">IF(F66=0,J66,IF(G66=0,I66,L66))</f>
        <v>Complete</v>
      </c>
      <c r="D66" s="119"/>
      <c r="E66" s="91"/>
      <c r="F66" s="118">
        <f ca="1">IF(COUNTIF('Smelter List'!$C:$C,"Smelter Not Listed")&gt;0,1,0)</f>
        <v>1</v>
      </c>
      <c r="G66" s="88">
        <f ca="1">SUM('Smelter List'!U5:U2491)</f>
        <v>0</v>
      </c>
      <c r="H66" s="89">
        <f ca="1">F66*G66</f>
        <v>0</v>
      </c>
      <c r="I66" s="210" t="str">
        <f ca="1">OFFSET(L!$C$1,MATCH("Checker"&amp;"Comp",L!$A:$A,0)-1,SL,,)</f>
        <v>Complete</v>
      </c>
      <c r="J66" s="22" t="s">
        <v>4640</v>
      </c>
      <c r="K66" s="217"/>
      <c r="L66" s="22" t="s">
        <v>4641</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26" priority="331" stopIfTrue="1">
      <formula>IF(F62=0,TRUE)</formula>
    </cfRule>
  </conditionalFormatting>
  <conditionalFormatting sqref="A5:A13">
    <cfRule type="expression" dxfId="25" priority="39" stopIfTrue="1">
      <formula>$F5=0</formula>
    </cfRule>
    <cfRule type="expression" dxfId="24" priority="40" stopIfTrue="1">
      <formula>AND($F5=1,$G5=0)</formula>
    </cfRule>
    <cfRule type="expression" dxfId="23" priority="41" stopIfTrue="1">
      <formula>AND($F5&lt;&gt;0,$G5&lt;&gt;0)</formula>
    </cfRule>
  </conditionalFormatting>
  <conditionalFormatting sqref="B61">
    <cfRule type="expression" dxfId="22" priority="37" stopIfTrue="1">
      <formula>$F61=0</formula>
    </cfRule>
  </conditionalFormatting>
  <conditionalFormatting sqref="D52">
    <cfRule type="expression" dxfId="21" priority="348" stopIfTrue="1">
      <formula>$H$52=0</formula>
    </cfRule>
  </conditionalFormatting>
  <conditionalFormatting sqref="B63">
    <cfRule type="expression" dxfId="20" priority="29" stopIfTrue="1">
      <formula>IF(F63=0,TRUE)</formula>
    </cfRule>
  </conditionalFormatting>
  <conditionalFormatting sqref="B64">
    <cfRule type="expression" dxfId="19" priority="25" stopIfTrue="1">
      <formula>IF(F64=0,TRUE)</formula>
    </cfRule>
  </conditionalFormatting>
  <conditionalFormatting sqref="B65:B66">
    <cfRule type="expression" dxfId="18" priority="21" stopIfTrue="1">
      <formula>IF(F65=0,TRUE)</formula>
    </cfRule>
  </conditionalFormatting>
  <conditionalFormatting sqref="C62:C66">
    <cfRule type="expression" dxfId="17" priority="3" stopIfTrue="1">
      <formula>C62="Not Required"</formula>
    </cfRule>
    <cfRule type="expression" dxfId="16" priority="11" stopIfTrue="1">
      <formula>OR(C62="Complete",C62="填写", C62="記入",C62="완료",C62="Complétez",C62="Concluído",C62="Vollständig",C62="Completare",C62="Doldurun")</formula>
    </cfRule>
  </conditionalFormatting>
  <conditionalFormatting sqref="A62:A66">
    <cfRule type="expression" dxfId="15" priority="4" stopIfTrue="1">
      <formula>C62="Not Required"</formula>
    </cfRule>
    <cfRule type="expression" dxfId="14"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13" priority="337" stopIfTrue="1">
      <formula>$F4=0</formula>
    </cfRule>
    <cfRule type="expression" dxfId="12" priority="338" stopIfTrue="1">
      <formula>$H4=0</formula>
    </cfRule>
    <cfRule type="expression" dxfId="11" priority="339" stopIfTrue="1">
      <formula>$H4=1</formula>
    </cfRule>
  </conditionalFormatting>
  <conditionalFormatting sqref="C66 A66">
    <cfRule type="expression" dxfId="10"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8" customWidth="1"/>
    <col min="2" max="2" width="39.875" style="129" customWidth="1"/>
    <col min="3" max="3" width="39.875" style="128" customWidth="1"/>
    <col min="4" max="4" width="58.75" style="128" customWidth="1"/>
    <col min="5" max="5" width="1.625" style="128" customWidth="1"/>
    <col min="6" max="35" width="9" customWidth="1"/>
    <col min="36" max="16384" width="8.75" style="26"/>
  </cols>
  <sheetData>
    <row r="1" spans="1:35" ht="34.9" customHeight="1" thickTop="1">
      <c r="A1" s="405" t="str">
        <f ca="1">OFFSET(L!$C$1,MATCH("Product List"&amp;ADDRESS(ROW(),COLUMN(),4),L!$A:$A,0)-1,SL,,)</f>
        <v>Completion required only if reporting level "Product (or List of Products)" selected on the 'Declaration' worksheet.</v>
      </c>
      <c r="B1" s="406"/>
      <c r="C1" s="406"/>
      <c r="D1" s="406"/>
      <c r="E1" s="157"/>
    </row>
    <row r="2" spans="1:35">
      <c r="A2" s="29"/>
      <c r="B2" s="162"/>
      <c r="C2" s="162"/>
      <c r="D2"/>
      <c r="E2" s="30"/>
    </row>
    <row r="3" spans="1:35">
      <c r="A3" s="29"/>
      <c r="B3" s="162"/>
      <c r="C3" s="162"/>
      <c r="D3" s="162"/>
      <c r="E3" s="30"/>
    </row>
    <row r="4" spans="1:35" ht="15.75" customHeight="1">
      <c r="A4" s="29"/>
      <c r="B4" s="404" t="s">
        <v>1750</v>
      </c>
      <c r="C4" s="404"/>
      <c r="D4" s="404"/>
      <c r="E4" s="30"/>
    </row>
    <row r="5" spans="1:35" ht="15.75">
      <c r="A5" s="177"/>
      <c r="B5" s="180" t="str">
        <f ca="1">OFFSET(L!$C$1,MATCH("Product List"&amp;ADDRESS(ROW(),COLUMN(),4),L!$A:$A,0)-1,SL,,)</f>
        <v>Manufacturer’s Product Number (*)</v>
      </c>
      <c r="C5" s="180" t="str">
        <f ca="1">OFFSET(L!$C$1,MATCH("Product List"&amp;ADDRESS(ROW(),COLUMN(),4),L!$A:$A,0)-1,SL,,)</f>
        <v>Manufacturer’s Product Name</v>
      </c>
      <c r="D5" s="92" t="str">
        <f ca="1">OFFSET(L!$C$1,MATCH("Product List"&amp;ADDRESS(ROW(),COLUMN(),4),L!$A:$A,0)-1,SL,,)</f>
        <v>Comments</v>
      </c>
      <c r="E5" s="30"/>
    </row>
    <row r="6" spans="1:35" s="33" customFormat="1" ht="15.75">
      <c r="A6" s="174"/>
      <c r="B6" s="163"/>
      <c r="C6" s="123"/>
      <c r="D6" s="123"/>
      <c r="E6" s="32"/>
      <c r="F6"/>
      <c r="G6"/>
      <c r="H6"/>
      <c r="I6"/>
      <c r="J6"/>
      <c r="K6"/>
      <c r="L6"/>
      <c r="M6"/>
      <c r="N6"/>
      <c r="O6"/>
      <c r="P6"/>
      <c r="Q6"/>
      <c r="R6"/>
      <c r="S6"/>
      <c r="T6"/>
      <c r="U6"/>
      <c r="V6"/>
      <c r="W6"/>
      <c r="X6"/>
      <c r="Y6"/>
      <c r="Z6"/>
      <c r="AA6"/>
      <c r="AB6"/>
      <c r="AC6"/>
      <c r="AD6"/>
      <c r="AE6"/>
      <c r="AF6"/>
      <c r="AG6"/>
      <c r="AH6"/>
      <c r="AI6"/>
    </row>
    <row r="7" spans="1:35" s="33" customFormat="1" ht="15.75">
      <c r="A7" s="175"/>
      <c r="B7" s="163"/>
      <c r="C7" s="123"/>
      <c r="D7" s="123"/>
      <c r="E7" s="32"/>
      <c r="F7"/>
      <c r="G7"/>
      <c r="H7"/>
      <c r="I7"/>
      <c r="J7"/>
      <c r="K7"/>
      <c r="L7"/>
      <c r="M7"/>
      <c r="N7"/>
      <c r="O7"/>
      <c r="P7"/>
      <c r="Q7"/>
      <c r="R7"/>
      <c r="S7"/>
      <c r="T7"/>
      <c r="U7"/>
      <c r="V7"/>
      <c r="W7"/>
      <c r="X7"/>
      <c r="Y7"/>
      <c r="Z7"/>
      <c r="AA7"/>
      <c r="AB7"/>
      <c r="AC7"/>
      <c r="AD7"/>
      <c r="AE7"/>
      <c r="AF7"/>
      <c r="AG7"/>
      <c r="AH7"/>
      <c r="AI7"/>
    </row>
    <row r="8" spans="1:35" s="33" customFormat="1" ht="15.75">
      <c r="A8" s="175"/>
      <c r="B8" s="163"/>
      <c r="C8" s="123"/>
      <c r="D8" s="123"/>
      <c r="E8" s="32"/>
      <c r="F8"/>
      <c r="G8"/>
      <c r="H8"/>
      <c r="I8"/>
      <c r="J8"/>
      <c r="K8"/>
      <c r="L8"/>
      <c r="M8"/>
      <c r="N8"/>
      <c r="O8"/>
      <c r="P8"/>
      <c r="Q8"/>
      <c r="R8"/>
      <c r="S8"/>
      <c r="T8"/>
      <c r="U8"/>
      <c r="V8"/>
      <c r="W8"/>
      <c r="X8"/>
      <c r="Y8"/>
      <c r="Z8"/>
      <c r="AA8"/>
      <c r="AB8"/>
      <c r="AC8"/>
      <c r="AD8"/>
      <c r="AE8"/>
      <c r="AF8"/>
      <c r="AG8"/>
      <c r="AH8"/>
      <c r="AI8"/>
    </row>
    <row r="9" spans="1:35" s="33" customFormat="1" ht="15.75">
      <c r="A9" s="175"/>
      <c r="B9" s="163"/>
      <c r="C9" s="123"/>
      <c r="D9" s="123"/>
      <c r="E9" s="32"/>
      <c r="F9"/>
      <c r="G9"/>
      <c r="H9"/>
      <c r="I9"/>
      <c r="J9"/>
      <c r="K9"/>
      <c r="L9"/>
      <c r="M9"/>
      <c r="N9"/>
      <c r="O9"/>
      <c r="P9"/>
      <c r="Q9"/>
      <c r="R9"/>
      <c r="S9"/>
      <c r="T9"/>
      <c r="U9"/>
      <c r="V9"/>
      <c r="W9"/>
      <c r="X9"/>
      <c r="Y9"/>
      <c r="Z9"/>
      <c r="AA9"/>
      <c r="AB9"/>
      <c r="AC9"/>
      <c r="AD9"/>
      <c r="AE9"/>
      <c r="AF9"/>
      <c r="AG9"/>
      <c r="AH9"/>
      <c r="AI9"/>
    </row>
    <row r="10" spans="1:35" s="33" customFormat="1" ht="15.75">
      <c r="A10" s="175"/>
      <c r="B10" s="163"/>
      <c r="C10" s="123"/>
      <c r="D10" s="123"/>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5"/>
      <c r="B11" s="163"/>
      <c r="C11" s="123"/>
      <c r="D11" s="123"/>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5"/>
      <c r="B12" s="163"/>
      <c r="C12" s="123"/>
      <c r="D12" s="123"/>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5"/>
      <c r="B13" s="163"/>
      <c r="C13" s="123"/>
      <c r="D13" s="123"/>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5"/>
      <c r="B14" s="163"/>
      <c r="C14" s="123"/>
      <c r="D14" s="123"/>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5"/>
      <c r="B15" s="163"/>
      <c r="C15" s="123"/>
      <c r="D15" s="123"/>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5"/>
      <c r="B16" s="163"/>
      <c r="C16" s="123"/>
      <c r="D16" s="123"/>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5"/>
      <c r="B17" s="163"/>
      <c r="C17" s="123"/>
      <c r="D17" s="123"/>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5"/>
      <c r="B18" s="163"/>
      <c r="C18" s="123"/>
      <c r="D18" s="123"/>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5"/>
      <c r="B19" s="163"/>
      <c r="C19" s="123"/>
      <c r="D19" s="123"/>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5"/>
      <c r="B20" s="163"/>
      <c r="C20" s="123"/>
      <c r="D20" s="123"/>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5"/>
      <c r="B21" s="163"/>
      <c r="C21" s="123"/>
      <c r="D21" s="123"/>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5"/>
      <c r="B22" s="163"/>
      <c r="C22" s="123"/>
      <c r="D22" s="123"/>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5"/>
      <c r="B23" s="163"/>
      <c r="C23" s="123"/>
      <c r="D23" s="123"/>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5"/>
      <c r="B24" s="163"/>
      <c r="C24" s="123"/>
      <c r="D24" s="123"/>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5"/>
      <c r="B25" s="163"/>
      <c r="C25" s="123"/>
      <c r="D25" s="123"/>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5"/>
      <c r="B26" s="163"/>
      <c r="C26" s="123"/>
      <c r="D26" s="123"/>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5"/>
      <c r="B27" s="163"/>
      <c r="C27" s="123"/>
      <c r="D27" s="123"/>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5"/>
      <c r="B28" s="163"/>
      <c r="C28" s="123"/>
      <c r="D28" s="123"/>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5"/>
      <c r="B29" s="163"/>
      <c r="C29" s="123"/>
      <c r="D29" s="123"/>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5"/>
      <c r="B30" s="163"/>
      <c r="C30" s="123"/>
      <c r="D30" s="123"/>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5"/>
      <c r="B31" s="163"/>
      <c r="C31" s="123"/>
      <c r="D31" s="123"/>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5"/>
      <c r="B32" s="163"/>
      <c r="C32" s="123"/>
      <c r="D32" s="123"/>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5"/>
      <c r="B33" s="163"/>
      <c r="C33" s="123"/>
      <c r="D33" s="123"/>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5"/>
      <c r="B34" s="163"/>
      <c r="C34" s="123"/>
      <c r="D34" s="123"/>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5"/>
      <c r="B35" s="163"/>
      <c r="C35" s="123"/>
      <c r="D35" s="123"/>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5"/>
      <c r="B36" s="163"/>
      <c r="C36" s="123"/>
      <c r="D36" s="123"/>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5"/>
      <c r="B37" s="163"/>
      <c r="C37" s="123"/>
      <c r="D37" s="123"/>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5"/>
      <c r="B38" s="163"/>
      <c r="C38" s="123"/>
      <c r="D38" s="123"/>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5"/>
      <c r="B39" s="163"/>
      <c r="C39" s="123"/>
      <c r="D39" s="123"/>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5"/>
      <c r="B40" s="163"/>
      <c r="C40" s="123"/>
      <c r="D40" s="123"/>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5"/>
      <c r="B41" s="163"/>
      <c r="C41" s="123"/>
      <c r="D41" s="123"/>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5"/>
      <c r="B42" s="163"/>
      <c r="C42" s="123"/>
      <c r="D42" s="123"/>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5"/>
      <c r="B43" s="163"/>
      <c r="C43" s="123"/>
      <c r="D43" s="123"/>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5"/>
      <c r="B44" s="163"/>
      <c r="C44" s="123"/>
      <c r="D44" s="123"/>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5"/>
      <c r="B45" s="163"/>
      <c r="C45" s="123"/>
      <c r="D45" s="123"/>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5"/>
      <c r="B46" s="163"/>
      <c r="C46" s="123"/>
      <c r="D46" s="123"/>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5"/>
      <c r="B47" s="163"/>
      <c r="C47" s="123"/>
      <c r="D47" s="123"/>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5"/>
      <c r="B48" s="163"/>
      <c r="C48" s="123"/>
      <c r="D48" s="123"/>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5"/>
      <c r="B49" s="163"/>
      <c r="C49" s="123"/>
      <c r="D49" s="123"/>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5"/>
      <c r="B50" s="163"/>
      <c r="C50" s="123"/>
      <c r="D50" s="123"/>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5"/>
      <c r="B51" s="163"/>
      <c r="C51" s="123"/>
      <c r="D51" s="123"/>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5"/>
      <c r="B52" s="163"/>
      <c r="C52" s="123"/>
      <c r="D52" s="123"/>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5"/>
      <c r="B53" s="163"/>
      <c r="C53" s="123"/>
      <c r="D53" s="123"/>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5"/>
      <c r="B54" s="163"/>
      <c r="C54" s="123"/>
      <c r="D54" s="123"/>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5"/>
      <c r="B55" s="163"/>
      <c r="C55" s="123"/>
      <c r="D55" s="123"/>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5"/>
      <c r="B56" s="163"/>
      <c r="C56" s="123"/>
      <c r="D56" s="123"/>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5"/>
      <c r="B57" s="163"/>
      <c r="C57" s="123"/>
      <c r="D57" s="123"/>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5"/>
      <c r="B58" s="163"/>
      <c r="C58" s="123"/>
      <c r="D58" s="123"/>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5"/>
      <c r="B59" s="163"/>
      <c r="C59" s="123"/>
      <c r="D59" s="123"/>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5"/>
      <c r="B60" s="163"/>
      <c r="C60" s="123"/>
      <c r="D60" s="123"/>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5"/>
      <c r="B61" s="163"/>
      <c r="C61" s="123"/>
      <c r="D61" s="123"/>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5"/>
      <c r="B62" s="163"/>
      <c r="C62" s="123"/>
      <c r="D62" s="123"/>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5"/>
      <c r="B63" s="163"/>
      <c r="C63" s="123"/>
      <c r="D63" s="123"/>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5"/>
      <c r="B64" s="163"/>
      <c r="C64" s="123"/>
      <c r="D64" s="123"/>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5"/>
      <c r="B65" s="163"/>
      <c r="C65" s="123"/>
      <c r="D65" s="123"/>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5"/>
      <c r="B66" s="163"/>
      <c r="C66" s="123"/>
      <c r="D66" s="123"/>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5"/>
      <c r="B67" s="163"/>
      <c r="C67" s="123"/>
      <c r="D67" s="123"/>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5"/>
      <c r="B68" s="163"/>
      <c r="C68" s="123"/>
      <c r="D68" s="123"/>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5"/>
      <c r="B69" s="163"/>
      <c r="C69" s="123"/>
      <c r="D69" s="123"/>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5"/>
      <c r="B70" s="163"/>
      <c r="C70" s="123"/>
      <c r="D70" s="123"/>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5"/>
      <c r="B71" s="163"/>
      <c r="C71" s="123"/>
      <c r="D71" s="123"/>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5"/>
      <c r="B72" s="163"/>
      <c r="C72" s="123"/>
      <c r="D72" s="123"/>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5"/>
      <c r="B73" s="163"/>
      <c r="C73" s="123"/>
      <c r="D73" s="123"/>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5"/>
      <c r="B74" s="163"/>
      <c r="C74" s="123"/>
      <c r="D74" s="123"/>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5"/>
      <c r="B75" s="163"/>
      <c r="C75" s="123"/>
      <c r="D75" s="123"/>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5"/>
      <c r="B76" s="163"/>
      <c r="C76" s="123"/>
      <c r="D76" s="123"/>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5"/>
      <c r="B77" s="163"/>
      <c r="C77" s="123"/>
      <c r="D77" s="123"/>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5"/>
      <c r="B78" s="163"/>
      <c r="C78" s="123"/>
      <c r="D78" s="123"/>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5"/>
      <c r="B79" s="163"/>
      <c r="C79" s="123"/>
      <c r="D79" s="123"/>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5"/>
      <c r="B80" s="163"/>
      <c r="C80" s="123"/>
      <c r="D80" s="123"/>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5"/>
      <c r="B81" s="163"/>
      <c r="C81" s="123"/>
      <c r="D81" s="123"/>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5"/>
      <c r="B82" s="163"/>
      <c r="C82" s="123"/>
      <c r="D82" s="123"/>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5"/>
      <c r="B83" s="163"/>
      <c r="C83" s="123"/>
      <c r="D83" s="123"/>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5"/>
      <c r="B84" s="163"/>
      <c r="C84" s="123"/>
      <c r="D84" s="123"/>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5"/>
      <c r="B85" s="163"/>
      <c r="C85" s="123"/>
      <c r="D85" s="123"/>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5"/>
      <c r="B86" s="163"/>
      <c r="C86" s="123"/>
      <c r="D86" s="123"/>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5"/>
      <c r="B87" s="163"/>
      <c r="C87" s="123"/>
      <c r="D87" s="123"/>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5"/>
      <c r="B88" s="163"/>
      <c r="C88" s="123"/>
      <c r="D88" s="123"/>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5"/>
      <c r="B89" s="163"/>
      <c r="C89" s="123"/>
      <c r="D89" s="123"/>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5"/>
      <c r="B90" s="163"/>
      <c r="C90" s="123"/>
      <c r="D90" s="123"/>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5"/>
      <c r="B91" s="163"/>
      <c r="C91" s="123"/>
      <c r="D91" s="123"/>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5"/>
      <c r="B92" s="163"/>
      <c r="C92" s="123"/>
      <c r="D92" s="123"/>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5"/>
      <c r="B93" s="163"/>
      <c r="C93" s="123"/>
      <c r="D93" s="123"/>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5"/>
      <c r="B94" s="163"/>
      <c r="C94" s="123"/>
      <c r="D94" s="123"/>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5"/>
      <c r="B95" s="163"/>
      <c r="C95" s="123"/>
      <c r="D95" s="123"/>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5"/>
      <c r="B96" s="163"/>
      <c r="C96" s="123"/>
      <c r="D96" s="123"/>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5"/>
      <c r="B97" s="163"/>
      <c r="C97" s="123"/>
      <c r="D97" s="123"/>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5"/>
      <c r="B98" s="163"/>
      <c r="C98" s="123"/>
      <c r="D98" s="123"/>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5"/>
      <c r="B99" s="163"/>
      <c r="C99" s="123"/>
      <c r="D99" s="123"/>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5"/>
      <c r="B100" s="163"/>
      <c r="C100" s="123"/>
      <c r="D100" s="123"/>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5"/>
      <c r="B101" s="163"/>
      <c r="C101" s="123"/>
      <c r="D101" s="123"/>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5"/>
      <c r="B102" s="163"/>
      <c r="C102" s="123"/>
      <c r="D102" s="123"/>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5"/>
      <c r="B103" s="163"/>
      <c r="C103" s="123"/>
      <c r="D103" s="123"/>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5"/>
      <c r="B104" s="163"/>
      <c r="C104" s="123"/>
      <c r="D104" s="123"/>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5"/>
      <c r="B105" s="163"/>
      <c r="C105" s="123"/>
      <c r="D105" s="123"/>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5"/>
      <c r="B106" s="163"/>
      <c r="C106" s="123"/>
      <c r="D106" s="123"/>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5"/>
      <c r="B107" s="163"/>
      <c r="C107" s="123"/>
      <c r="D107" s="123"/>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5"/>
      <c r="B108" s="163"/>
      <c r="C108" s="123"/>
      <c r="D108" s="123"/>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5"/>
      <c r="B109" s="163"/>
      <c r="C109" s="123"/>
      <c r="D109" s="123"/>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5"/>
      <c r="B110" s="163"/>
      <c r="C110" s="123"/>
      <c r="D110" s="123"/>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5"/>
      <c r="B111" s="163"/>
      <c r="C111" s="123"/>
      <c r="D111" s="123"/>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5"/>
      <c r="B112" s="163"/>
      <c r="C112" s="123"/>
      <c r="D112" s="123"/>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5"/>
      <c r="B113" s="163"/>
      <c r="C113" s="123"/>
      <c r="D113" s="123"/>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5"/>
      <c r="B114" s="163"/>
      <c r="C114" s="123"/>
      <c r="D114" s="123"/>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5"/>
      <c r="B115" s="163"/>
      <c r="C115" s="123"/>
      <c r="D115" s="123"/>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5"/>
      <c r="B116" s="163"/>
      <c r="C116" s="123"/>
      <c r="D116" s="123"/>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5"/>
      <c r="B117" s="163"/>
      <c r="C117" s="123"/>
      <c r="D117" s="123"/>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5"/>
      <c r="B118" s="163"/>
      <c r="C118" s="123"/>
      <c r="D118" s="123"/>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5"/>
      <c r="B119" s="163"/>
      <c r="C119" s="123"/>
      <c r="D119" s="123"/>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5"/>
      <c r="B120" s="163"/>
      <c r="C120" s="123"/>
      <c r="D120" s="123"/>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5"/>
      <c r="B121" s="163"/>
      <c r="C121" s="123"/>
      <c r="D121" s="123"/>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5"/>
      <c r="B122" s="163"/>
      <c r="C122" s="123"/>
      <c r="D122" s="123"/>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5"/>
      <c r="B123" s="163"/>
      <c r="C123" s="123"/>
      <c r="D123" s="123"/>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5"/>
      <c r="B124" s="163"/>
      <c r="C124" s="123"/>
      <c r="D124" s="123"/>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5"/>
      <c r="B125" s="163"/>
      <c r="C125" s="123"/>
      <c r="D125" s="123"/>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5"/>
      <c r="B126" s="163"/>
      <c r="C126" s="123"/>
      <c r="D126" s="123"/>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5"/>
      <c r="B127" s="163"/>
      <c r="C127" s="123"/>
      <c r="D127" s="123"/>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5"/>
      <c r="B128" s="163"/>
      <c r="C128" s="123"/>
      <c r="D128" s="123"/>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5"/>
      <c r="B129" s="163"/>
      <c r="C129" s="123"/>
      <c r="D129" s="123"/>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5"/>
      <c r="B130" s="163"/>
      <c r="C130" s="123"/>
      <c r="D130" s="123"/>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5"/>
      <c r="B131" s="163"/>
      <c r="C131" s="123"/>
      <c r="D131" s="123"/>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5"/>
      <c r="B132" s="163"/>
      <c r="C132" s="123"/>
      <c r="D132" s="123"/>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5"/>
      <c r="B133" s="163"/>
      <c r="C133" s="123"/>
      <c r="D133" s="123"/>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5"/>
      <c r="B134" s="163"/>
      <c r="C134" s="123"/>
      <c r="D134" s="123"/>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5"/>
      <c r="B135" s="163"/>
      <c r="C135" s="123"/>
      <c r="D135" s="123"/>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5"/>
      <c r="B136" s="163"/>
      <c r="C136" s="123"/>
      <c r="D136" s="123"/>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5"/>
      <c r="B137" s="163"/>
      <c r="C137" s="123"/>
      <c r="D137" s="123"/>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5"/>
      <c r="B138" s="163"/>
      <c r="C138" s="123"/>
      <c r="D138" s="123"/>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5"/>
      <c r="B139" s="163"/>
      <c r="C139" s="123"/>
      <c r="D139" s="123"/>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5"/>
      <c r="B140" s="163"/>
      <c r="C140" s="123"/>
      <c r="D140" s="123"/>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5"/>
      <c r="B141" s="163"/>
      <c r="C141" s="123"/>
      <c r="D141" s="123"/>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5"/>
      <c r="B142" s="163"/>
      <c r="C142" s="123"/>
      <c r="D142" s="123"/>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5"/>
      <c r="B143" s="163"/>
      <c r="C143" s="123"/>
      <c r="D143" s="123"/>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5"/>
      <c r="B144" s="163"/>
      <c r="C144" s="123"/>
      <c r="D144" s="123"/>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5"/>
      <c r="B145" s="163"/>
      <c r="C145" s="123"/>
      <c r="D145" s="123"/>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5"/>
      <c r="B146" s="163"/>
      <c r="C146" s="123"/>
      <c r="D146" s="123"/>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5"/>
      <c r="B147" s="163"/>
      <c r="C147" s="123"/>
      <c r="D147" s="123"/>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5"/>
      <c r="B148" s="163"/>
      <c r="C148" s="123"/>
      <c r="D148" s="123"/>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5"/>
      <c r="B149" s="163"/>
      <c r="C149" s="123"/>
      <c r="D149" s="123"/>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5"/>
      <c r="B150" s="163"/>
      <c r="C150" s="123"/>
      <c r="D150" s="123"/>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5"/>
      <c r="B151" s="163"/>
      <c r="C151" s="123"/>
      <c r="D151" s="123"/>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5"/>
      <c r="B152" s="163"/>
      <c r="C152" s="123"/>
      <c r="D152" s="123"/>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5"/>
      <c r="B153" s="163"/>
      <c r="C153" s="123"/>
      <c r="D153" s="123"/>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5"/>
      <c r="B154" s="163"/>
      <c r="C154" s="123"/>
      <c r="D154" s="123"/>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5"/>
      <c r="B155" s="163"/>
      <c r="C155" s="123"/>
      <c r="D155" s="123"/>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5"/>
      <c r="B156" s="163"/>
      <c r="C156" s="123"/>
      <c r="D156" s="123"/>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5"/>
      <c r="B157" s="163"/>
      <c r="C157" s="123"/>
      <c r="D157" s="123"/>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5"/>
      <c r="B158" s="163"/>
      <c r="C158" s="123"/>
      <c r="D158" s="123"/>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5"/>
      <c r="B159" s="163"/>
      <c r="C159" s="123"/>
      <c r="D159" s="123"/>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5"/>
      <c r="B160" s="163"/>
      <c r="C160" s="123"/>
      <c r="D160" s="123"/>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5"/>
      <c r="B161" s="163"/>
      <c r="C161" s="123"/>
      <c r="D161" s="123"/>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5"/>
      <c r="B162" s="163"/>
      <c r="C162" s="123"/>
      <c r="D162" s="123"/>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5"/>
      <c r="B163" s="163"/>
      <c r="C163" s="123"/>
      <c r="D163" s="123"/>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5"/>
      <c r="B164" s="163"/>
      <c r="C164" s="123"/>
      <c r="D164" s="123"/>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5"/>
      <c r="B165" s="163"/>
      <c r="C165" s="123"/>
      <c r="D165" s="123"/>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5"/>
      <c r="B166" s="163"/>
      <c r="C166" s="123"/>
      <c r="D166" s="123"/>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5"/>
      <c r="B167" s="163"/>
      <c r="C167" s="123"/>
      <c r="D167" s="123"/>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5"/>
      <c r="B168" s="163"/>
      <c r="C168" s="123"/>
      <c r="D168" s="123"/>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5"/>
      <c r="B169" s="163"/>
      <c r="C169" s="123"/>
      <c r="D169" s="123"/>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5"/>
      <c r="B170" s="163"/>
      <c r="C170" s="123"/>
      <c r="D170" s="123"/>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5"/>
      <c r="B171" s="163"/>
      <c r="C171" s="123"/>
      <c r="D171" s="123"/>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5"/>
      <c r="B172" s="163"/>
      <c r="C172" s="123"/>
      <c r="D172" s="123"/>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5"/>
      <c r="B173" s="163"/>
      <c r="C173" s="123"/>
      <c r="D173" s="123"/>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5"/>
      <c r="B174" s="163"/>
      <c r="C174" s="123"/>
      <c r="D174" s="123"/>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5"/>
      <c r="B175" s="163"/>
      <c r="C175" s="123"/>
      <c r="D175" s="123"/>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5"/>
      <c r="B176" s="163"/>
      <c r="C176" s="123"/>
      <c r="D176" s="123"/>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5"/>
      <c r="B177" s="163"/>
      <c r="C177" s="123"/>
      <c r="D177" s="123"/>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5"/>
      <c r="B178" s="163"/>
      <c r="C178" s="123"/>
      <c r="D178" s="123"/>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5"/>
      <c r="B179" s="163"/>
      <c r="C179" s="123"/>
      <c r="D179" s="123"/>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5"/>
      <c r="B180" s="163"/>
      <c r="C180" s="123"/>
      <c r="D180" s="123"/>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5"/>
      <c r="B181" s="163"/>
      <c r="C181" s="123"/>
      <c r="D181" s="123"/>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5"/>
      <c r="B182" s="163"/>
      <c r="C182" s="123"/>
      <c r="D182" s="123"/>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5"/>
      <c r="B183" s="163"/>
      <c r="C183" s="123"/>
      <c r="D183" s="123"/>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5"/>
      <c r="B184" s="163"/>
      <c r="C184" s="123"/>
      <c r="D184" s="123"/>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5"/>
      <c r="B185" s="163"/>
      <c r="C185" s="123"/>
      <c r="D185" s="123"/>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5"/>
      <c r="B186" s="163"/>
      <c r="C186" s="123"/>
      <c r="D186" s="123"/>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5"/>
      <c r="B187" s="163"/>
      <c r="C187" s="123"/>
      <c r="D187" s="123"/>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5"/>
      <c r="B188" s="163"/>
      <c r="C188" s="123"/>
      <c r="D188" s="123"/>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5"/>
      <c r="B189" s="163"/>
      <c r="C189" s="123"/>
      <c r="D189" s="123"/>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5"/>
      <c r="B190" s="163"/>
      <c r="C190" s="123"/>
      <c r="D190" s="123"/>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5"/>
      <c r="B191" s="163"/>
      <c r="C191" s="123"/>
      <c r="D191" s="123"/>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5"/>
      <c r="B192" s="163"/>
      <c r="C192" s="123"/>
      <c r="D192" s="123"/>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5"/>
      <c r="B193" s="163"/>
      <c r="C193" s="123"/>
      <c r="D193" s="123"/>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5"/>
      <c r="B194" s="163"/>
      <c r="C194" s="123"/>
      <c r="D194" s="123"/>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5"/>
      <c r="B195" s="163"/>
      <c r="C195" s="123"/>
      <c r="D195" s="123"/>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5"/>
      <c r="B196" s="163"/>
      <c r="C196" s="123"/>
      <c r="D196" s="123"/>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5"/>
      <c r="B197" s="163"/>
      <c r="C197" s="123"/>
      <c r="D197" s="123"/>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5"/>
      <c r="B198" s="163"/>
      <c r="C198" s="123"/>
      <c r="D198" s="123"/>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5"/>
      <c r="B199" s="163"/>
      <c r="C199" s="123"/>
      <c r="D199" s="123"/>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5"/>
      <c r="B200" s="163"/>
      <c r="C200" s="123"/>
      <c r="D200" s="123"/>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5"/>
      <c r="B201" s="163"/>
      <c r="C201" s="123"/>
      <c r="D201" s="123"/>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5"/>
      <c r="B202" s="163"/>
      <c r="C202" s="123"/>
      <c r="D202" s="123"/>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5"/>
      <c r="B203" s="163"/>
      <c r="C203" s="123"/>
      <c r="D203" s="123"/>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5"/>
      <c r="B204" s="163"/>
      <c r="C204" s="123"/>
      <c r="D204" s="123"/>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5"/>
      <c r="B205" s="163"/>
      <c r="C205" s="123"/>
      <c r="D205" s="123"/>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5"/>
      <c r="B206" s="163"/>
      <c r="C206" s="123"/>
      <c r="D206" s="123"/>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5"/>
      <c r="B207" s="163"/>
      <c r="C207" s="123"/>
      <c r="D207" s="123"/>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5"/>
      <c r="B208" s="163"/>
      <c r="C208" s="123"/>
      <c r="D208" s="123"/>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5"/>
      <c r="B209" s="163"/>
      <c r="C209" s="123"/>
      <c r="D209" s="123"/>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5"/>
      <c r="B210" s="163"/>
      <c r="C210" s="123"/>
      <c r="D210" s="123"/>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5"/>
      <c r="B211" s="163"/>
      <c r="C211" s="123"/>
      <c r="D211" s="123"/>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5"/>
      <c r="B212" s="163"/>
      <c r="C212" s="123"/>
      <c r="D212" s="123"/>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5"/>
      <c r="B213" s="163"/>
      <c r="C213" s="123"/>
      <c r="D213" s="123"/>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5"/>
      <c r="B214" s="163"/>
      <c r="C214" s="123"/>
      <c r="D214" s="123"/>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5"/>
      <c r="B215" s="163"/>
      <c r="C215" s="123"/>
      <c r="D215" s="123"/>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5"/>
      <c r="B216" s="163"/>
      <c r="C216" s="123"/>
      <c r="D216" s="123"/>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5"/>
      <c r="B217" s="163"/>
      <c r="C217" s="123"/>
      <c r="D217" s="123"/>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5"/>
      <c r="B218" s="163"/>
      <c r="C218" s="123"/>
      <c r="D218" s="123"/>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5"/>
      <c r="B219" s="163"/>
      <c r="C219" s="123"/>
      <c r="D219" s="123"/>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5"/>
      <c r="B220" s="163"/>
      <c r="C220" s="123"/>
      <c r="D220" s="123"/>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5"/>
      <c r="B221" s="163"/>
      <c r="C221" s="123"/>
      <c r="D221" s="123"/>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5"/>
      <c r="B222" s="163"/>
      <c r="C222" s="123"/>
      <c r="D222" s="123"/>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5"/>
      <c r="B223" s="163"/>
      <c r="C223" s="123"/>
      <c r="D223" s="123"/>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5"/>
      <c r="B224" s="163"/>
      <c r="C224" s="123"/>
      <c r="D224" s="123"/>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5"/>
      <c r="B225" s="163"/>
      <c r="C225" s="123"/>
      <c r="D225" s="123"/>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5"/>
      <c r="B226" s="163"/>
      <c r="C226" s="123"/>
      <c r="D226" s="123"/>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5"/>
      <c r="B227" s="163"/>
      <c r="C227" s="123"/>
      <c r="D227" s="123"/>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5"/>
      <c r="B228" s="163"/>
      <c r="C228" s="123"/>
      <c r="D228" s="123"/>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5"/>
      <c r="B229" s="163"/>
      <c r="C229" s="123"/>
      <c r="D229" s="123"/>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5"/>
      <c r="B230" s="163"/>
      <c r="C230" s="123"/>
      <c r="D230" s="123"/>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5"/>
      <c r="B231" s="163"/>
      <c r="C231" s="123"/>
      <c r="D231" s="123"/>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5"/>
      <c r="B232" s="163"/>
      <c r="C232" s="123"/>
      <c r="D232" s="123"/>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5"/>
      <c r="B233" s="163"/>
      <c r="C233" s="123"/>
      <c r="D233" s="123"/>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5"/>
      <c r="B234" s="163"/>
      <c r="C234" s="123"/>
      <c r="D234" s="123"/>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5"/>
      <c r="B235" s="163"/>
      <c r="C235" s="123"/>
      <c r="D235" s="123"/>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5"/>
      <c r="B236" s="163"/>
      <c r="C236" s="123"/>
      <c r="D236" s="123"/>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5"/>
      <c r="B237" s="163"/>
      <c r="C237" s="123"/>
      <c r="D237" s="123"/>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5"/>
      <c r="B238" s="163"/>
      <c r="C238" s="123"/>
      <c r="D238" s="123"/>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5"/>
      <c r="B239" s="163"/>
      <c r="C239" s="123"/>
      <c r="D239" s="123"/>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5"/>
      <c r="B240" s="163"/>
      <c r="C240" s="123"/>
      <c r="D240" s="123"/>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5"/>
      <c r="B241" s="163"/>
      <c r="C241" s="123"/>
      <c r="D241" s="123"/>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5"/>
      <c r="B242" s="163"/>
      <c r="C242" s="123"/>
      <c r="D242" s="123"/>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5"/>
      <c r="B243" s="163"/>
      <c r="C243" s="123"/>
      <c r="D243" s="123"/>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5"/>
      <c r="B244" s="163"/>
      <c r="C244" s="123"/>
      <c r="D244" s="123"/>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5"/>
      <c r="B245" s="163"/>
      <c r="C245" s="123"/>
      <c r="D245" s="123"/>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5"/>
      <c r="B246" s="163"/>
      <c r="C246" s="123"/>
      <c r="D246" s="123"/>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5"/>
      <c r="B247" s="163"/>
      <c r="C247" s="123"/>
      <c r="D247" s="123"/>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5"/>
      <c r="B248" s="163"/>
      <c r="C248" s="123"/>
      <c r="D248" s="123"/>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5"/>
      <c r="B249" s="163"/>
      <c r="C249" s="123"/>
      <c r="D249" s="123"/>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5"/>
      <c r="B250" s="163"/>
      <c r="C250" s="123"/>
      <c r="D250" s="123"/>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5"/>
      <c r="B251" s="163"/>
      <c r="C251" s="123"/>
      <c r="D251" s="123"/>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5"/>
      <c r="B252" s="163"/>
      <c r="C252" s="123"/>
      <c r="D252" s="123"/>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5"/>
      <c r="B253" s="163"/>
      <c r="C253" s="123"/>
      <c r="D253" s="123"/>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5"/>
      <c r="B254" s="163"/>
      <c r="C254" s="123"/>
      <c r="D254" s="123"/>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5"/>
      <c r="B255" s="163"/>
      <c r="C255" s="123"/>
      <c r="D255" s="123"/>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5"/>
      <c r="B256" s="163"/>
      <c r="C256" s="123"/>
      <c r="D256" s="123"/>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5"/>
      <c r="B257" s="163"/>
      <c r="C257" s="123"/>
      <c r="D257" s="123"/>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5"/>
      <c r="B258" s="163"/>
      <c r="C258" s="123"/>
      <c r="D258" s="123"/>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5"/>
      <c r="B259" s="163"/>
      <c r="C259" s="123"/>
      <c r="D259" s="123"/>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5"/>
      <c r="B260" s="163"/>
      <c r="C260" s="123"/>
      <c r="D260" s="123"/>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5"/>
      <c r="B261" s="163"/>
      <c r="C261" s="123"/>
      <c r="D261" s="123"/>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5"/>
      <c r="B262" s="163"/>
      <c r="C262" s="123"/>
      <c r="D262" s="123"/>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5"/>
      <c r="B263" s="163"/>
      <c r="C263" s="123"/>
      <c r="D263" s="123"/>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5"/>
      <c r="B264" s="163"/>
      <c r="C264" s="123"/>
      <c r="D264" s="123"/>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5"/>
      <c r="B265" s="163"/>
      <c r="C265" s="123"/>
      <c r="D265" s="123"/>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5"/>
      <c r="B266" s="163"/>
      <c r="C266" s="123"/>
      <c r="D266" s="123"/>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5"/>
      <c r="B267" s="163"/>
      <c r="C267" s="123"/>
      <c r="D267" s="123"/>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5"/>
      <c r="B268" s="163"/>
      <c r="C268" s="123"/>
      <c r="D268" s="123"/>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5"/>
      <c r="B269" s="163"/>
      <c r="C269" s="123"/>
      <c r="D269" s="123"/>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5"/>
      <c r="B270" s="163"/>
      <c r="C270" s="123"/>
      <c r="D270" s="123"/>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5"/>
      <c r="B271" s="163"/>
      <c r="C271" s="123"/>
      <c r="D271" s="123"/>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5"/>
      <c r="B272" s="163"/>
      <c r="C272" s="123"/>
      <c r="D272" s="123"/>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5"/>
      <c r="B273" s="163"/>
      <c r="C273" s="123"/>
      <c r="D273" s="123"/>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5"/>
      <c r="B274" s="163"/>
      <c r="C274" s="123"/>
      <c r="D274" s="123"/>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5"/>
      <c r="B275" s="163"/>
      <c r="C275" s="123"/>
      <c r="D275" s="123"/>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5"/>
      <c r="B276" s="163"/>
      <c r="C276" s="123"/>
      <c r="D276" s="123"/>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5"/>
      <c r="B277" s="163"/>
      <c r="C277" s="123"/>
      <c r="D277" s="123"/>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5"/>
      <c r="B278" s="163"/>
      <c r="C278" s="123"/>
      <c r="D278" s="123"/>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5"/>
      <c r="B279" s="163"/>
      <c r="C279" s="123"/>
      <c r="D279" s="123"/>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5"/>
      <c r="B280" s="163"/>
      <c r="C280" s="123"/>
      <c r="D280" s="123"/>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5"/>
      <c r="B281" s="163"/>
      <c r="C281" s="123"/>
      <c r="D281" s="123"/>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5"/>
      <c r="B282" s="163"/>
      <c r="C282" s="123"/>
      <c r="D282" s="123"/>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5"/>
      <c r="B283" s="163"/>
      <c r="C283" s="123"/>
      <c r="D283" s="123"/>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5"/>
      <c r="B284" s="163"/>
      <c r="C284" s="123"/>
      <c r="D284" s="123"/>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5"/>
      <c r="B285" s="163"/>
      <c r="C285" s="123"/>
      <c r="D285" s="123"/>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5"/>
      <c r="B286" s="163"/>
      <c r="C286" s="123"/>
      <c r="D286" s="123"/>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5"/>
      <c r="B287" s="163"/>
      <c r="C287" s="123"/>
      <c r="D287" s="123"/>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5"/>
      <c r="B288" s="163"/>
      <c r="C288" s="123"/>
      <c r="D288" s="123"/>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5"/>
      <c r="B289" s="163"/>
      <c r="C289" s="123"/>
      <c r="D289" s="123"/>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5"/>
      <c r="B290" s="163"/>
      <c r="C290" s="123"/>
      <c r="D290" s="123"/>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5"/>
      <c r="B291" s="163"/>
      <c r="C291" s="123"/>
      <c r="D291" s="123"/>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5"/>
      <c r="B292" s="163"/>
      <c r="C292" s="123"/>
      <c r="D292" s="123"/>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5"/>
      <c r="B293" s="163"/>
      <c r="C293" s="123"/>
      <c r="D293" s="123"/>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5"/>
      <c r="B294" s="163"/>
      <c r="C294" s="123"/>
      <c r="D294" s="123"/>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5"/>
      <c r="B295" s="163"/>
      <c r="C295" s="123"/>
      <c r="D295" s="123"/>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5"/>
      <c r="B296" s="163"/>
      <c r="C296" s="123"/>
      <c r="D296" s="123"/>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5"/>
      <c r="B297" s="163"/>
      <c r="C297" s="123"/>
      <c r="D297" s="123"/>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5"/>
      <c r="B298" s="163"/>
      <c r="C298" s="123"/>
      <c r="D298" s="123"/>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5"/>
      <c r="B299" s="163"/>
      <c r="C299" s="123"/>
      <c r="D299" s="123"/>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5"/>
      <c r="B300" s="163"/>
      <c r="C300" s="123"/>
      <c r="D300" s="123"/>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5"/>
      <c r="B301" s="163"/>
      <c r="C301" s="123"/>
      <c r="D301" s="123"/>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5"/>
      <c r="B302" s="163"/>
      <c r="C302" s="123"/>
      <c r="D302" s="123"/>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5"/>
      <c r="B303" s="163"/>
      <c r="C303" s="123"/>
      <c r="D303" s="123"/>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5"/>
      <c r="B304" s="163"/>
      <c r="C304" s="123"/>
      <c r="D304" s="123"/>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5"/>
      <c r="B305" s="163"/>
      <c r="C305" s="123"/>
      <c r="D305" s="123"/>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5"/>
      <c r="B306" s="163"/>
      <c r="C306" s="123"/>
      <c r="D306" s="123"/>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5"/>
      <c r="B307" s="163"/>
      <c r="C307" s="123"/>
      <c r="D307" s="123"/>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5"/>
      <c r="B308" s="163"/>
      <c r="C308" s="123"/>
      <c r="D308" s="123"/>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5"/>
      <c r="B309" s="163"/>
      <c r="C309" s="123"/>
      <c r="D309" s="123"/>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5"/>
      <c r="B310" s="163"/>
      <c r="C310" s="123"/>
      <c r="D310" s="123"/>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5"/>
      <c r="B311" s="163"/>
      <c r="C311" s="123"/>
      <c r="D311" s="123"/>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5"/>
      <c r="B312" s="163"/>
      <c r="C312" s="123"/>
      <c r="D312" s="123"/>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5"/>
      <c r="B313" s="163"/>
      <c r="C313" s="123"/>
      <c r="D313" s="123"/>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5"/>
      <c r="B314" s="163"/>
      <c r="C314" s="123"/>
      <c r="D314" s="123"/>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5"/>
      <c r="B315" s="163"/>
      <c r="C315" s="123"/>
      <c r="D315" s="123"/>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5"/>
      <c r="B316" s="163"/>
      <c r="C316" s="123"/>
      <c r="D316" s="123"/>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5"/>
      <c r="B317" s="163"/>
      <c r="C317" s="123"/>
      <c r="D317" s="123"/>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5"/>
      <c r="B318" s="163"/>
      <c r="C318" s="123"/>
      <c r="D318" s="123"/>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5"/>
      <c r="B319" s="163"/>
      <c r="C319" s="123"/>
      <c r="D319" s="123"/>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5"/>
      <c r="B320" s="163"/>
      <c r="C320" s="123"/>
      <c r="D320" s="123"/>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5"/>
      <c r="B321" s="163"/>
      <c r="C321" s="123"/>
      <c r="D321" s="123"/>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5"/>
      <c r="B322" s="163"/>
      <c r="C322" s="123"/>
      <c r="D322" s="123"/>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5"/>
      <c r="B323" s="163"/>
      <c r="C323" s="123"/>
      <c r="D323" s="123"/>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5"/>
      <c r="B324" s="163"/>
      <c r="C324" s="123"/>
      <c r="D324" s="123"/>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5"/>
      <c r="B325" s="163"/>
      <c r="C325" s="123"/>
      <c r="D325" s="123"/>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5"/>
      <c r="B326" s="163"/>
      <c r="C326" s="123"/>
      <c r="D326" s="123"/>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5"/>
      <c r="B327" s="163"/>
      <c r="C327" s="123"/>
      <c r="D327" s="123"/>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5"/>
      <c r="B328" s="163"/>
      <c r="C328" s="123"/>
      <c r="D328" s="123"/>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5"/>
      <c r="B329" s="163"/>
      <c r="C329" s="123"/>
      <c r="D329" s="123"/>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5"/>
      <c r="B330" s="163"/>
      <c r="C330" s="123"/>
      <c r="D330" s="123"/>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5"/>
      <c r="B331" s="163"/>
      <c r="C331" s="123"/>
      <c r="D331" s="123"/>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5"/>
      <c r="B332" s="163"/>
      <c r="C332" s="123"/>
      <c r="D332" s="123"/>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5"/>
      <c r="B333" s="163"/>
      <c r="C333" s="123"/>
      <c r="D333" s="123"/>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5"/>
      <c r="B334" s="163"/>
      <c r="C334" s="123"/>
      <c r="D334" s="123"/>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5"/>
      <c r="B335" s="163"/>
      <c r="C335" s="123"/>
      <c r="D335" s="123"/>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5"/>
      <c r="B336" s="163"/>
      <c r="C336" s="123"/>
      <c r="D336" s="123"/>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5"/>
      <c r="B337" s="163"/>
      <c r="C337" s="123"/>
      <c r="D337" s="123"/>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5"/>
      <c r="B338" s="163"/>
      <c r="C338" s="123"/>
      <c r="D338" s="123"/>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5"/>
      <c r="B339" s="163"/>
      <c r="C339" s="123"/>
      <c r="D339" s="123"/>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5"/>
      <c r="B340" s="163"/>
      <c r="C340" s="123"/>
      <c r="D340" s="123"/>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5"/>
      <c r="B341" s="163"/>
      <c r="C341" s="123"/>
      <c r="D341" s="123"/>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5"/>
      <c r="B342" s="163"/>
      <c r="C342" s="123"/>
      <c r="D342" s="123"/>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5"/>
      <c r="B343" s="163"/>
      <c r="C343" s="123"/>
      <c r="D343" s="123"/>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5"/>
      <c r="B344" s="163"/>
      <c r="C344" s="123"/>
      <c r="D344" s="123"/>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5"/>
      <c r="B345" s="163"/>
      <c r="C345" s="123"/>
      <c r="D345" s="123"/>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5"/>
      <c r="B346" s="163"/>
      <c r="C346" s="123"/>
      <c r="D346" s="123"/>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5"/>
      <c r="B347" s="163"/>
      <c r="C347" s="123"/>
      <c r="D347" s="123"/>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5"/>
      <c r="B348" s="163"/>
      <c r="C348" s="123"/>
      <c r="D348" s="123"/>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5"/>
      <c r="B349" s="163"/>
      <c r="C349" s="123"/>
      <c r="D349" s="123"/>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5"/>
      <c r="B350" s="163"/>
      <c r="C350" s="123"/>
      <c r="D350" s="123"/>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5"/>
      <c r="B351" s="163"/>
      <c r="C351" s="123"/>
      <c r="D351" s="123"/>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5"/>
      <c r="B352" s="163"/>
      <c r="C352" s="123"/>
      <c r="D352" s="123"/>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5"/>
      <c r="B353" s="163"/>
      <c r="C353" s="123"/>
      <c r="D353" s="123"/>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5"/>
      <c r="B354" s="163"/>
      <c r="C354" s="123"/>
      <c r="D354" s="123"/>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5"/>
      <c r="B355" s="163"/>
      <c r="C355" s="123"/>
      <c r="D355" s="123"/>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5"/>
      <c r="B356" s="163"/>
      <c r="C356" s="123"/>
      <c r="D356" s="123"/>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5"/>
      <c r="B357" s="163"/>
      <c r="C357" s="123"/>
      <c r="D357" s="123"/>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5"/>
      <c r="B358" s="163"/>
      <c r="C358" s="123"/>
      <c r="D358" s="123"/>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5"/>
      <c r="B359" s="163"/>
      <c r="C359" s="123"/>
      <c r="D359" s="123"/>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5"/>
      <c r="B360" s="163"/>
      <c r="C360" s="123"/>
      <c r="D360" s="123"/>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5"/>
      <c r="B361" s="163"/>
      <c r="C361" s="123"/>
      <c r="D361" s="123"/>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5"/>
      <c r="B362" s="163"/>
      <c r="C362" s="123"/>
      <c r="D362" s="123"/>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5"/>
      <c r="B363" s="163"/>
      <c r="C363" s="123"/>
      <c r="D363" s="123"/>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5"/>
      <c r="B364" s="163"/>
      <c r="C364" s="123"/>
      <c r="D364" s="123"/>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5"/>
      <c r="B365" s="163"/>
      <c r="C365" s="123"/>
      <c r="D365" s="123"/>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5"/>
      <c r="B366" s="163"/>
      <c r="C366" s="123"/>
      <c r="D366" s="123"/>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5"/>
      <c r="B367" s="163"/>
      <c r="C367" s="123"/>
      <c r="D367" s="123"/>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5"/>
      <c r="B368" s="163"/>
      <c r="C368" s="123"/>
      <c r="D368" s="123"/>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5"/>
      <c r="B369" s="163"/>
      <c r="C369" s="123"/>
      <c r="D369" s="123"/>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5"/>
      <c r="B370" s="163"/>
      <c r="C370" s="123"/>
      <c r="D370" s="123"/>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5"/>
      <c r="B371" s="163"/>
      <c r="C371" s="123"/>
      <c r="D371" s="123"/>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5"/>
      <c r="B372" s="163"/>
      <c r="C372" s="123"/>
      <c r="D372" s="123"/>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5"/>
      <c r="B373" s="163"/>
      <c r="C373" s="123"/>
      <c r="D373" s="123"/>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5"/>
      <c r="B374" s="163"/>
      <c r="C374" s="123"/>
      <c r="D374" s="123"/>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5"/>
      <c r="B375" s="163"/>
      <c r="C375" s="123"/>
      <c r="D375" s="123"/>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5"/>
      <c r="B376" s="163"/>
      <c r="C376" s="123"/>
      <c r="D376" s="123"/>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5"/>
      <c r="B377" s="163"/>
      <c r="C377" s="123"/>
      <c r="D377" s="123"/>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5"/>
      <c r="B378" s="163"/>
      <c r="C378" s="123"/>
      <c r="D378" s="123"/>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5"/>
      <c r="B379" s="163"/>
      <c r="C379" s="123"/>
      <c r="D379" s="123"/>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5"/>
      <c r="B380" s="163"/>
      <c r="C380" s="123"/>
      <c r="D380" s="123"/>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5"/>
      <c r="B381" s="163"/>
      <c r="C381" s="123"/>
      <c r="D381" s="123"/>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5"/>
      <c r="B382" s="163"/>
      <c r="C382" s="123"/>
      <c r="D382" s="123"/>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5"/>
      <c r="B383" s="163"/>
      <c r="C383" s="123"/>
      <c r="D383" s="123"/>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5"/>
      <c r="B384" s="163"/>
      <c r="C384" s="123"/>
      <c r="D384" s="123"/>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5"/>
      <c r="B385" s="163"/>
      <c r="C385" s="123"/>
      <c r="D385" s="123"/>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5"/>
      <c r="B386" s="163"/>
      <c r="C386" s="123"/>
      <c r="D386" s="123"/>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5"/>
      <c r="B387" s="163"/>
      <c r="C387" s="123"/>
      <c r="D387" s="123"/>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5"/>
      <c r="B388" s="163"/>
      <c r="C388" s="123"/>
      <c r="D388" s="123"/>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5"/>
      <c r="B389" s="163"/>
      <c r="C389" s="123"/>
      <c r="D389" s="123"/>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5"/>
      <c r="B390" s="163"/>
      <c r="C390" s="123"/>
      <c r="D390" s="123"/>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5"/>
      <c r="B391" s="163"/>
      <c r="C391" s="123"/>
      <c r="D391" s="123"/>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5"/>
      <c r="B392" s="163"/>
      <c r="C392" s="123"/>
      <c r="D392" s="123"/>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5"/>
      <c r="B393" s="163"/>
      <c r="C393" s="123"/>
      <c r="D393" s="123"/>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5"/>
      <c r="B394" s="163"/>
      <c r="C394" s="123"/>
      <c r="D394" s="123"/>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5"/>
      <c r="B395" s="163"/>
      <c r="C395" s="123"/>
      <c r="D395" s="123"/>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5"/>
      <c r="B396" s="163"/>
      <c r="C396" s="123"/>
      <c r="D396" s="123"/>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5"/>
      <c r="B397" s="163"/>
      <c r="C397" s="123"/>
      <c r="D397" s="123"/>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5"/>
      <c r="B398" s="163"/>
      <c r="C398" s="123"/>
      <c r="D398" s="123"/>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5"/>
      <c r="B399" s="163"/>
      <c r="C399" s="123"/>
      <c r="D399" s="123"/>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5"/>
      <c r="B400" s="163"/>
      <c r="C400" s="123"/>
      <c r="D400" s="123"/>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5"/>
      <c r="B401" s="163"/>
      <c r="C401" s="123"/>
      <c r="D401" s="123"/>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5"/>
      <c r="B402" s="163"/>
      <c r="C402" s="123"/>
      <c r="D402" s="123"/>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5"/>
      <c r="B403" s="163"/>
      <c r="C403" s="123"/>
      <c r="D403" s="123"/>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5"/>
      <c r="B404" s="163"/>
      <c r="C404" s="123"/>
      <c r="D404" s="123"/>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5"/>
      <c r="B405" s="163"/>
      <c r="C405" s="123"/>
      <c r="D405" s="123"/>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5"/>
      <c r="B406" s="163"/>
      <c r="C406" s="123"/>
      <c r="D406" s="123"/>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5"/>
      <c r="B407" s="163"/>
      <c r="C407" s="123"/>
      <c r="D407" s="123"/>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5"/>
      <c r="B408" s="163"/>
      <c r="C408" s="123"/>
      <c r="D408" s="123"/>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5"/>
      <c r="B409" s="163"/>
      <c r="C409" s="123"/>
      <c r="D409" s="123"/>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5"/>
      <c r="B410" s="163"/>
      <c r="C410" s="123"/>
      <c r="D410" s="123"/>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5"/>
      <c r="B411" s="163"/>
      <c r="C411" s="123"/>
      <c r="D411" s="123"/>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5"/>
      <c r="B412" s="163"/>
      <c r="C412" s="123"/>
      <c r="D412" s="123"/>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5"/>
      <c r="B413" s="163"/>
      <c r="C413" s="123"/>
      <c r="D413" s="123"/>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5"/>
      <c r="B414" s="163"/>
      <c r="C414" s="123"/>
      <c r="D414" s="123"/>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5"/>
      <c r="B415" s="163"/>
      <c r="C415" s="123"/>
      <c r="D415" s="123"/>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5"/>
      <c r="B416" s="163"/>
      <c r="C416" s="123"/>
      <c r="D416" s="123"/>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5"/>
      <c r="B417" s="163"/>
      <c r="C417" s="123"/>
      <c r="D417" s="123"/>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5"/>
      <c r="B418" s="163"/>
      <c r="C418" s="123"/>
      <c r="D418" s="123"/>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5"/>
      <c r="B419" s="163"/>
      <c r="C419" s="123"/>
      <c r="D419" s="123"/>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5"/>
      <c r="B420" s="163"/>
      <c r="C420" s="123"/>
      <c r="D420" s="123"/>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5"/>
      <c r="B421" s="163"/>
      <c r="C421" s="123"/>
      <c r="D421" s="123"/>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5"/>
      <c r="B422" s="163"/>
      <c r="C422" s="123"/>
      <c r="D422" s="123"/>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5"/>
      <c r="B423" s="163"/>
      <c r="C423" s="123"/>
      <c r="D423" s="123"/>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5"/>
      <c r="B424" s="163"/>
      <c r="C424" s="123"/>
      <c r="D424" s="123"/>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5"/>
      <c r="B425" s="163"/>
      <c r="C425" s="123"/>
      <c r="D425" s="123"/>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5"/>
      <c r="B426" s="163"/>
      <c r="C426" s="123"/>
      <c r="D426" s="123"/>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5"/>
      <c r="B427" s="163"/>
      <c r="C427" s="123"/>
      <c r="D427" s="123"/>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5"/>
      <c r="B428" s="163"/>
      <c r="C428" s="123"/>
      <c r="D428" s="123"/>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5"/>
      <c r="B429" s="163"/>
      <c r="C429" s="123"/>
      <c r="D429" s="123"/>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5"/>
      <c r="B430" s="163"/>
      <c r="C430" s="123"/>
      <c r="D430" s="123"/>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5"/>
      <c r="B431" s="163"/>
      <c r="C431" s="123"/>
      <c r="D431" s="123"/>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5"/>
      <c r="B432" s="163"/>
      <c r="C432" s="123"/>
      <c r="D432" s="123"/>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5"/>
      <c r="B433" s="163"/>
      <c r="C433" s="123"/>
      <c r="D433" s="123"/>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5"/>
      <c r="B434" s="163"/>
      <c r="C434" s="123"/>
      <c r="D434" s="123"/>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5"/>
      <c r="B435" s="163"/>
      <c r="C435" s="123"/>
      <c r="D435" s="123"/>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5"/>
      <c r="B436" s="163"/>
      <c r="C436" s="123"/>
      <c r="D436" s="123"/>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5"/>
      <c r="B437" s="163"/>
      <c r="C437" s="123"/>
      <c r="D437" s="123"/>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5"/>
      <c r="B438" s="163"/>
      <c r="C438" s="123"/>
      <c r="D438" s="123"/>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5"/>
      <c r="B439" s="163"/>
      <c r="C439" s="123"/>
      <c r="D439" s="123"/>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5"/>
      <c r="B440" s="163"/>
      <c r="C440" s="123"/>
      <c r="D440" s="123"/>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5"/>
      <c r="B441" s="163"/>
      <c r="C441" s="123"/>
      <c r="D441" s="123"/>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5"/>
      <c r="B442" s="163"/>
      <c r="C442" s="123"/>
      <c r="D442" s="123"/>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5"/>
      <c r="B443" s="163"/>
      <c r="C443" s="123"/>
      <c r="D443" s="123"/>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5"/>
      <c r="B444" s="163"/>
      <c r="C444" s="123"/>
      <c r="D444" s="123"/>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5"/>
      <c r="B445" s="163"/>
      <c r="C445" s="123"/>
      <c r="D445" s="123"/>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5"/>
      <c r="B446" s="163"/>
      <c r="C446" s="123"/>
      <c r="D446" s="123"/>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5"/>
      <c r="B447" s="163"/>
      <c r="C447" s="123"/>
      <c r="D447" s="123"/>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5"/>
      <c r="B448" s="163"/>
      <c r="C448" s="123"/>
      <c r="D448" s="123"/>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5"/>
      <c r="B449" s="163"/>
      <c r="C449" s="123"/>
      <c r="D449" s="123"/>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5"/>
      <c r="B450" s="163"/>
      <c r="C450" s="123"/>
      <c r="D450" s="123"/>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5"/>
      <c r="B451" s="163"/>
      <c r="C451" s="123"/>
      <c r="D451" s="123"/>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5"/>
      <c r="B452" s="163"/>
      <c r="C452" s="123"/>
      <c r="D452" s="123"/>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5"/>
      <c r="B453" s="163"/>
      <c r="C453" s="123"/>
      <c r="D453" s="123"/>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5"/>
      <c r="B454" s="163"/>
      <c r="C454" s="123"/>
      <c r="D454" s="123"/>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5"/>
      <c r="B455" s="163"/>
      <c r="C455" s="123"/>
      <c r="D455" s="123"/>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5"/>
      <c r="B456" s="163"/>
      <c r="C456" s="123"/>
      <c r="D456" s="123"/>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5"/>
      <c r="B457" s="163"/>
      <c r="C457" s="123"/>
      <c r="D457" s="123"/>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5"/>
      <c r="B458" s="163"/>
      <c r="C458" s="123"/>
      <c r="D458" s="123"/>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5"/>
      <c r="B459" s="163"/>
      <c r="C459" s="123"/>
      <c r="D459" s="123"/>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5"/>
      <c r="B460" s="163"/>
      <c r="C460" s="123"/>
      <c r="D460" s="123"/>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5"/>
      <c r="B461" s="163"/>
      <c r="C461" s="123"/>
      <c r="D461" s="123"/>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5"/>
      <c r="B462" s="163"/>
      <c r="C462" s="123"/>
      <c r="D462" s="123"/>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5"/>
      <c r="B463" s="163"/>
      <c r="C463" s="123"/>
      <c r="D463" s="123"/>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5"/>
      <c r="B464" s="163"/>
      <c r="C464" s="123"/>
      <c r="D464" s="123"/>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5"/>
      <c r="B465" s="163"/>
      <c r="C465" s="123"/>
      <c r="D465" s="123"/>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5"/>
      <c r="B466" s="163"/>
      <c r="C466" s="123"/>
      <c r="D466" s="123"/>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5"/>
      <c r="B467" s="163"/>
      <c r="C467" s="123"/>
      <c r="D467" s="123"/>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5"/>
      <c r="B468" s="163"/>
      <c r="C468" s="123"/>
      <c r="D468" s="123"/>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5"/>
      <c r="B469" s="163"/>
      <c r="C469" s="123"/>
      <c r="D469" s="123"/>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5"/>
      <c r="B470" s="163"/>
      <c r="C470" s="123"/>
      <c r="D470" s="123"/>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5"/>
      <c r="B471" s="163"/>
      <c r="C471" s="123"/>
      <c r="D471" s="123"/>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5"/>
      <c r="B472" s="163"/>
      <c r="C472" s="123"/>
      <c r="D472" s="123"/>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5"/>
      <c r="B473" s="163"/>
      <c r="C473" s="123"/>
      <c r="D473" s="123"/>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5"/>
      <c r="B474" s="163"/>
      <c r="C474" s="123"/>
      <c r="D474" s="123"/>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5"/>
      <c r="B475" s="163"/>
      <c r="C475" s="123"/>
      <c r="D475" s="123"/>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5"/>
      <c r="B476" s="163"/>
      <c r="C476" s="123"/>
      <c r="D476" s="123"/>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5"/>
      <c r="B477" s="163"/>
      <c r="C477" s="123"/>
      <c r="D477" s="123"/>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5"/>
      <c r="B478" s="163"/>
      <c r="C478" s="123"/>
      <c r="D478" s="123"/>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5"/>
      <c r="B479" s="163"/>
      <c r="C479" s="123"/>
      <c r="D479" s="123"/>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5"/>
      <c r="B480" s="163"/>
      <c r="C480" s="123"/>
      <c r="D480" s="123"/>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5"/>
      <c r="B481" s="163"/>
      <c r="C481" s="123"/>
      <c r="D481" s="123"/>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5"/>
      <c r="B482" s="163"/>
      <c r="C482" s="123"/>
      <c r="D482" s="123"/>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5"/>
      <c r="B483" s="163"/>
      <c r="C483" s="123"/>
      <c r="D483" s="123"/>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5"/>
      <c r="B484" s="163"/>
      <c r="C484" s="123"/>
      <c r="D484" s="123"/>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5"/>
      <c r="B485" s="163"/>
      <c r="C485" s="123"/>
      <c r="D485" s="123"/>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5"/>
      <c r="B486" s="163"/>
      <c r="C486" s="123"/>
      <c r="D486" s="123"/>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5"/>
      <c r="B487" s="163"/>
      <c r="C487" s="123"/>
      <c r="D487" s="123"/>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5"/>
      <c r="B488" s="163"/>
      <c r="C488" s="123"/>
      <c r="D488" s="123"/>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5"/>
      <c r="B489" s="163"/>
      <c r="C489" s="123"/>
      <c r="D489" s="123"/>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5"/>
      <c r="B490" s="163"/>
      <c r="C490" s="123"/>
      <c r="D490" s="123"/>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5"/>
      <c r="B491" s="163"/>
      <c r="C491" s="123"/>
      <c r="D491" s="123"/>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5"/>
      <c r="B492" s="163"/>
      <c r="C492" s="123"/>
      <c r="D492" s="123"/>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5"/>
      <c r="B493" s="163"/>
      <c r="C493" s="123"/>
      <c r="D493" s="123"/>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5"/>
      <c r="B494" s="163"/>
      <c r="C494" s="123"/>
      <c r="D494" s="123"/>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5"/>
      <c r="B495" s="163"/>
      <c r="C495" s="123"/>
      <c r="D495" s="123"/>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5"/>
      <c r="B496" s="163"/>
      <c r="C496" s="123"/>
      <c r="D496" s="123"/>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5"/>
      <c r="B497" s="163"/>
      <c r="C497" s="123"/>
      <c r="D497" s="123"/>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5"/>
      <c r="B498" s="163"/>
      <c r="C498" s="123"/>
      <c r="D498" s="123"/>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5"/>
      <c r="B499" s="163"/>
      <c r="C499" s="123"/>
      <c r="D499" s="123"/>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5"/>
      <c r="B500" s="163"/>
      <c r="C500" s="123"/>
      <c r="D500" s="123"/>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5"/>
      <c r="B501" s="163"/>
      <c r="C501" s="123"/>
      <c r="D501" s="123"/>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5"/>
      <c r="B502" s="163"/>
      <c r="C502" s="123"/>
      <c r="D502" s="123"/>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5"/>
      <c r="B503" s="163"/>
      <c r="C503" s="123"/>
      <c r="D503" s="123"/>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5"/>
      <c r="B504" s="163"/>
      <c r="C504" s="123"/>
      <c r="D504" s="123"/>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5"/>
      <c r="B505" s="163"/>
      <c r="C505" s="123"/>
      <c r="D505" s="123"/>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5"/>
      <c r="B506" s="163"/>
      <c r="C506" s="123"/>
      <c r="D506" s="123"/>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5"/>
      <c r="B507" s="163"/>
      <c r="C507" s="123"/>
      <c r="D507" s="123"/>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5"/>
      <c r="B508" s="163"/>
      <c r="C508" s="123"/>
      <c r="D508" s="123"/>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5"/>
      <c r="B509" s="163"/>
      <c r="C509" s="123"/>
      <c r="D509" s="123"/>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5"/>
      <c r="B510" s="163"/>
      <c r="C510" s="123"/>
      <c r="D510" s="123"/>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5"/>
      <c r="B511" s="163"/>
      <c r="C511" s="123"/>
      <c r="D511" s="123"/>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5"/>
      <c r="B512" s="163"/>
      <c r="C512" s="123"/>
      <c r="D512" s="123"/>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5"/>
      <c r="B513" s="163"/>
      <c r="C513" s="123"/>
      <c r="D513" s="123"/>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5"/>
      <c r="B514" s="163"/>
      <c r="C514" s="123"/>
      <c r="D514" s="123"/>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5"/>
      <c r="B515" s="163"/>
      <c r="C515" s="123"/>
      <c r="D515" s="123"/>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5"/>
      <c r="B516" s="163"/>
      <c r="C516" s="123"/>
      <c r="D516" s="123"/>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5"/>
      <c r="B517" s="163"/>
      <c r="C517" s="123"/>
      <c r="D517" s="123"/>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5"/>
      <c r="B518" s="163"/>
      <c r="C518" s="123"/>
      <c r="D518" s="123"/>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5"/>
      <c r="B519" s="163"/>
      <c r="C519" s="123"/>
      <c r="D519" s="123"/>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5"/>
      <c r="B520" s="163"/>
      <c r="C520" s="123"/>
      <c r="D520" s="123"/>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5"/>
      <c r="B521" s="163"/>
      <c r="C521" s="123"/>
      <c r="D521" s="123"/>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5"/>
      <c r="B522" s="163"/>
      <c r="C522" s="123"/>
      <c r="D522" s="123"/>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5"/>
      <c r="B523" s="163"/>
      <c r="C523" s="123"/>
      <c r="D523" s="123"/>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5"/>
      <c r="B524" s="163"/>
      <c r="C524" s="123"/>
      <c r="D524" s="123"/>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5"/>
      <c r="B525" s="163"/>
      <c r="C525" s="123"/>
      <c r="D525" s="123"/>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5"/>
      <c r="B526" s="163"/>
      <c r="C526" s="123"/>
      <c r="D526" s="123"/>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5"/>
      <c r="B527" s="163"/>
      <c r="C527" s="123"/>
      <c r="D527" s="123"/>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5"/>
      <c r="B528" s="163"/>
      <c r="C528" s="123"/>
      <c r="D528" s="123"/>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5"/>
      <c r="B529" s="163"/>
      <c r="C529" s="123"/>
      <c r="D529" s="123"/>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5"/>
      <c r="B530" s="163"/>
      <c r="C530" s="123"/>
      <c r="D530" s="123"/>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5"/>
      <c r="B531" s="163"/>
      <c r="C531" s="123"/>
      <c r="D531" s="123"/>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5"/>
      <c r="B532" s="163"/>
      <c r="C532" s="123"/>
      <c r="D532" s="123"/>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5"/>
      <c r="B533" s="163"/>
      <c r="C533" s="123"/>
      <c r="D533" s="123"/>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5"/>
      <c r="B534" s="163"/>
      <c r="C534" s="123"/>
      <c r="D534" s="123"/>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5"/>
      <c r="B535" s="163"/>
      <c r="C535" s="123"/>
      <c r="D535" s="123"/>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5"/>
      <c r="B536" s="163"/>
      <c r="C536" s="123"/>
      <c r="D536" s="123"/>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5"/>
      <c r="B537" s="163"/>
      <c r="C537" s="123"/>
      <c r="D537" s="123"/>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5"/>
      <c r="B538" s="163"/>
      <c r="C538" s="123"/>
      <c r="D538" s="123"/>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5"/>
      <c r="B539" s="163"/>
      <c r="C539" s="123"/>
      <c r="D539" s="123"/>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5"/>
      <c r="B540" s="163"/>
      <c r="C540" s="123"/>
      <c r="D540" s="123"/>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5"/>
      <c r="B541" s="163"/>
      <c r="C541" s="123"/>
      <c r="D541" s="123"/>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5"/>
      <c r="B542" s="163"/>
      <c r="C542" s="123"/>
      <c r="D542" s="123"/>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5"/>
      <c r="B543" s="163"/>
      <c r="C543" s="123"/>
      <c r="D543" s="123"/>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5"/>
      <c r="B544" s="163"/>
      <c r="C544" s="123"/>
      <c r="D544" s="123"/>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5"/>
      <c r="B545" s="163"/>
      <c r="C545" s="123"/>
      <c r="D545" s="123"/>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5"/>
      <c r="B546" s="163"/>
      <c r="C546" s="123"/>
      <c r="D546" s="123"/>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5"/>
      <c r="B547" s="163"/>
      <c r="C547" s="123"/>
      <c r="D547" s="123"/>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5"/>
      <c r="B548" s="163"/>
      <c r="C548" s="123"/>
      <c r="D548" s="123"/>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5"/>
      <c r="B549" s="163"/>
      <c r="C549" s="123"/>
      <c r="D549" s="123"/>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5"/>
      <c r="B550" s="163"/>
      <c r="C550" s="123"/>
      <c r="D550" s="123"/>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5"/>
      <c r="B551" s="163"/>
      <c r="C551" s="123"/>
      <c r="D551" s="123"/>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5"/>
      <c r="B552" s="163"/>
      <c r="C552" s="123"/>
      <c r="D552" s="123"/>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5"/>
      <c r="B553" s="163"/>
      <c r="C553" s="123"/>
      <c r="D553" s="123"/>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5"/>
      <c r="B554" s="163"/>
      <c r="C554" s="123"/>
      <c r="D554" s="123"/>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5"/>
      <c r="B555" s="163"/>
      <c r="C555" s="123"/>
      <c r="D555" s="123"/>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5"/>
      <c r="B556" s="163"/>
      <c r="C556" s="123"/>
      <c r="D556" s="123"/>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5"/>
      <c r="B557" s="163"/>
      <c r="C557" s="123"/>
      <c r="D557" s="123"/>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5"/>
      <c r="B558" s="163"/>
      <c r="C558" s="123"/>
      <c r="D558" s="123"/>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5"/>
      <c r="B559" s="163"/>
      <c r="C559" s="123"/>
      <c r="D559" s="123"/>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5"/>
      <c r="B560" s="163"/>
      <c r="C560" s="123"/>
      <c r="D560" s="123"/>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5"/>
      <c r="B561" s="163"/>
      <c r="C561" s="123"/>
      <c r="D561" s="123"/>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5"/>
      <c r="B562" s="163"/>
      <c r="C562" s="123"/>
      <c r="D562" s="123"/>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5"/>
      <c r="B563" s="163"/>
      <c r="C563" s="123"/>
      <c r="D563" s="123"/>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5"/>
      <c r="B564" s="163"/>
      <c r="C564" s="123"/>
      <c r="D564" s="123"/>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5"/>
      <c r="B565" s="163"/>
      <c r="C565" s="123"/>
      <c r="D565" s="123"/>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5"/>
      <c r="B566" s="163"/>
      <c r="C566" s="123"/>
      <c r="D566" s="123"/>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5"/>
      <c r="B567" s="163"/>
      <c r="C567" s="123"/>
      <c r="D567" s="123"/>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5"/>
      <c r="B568" s="163"/>
      <c r="C568" s="123"/>
      <c r="D568" s="123"/>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5"/>
      <c r="B569" s="163"/>
      <c r="C569" s="123"/>
      <c r="D569" s="123"/>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5"/>
      <c r="B570" s="163"/>
      <c r="C570" s="123"/>
      <c r="D570" s="123"/>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5"/>
      <c r="B571" s="163"/>
      <c r="C571" s="123"/>
      <c r="D571" s="123"/>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5"/>
      <c r="B572" s="163"/>
      <c r="C572" s="123"/>
      <c r="D572" s="123"/>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5"/>
      <c r="B573" s="163"/>
      <c r="C573" s="123"/>
      <c r="D573" s="123"/>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5"/>
      <c r="B574" s="163"/>
      <c r="C574" s="123"/>
      <c r="D574" s="123"/>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5"/>
      <c r="B575" s="163"/>
      <c r="C575" s="123"/>
      <c r="D575" s="123"/>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5"/>
      <c r="B576" s="163"/>
      <c r="C576" s="123"/>
      <c r="D576" s="123"/>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5"/>
      <c r="B577" s="163"/>
      <c r="C577" s="123"/>
      <c r="D577" s="123"/>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5"/>
      <c r="B578" s="163"/>
      <c r="C578" s="123"/>
      <c r="D578" s="123"/>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5"/>
      <c r="B579" s="163"/>
      <c r="C579" s="123"/>
      <c r="D579" s="123"/>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5"/>
      <c r="B580" s="163"/>
      <c r="C580" s="123"/>
      <c r="D580" s="123"/>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5"/>
      <c r="B581" s="163"/>
      <c r="C581" s="123"/>
      <c r="D581" s="123"/>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5"/>
      <c r="B582" s="163"/>
      <c r="C582" s="123"/>
      <c r="D582" s="123"/>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5"/>
      <c r="B583" s="163"/>
      <c r="C583" s="123"/>
      <c r="D583" s="123"/>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5"/>
      <c r="B584" s="163"/>
      <c r="C584" s="123"/>
      <c r="D584" s="123"/>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5"/>
      <c r="B585" s="163"/>
      <c r="C585" s="123"/>
      <c r="D585" s="123"/>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5"/>
      <c r="B586" s="163"/>
      <c r="C586" s="123"/>
      <c r="D586" s="123"/>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5"/>
      <c r="B587" s="163"/>
      <c r="C587" s="123"/>
      <c r="D587" s="123"/>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5"/>
      <c r="B588" s="163"/>
      <c r="C588" s="123"/>
      <c r="D588" s="123"/>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5"/>
      <c r="B589" s="163"/>
      <c r="C589" s="123"/>
      <c r="D589" s="123"/>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5"/>
      <c r="B590" s="163"/>
      <c r="C590" s="123"/>
      <c r="D590" s="123"/>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5"/>
      <c r="B591" s="163"/>
      <c r="C591" s="123"/>
      <c r="D591" s="123"/>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5"/>
      <c r="B592" s="163"/>
      <c r="C592" s="123"/>
      <c r="D592" s="123"/>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5"/>
      <c r="B593" s="163"/>
      <c r="C593" s="123"/>
      <c r="D593" s="123"/>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5"/>
      <c r="B594" s="163"/>
      <c r="C594" s="123"/>
      <c r="D594" s="123"/>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5"/>
      <c r="B595" s="163"/>
      <c r="C595" s="123"/>
      <c r="D595" s="123"/>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5"/>
      <c r="B596" s="163"/>
      <c r="C596" s="123"/>
      <c r="D596" s="123"/>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5"/>
      <c r="B597" s="163"/>
      <c r="C597" s="123"/>
      <c r="D597" s="123"/>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5"/>
      <c r="B598" s="163"/>
      <c r="C598" s="123"/>
      <c r="D598" s="123"/>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5"/>
      <c r="B599" s="163"/>
      <c r="C599" s="123"/>
      <c r="D599" s="123"/>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5"/>
      <c r="B600" s="163"/>
      <c r="C600" s="123"/>
      <c r="D600" s="123"/>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5"/>
      <c r="B601" s="163"/>
      <c r="C601" s="123"/>
      <c r="D601" s="123"/>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5"/>
      <c r="B602" s="163"/>
      <c r="C602" s="123"/>
      <c r="D602" s="123"/>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5"/>
      <c r="B603" s="163"/>
      <c r="C603" s="123"/>
      <c r="D603" s="123"/>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5"/>
      <c r="B604" s="163"/>
      <c r="C604" s="123"/>
      <c r="D604" s="123"/>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5"/>
      <c r="B605" s="163"/>
      <c r="C605" s="123"/>
      <c r="D605" s="123"/>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5"/>
      <c r="B606" s="163"/>
      <c r="C606" s="123"/>
      <c r="D606" s="123"/>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5"/>
      <c r="B607" s="163"/>
      <c r="C607" s="123"/>
      <c r="D607" s="123"/>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5"/>
      <c r="B608" s="163"/>
      <c r="C608" s="123"/>
      <c r="D608" s="123"/>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5"/>
      <c r="B609" s="163"/>
      <c r="C609" s="123"/>
      <c r="D609" s="123"/>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5"/>
      <c r="B610" s="163"/>
      <c r="C610" s="123"/>
      <c r="D610" s="123"/>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5"/>
      <c r="B611" s="163"/>
      <c r="C611" s="123"/>
      <c r="D611" s="123"/>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5"/>
      <c r="B612" s="163"/>
      <c r="C612" s="123"/>
      <c r="D612" s="123"/>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5"/>
      <c r="B613" s="163"/>
      <c r="C613" s="123"/>
      <c r="D613" s="123"/>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5"/>
      <c r="B614" s="163"/>
      <c r="C614" s="123"/>
      <c r="D614" s="123"/>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5"/>
      <c r="B615" s="163"/>
      <c r="C615" s="123"/>
      <c r="D615" s="123"/>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5"/>
      <c r="B616" s="163"/>
      <c r="C616" s="123"/>
      <c r="D616" s="123"/>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5"/>
      <c r="B617" s="163"/>
      <c r="C617" s="123"/>
      <c r="D617" s="123"/>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5"/>
      <c r="B618" s="163"/>
      <c r="C618" s="123"/>
      <c r="D618" s="123"/>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5"/>
      <c r="B619" s="163"/>
      <c r="C619" s="123"/>
      <c r="D619" s="123"/>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5"/>
      <c r="B620" s="163"/>
      <c r="C620" s="123"/>
      <c r="D620" s="123"/>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5"/>
      <c r="B621" s="163"/>
      <c r="C621" s="123"/>
      <c r="D621" s="123"/>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5"/>
      <c r="B622" s="163"/>
      <c r="C622" s="123"/>
      <c r="D622" s="123"/>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5"/>
      <c r="B623" s="163"/>
      <c r="C623" s="123"/>
      <c r="D623" s="123"/>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5"/>
      <c r="B624" s="163"/>
      <c r="C624" s="123"/>
      <c r="D624" s="123"/>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5"/>
      <c r="B625" s="163"/>
      <c r="C625" s="123"/>
      <c r="D625" s="123"/>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5"/>
      <c r="B626" s="163"/>
      <c r="C626" s="123"/>
      <c r="D626" s="123"/>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5"/>
      <c r="B627" s="163"/>
      <c r="C627" s="123"/>
      <c r="D627" s="123"/>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5"/>
      <c r="B628" s="163"/>
      <c r="C628" s="123"/>
      <c r="D628" s="123"/>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5"/>
      <c r="B629" s="163"/>
      <c r="C629" s="123"/>
      <c r="D629" s="123"/>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5"/>
      <c r="B630" s="163"/>
      <c r="C630" s="123"/>
      <c r="D630" s="123"/>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5"/>
      <c r="B631" s="163"/>
      <c r="C631" s="123"/>
      <c r="D631" s="123"/>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5"/>
      <c r="B632" s="163"/>
      <c r="C632" s="123"/>
      <c r="D632" s="123"/>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5"/>
      <c r="B633" s="163"/>
      <c r="C633" s="123"/>
      <c r="D633" s="123"/>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5"/>
      <c r="B634" s="163"/>
      <c r="C634" s="123"/>
      <c r="D634" s="123"/>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5"/>
      <c r="B635" s="163"/>
      <c r="C635" s="123"/>
      <c r="D635" s="123"/>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5"/>
      <c r="B636" s="163"/>
      <c r="C636" s="123"/>
      <c r="D636" s="123"/>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5"/>
      <c r="B637" s="163"/>
      <c r="C637" s="123"/>
      <c r="D637" s="123"/>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5"/>
      <c r="B638" s="163"/>
      <c r="C638" s="123"/>
      <c r="D638" s="123"/>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5"/>
      <c r="B639" s="163"/>
      <c r="C639" s="123"/>
      <c r="D639" s="123"/>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5"/>
      <c r="B640" s="163"/>
      <c r="C640" s="123"/>
      <c r="D640" s="123"/>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5"/>
      <c r="B641" s="163"/>
      <c r="C641" s="123"/>
      <c r="D641" s="123"/>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5"/>
      <c r="B642" s="163"/>
      <c r="C642" s="123"/>
      <c r="D642" s="123"/>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5"/>
      <c r="B643" s="163"/>
      <c r="C643" s="123"/>
      <c r="D643" s="123"/>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5"/>
      <c r="B644" s="163"/>
      <c r="C644" s="123"/>
      <c r="D644" s="123"/>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5"/>
      <c r="B645" s="163"/>
      <c r="C645" s="123"/>
      <c r="D645" s="123"/>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5"/>
      <c r="B646" s="163"/>
      <c r="C646" s="123"/>
      <c r="D646" s="123"/>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5"/>
      <c r="B647" s="163"/>
      <c r="C647" s="123"/>
      <c r="D647" s="123"/>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5"/>
      <c r="B648" s="163"/>
      <c r="C648" s="123"/>
      <c r="D648" s="123"/>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5"/>
      <c r="B649" s="163"/>
      <c r="C649" s="123"/>
      <c r="D649" s="123"/>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5"/>
      <c r="B650" s="163"/>
      <c r="C650" s="123"/>
      <c r="D650" s="123"/>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5"/>
      <c r="B651" s="163"/>
      <c r="C651" s="123"/>
      <c r="D651" s="123"/>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5"/>
      <c r="B652" s="163"/>
      <c r="C652" s="123"/>
      <c r="D652" s="123"/>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5"/>
      <c r="B653" s="163"/>
      <c r="C653" s="123"/>
      <c r="D653" s="123"/>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5"/>
      <c r="B654" s="163"/>
      <c r="C654" s="123"/>
      <c r="D654" s="123"/>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5"/>
      <c r="B655" s="163"/>
      <c r="C655" s="123"/>
      <c r="D655" s="123"/>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5"/>
      <c r="B656" s="163"/>
      <c r="C656" s="123"/>
      <c r="D656" s="123"/>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5"/>
      <c r="B657" s="163"/>
      <c r="C657" s="123"/>
      <c r="D657" s="123"/>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5"/>
      <c r="B658" s="163"/>
      <c r="C658" s="123"/>
      <c r="D658" s="123"/>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5"/>
      <c r="B659" s="163"/>
      <c r="C659" s="123"/>
      <c r="D659" s="123"/>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5"/>
      <c r="B660" s="163"/>
      <c r="C660" s="123"/>
      <c r="D660" s="123"/>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5"/>
      <c r="B661" s="163"/>
      <c r="C661" s="123"/>
      <c r="D661" s="123"/>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5"/>
      <c r="B662" s="163"/>
      <c r="C662" s="123"/>
      <c r="D662" s="123"/>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5"/>
      <c r="B663" s="163"/>
      <c r="C663" s="123"/>
      <c r="D663" s="123"/>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5"/>
      <c r="B664" s="163"/>
      <c r="C664" s="123"/>
      <c r="D664" s="123"/>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5"/>
      <c r="B665" s="163"/>
      <c r="C665" s="123"/>
      <c r="D665" s="123"/>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5"/>
      <c r="B666" s="163"/>
      <c r="C666" s="123"/>
      <c r="D666" s="123"/>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5"/>
      <c r="B667" s="163"/>
      <c r="C667" s="123"/>
      <c r="D667" s="123"/>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5"/>
      <c r="B668" s="163"/>
      <c r="C668" s="123"/>
      <c r="D668" s="123"/>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5"/>
      <c r="B669" s="163"/>
      <c r="C669" s="123"/>
      <c r="D669" s="123"/>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5"/>
      <c r="B670" s="163"/>
      <c r="C670" s="123"/>
      <c r="D670" s="123"/>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5"/>
      <c r="B671" s="163"/>
      <c r="C671" s="123"/>
      <c r="D671" s="123"/>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5"/>
      <c r="B672" s="163"/>
      <c r="C672" s="123"/>
      <c r="D672" s="123"/>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5"/>
      <c r="B673" s="163"/>
      <c r="C673" s="123"/>
      <c r="D673" s="123"/>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5"/>
      <c r="B674" s="163"/>
      <c r="C674" s="123"/>
      <c r="D674" s="123"/>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5"/>
      <c r="B675" s="163"/>
      <c r="C675" s="123"/>
      <c r="D675" s="123"/>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5"/>
      <c r="B676" s="163"/>
      <c r="C676" s="123"/>
      <c r="D676" s="123"/>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5"/>
      <c r="B677" s="163"/>
      <c r="C677" s="123"/>
      <c r="D677" s="123"/>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5"/>
      <c r="B678" s="163"/>
      <c r="C678" s="123"/>
      <c r="D678" s="123"/>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5"/>
      <c r="B679" s="163"/>
      <c r="C679" s="123"/>
      <c r="D679" s="123"/>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5"/>
      <c r="B680" s="163"/>
      <c r="C680" s="123"/>
      <c r="D680" s="123"/>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5"/>
      <c r="B681" s="163"/>
      <c r="C681" s="123"/>
      <c r="D681" s="123"/>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5"/>
      <c r="B682" s="163"/>
      <c r="C682" s="123"/>
      <c r="D682" s="123"/>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5"/>
      <c r="B683" s="163"/>
      <c r="C683" s="123"/>
      <c r="D683" s="123"/>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5"/>
      <c r="B684" s="163"/>
      <c r="C684" s="123"/>
      <c r="D684" s="123"/>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5"/>
      <c r="B685" s="163"/>
      <c r="C685" s="123"/>
      <c r="D685" s="123"/>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5"/>
      <c r="B686" s="163"/>
      <c r="C686" s="123"/>
      <c r="D686" s="123"/>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5"/>
      <c r="B687" s="163"/>
      <c r="C687" s="123"/>
      <c r="D687" s="123"/>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5"/>
      <c r="B688" s="163"/>
      <c r="C688" s="123"/>
      <c r="D688" s="123"/>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5"/>
      <c r="B689" s="163"/>
      <c r="C689" s="123"/>
      <c r="D689" s="123"/>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5"/>
      <c r="B690" s="163"/>
      <c r="C690" s="123"/>
      <c r="D690" s="123"/>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5"/>
      <c r="B691" s="163"/>
      <c r="C691" s="123"/>
      <c r="D691" s="123"/>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5"/>
      <c r="B692" s="163"/>
      <c r="C692" s="123"/>
      <c r="D692" s="123"/>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5"/>
      <c r="B693" s="163"/>
      <c r="C693" s="123"/>
      <c r="D693" s="123"/>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5"/>
      <c r="B694" s="163"/>
      <c r="C694" s="123"/>
      <c r="D694" s="123"/>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5"/>
      <c r="B695" s="163"/>
      <c r="C695" s="123"/>
      <c r="D695" s="123"/>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5"/>
      <c r="B696" s="163"/>
      <c r="C696" s="123"/>
      <c r="D696" s="123"/>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5"/>
      <c r="B697" s="163"/>
      <c r="C697" s="123"/>
      <c r="D697" s="123"/>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5"/>
      <c r="B698" s="163"/>
      <c r="C698" s="123"/>
      <c r="D698" s="123"/>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5"/>
      <c r="B699" s="163"/>
      <c r="C699" s="123"/>
      <c r="D699" s="123"/>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5"/>
      <c r="B700" s="163"/>
      <c r="C700" s="123"/>
      <c r="D700" s="123"/>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5"/>
      <c r="B701" s="163"/>
      <c r="C701" s="123"/>
      <c r="D701" s="123"/>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5"/>
      <c r="B702" s="163"/>
      <c r="C702" s="123"/>
      <c r="D702" s="123"/>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5"/>
      <c r="B703" s="163"/>
      <c r="C703" s="123"/>
      <c r="D703" s="123"/>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5"/>
      <c r="B704" s="163"/>
      <c r="C704" s="123"/>
      <c r="D704" s="123"/>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5"/>
      <c r="B705" s="163"/>
      <c r="C705" s="123"/>
      <c r="D705" s="123"/>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5"/>
      <c r="B706" s="163"/>
      <c r="C706" s="123"/>
      <c r="D706" s="123"/>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5"/>
      <c r="B707" s="163"/>
      <c r="C707" s="123"/>
      <c r="D707" s="123"/>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5"/>
      <c r="B708" s="163"/>
      <c r="C708" s="123"/>
      <c r="D708" s="123"/>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5"/>
      <c r="B709" s="163"/>
      <c r="C709" s="123"/>
      <c r="D709" s="123"/>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5"/>
      <c r="B710" s="163"/>
      <c r="C710" s="123"/>
      <c r="D710" s="123"/>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5"/>
      <c r="B711" s="163"/>
      <c r="C711" s="123"/>
      <c r="D711" s="123"/>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5"/>
      <c r="B712" s="163"/>
      <c r="C712" s="123"/>
      <c r="D712" s="123"/>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5"/>
      <c r="B713" s="163"/>
      <c r="C713" s="123"/>
      <c r="D713" s="123"/>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5"/>
      <c r="B714" s="163"/>
      <c r="C714" s="123"/>
      <c r="D714" s="123"/>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5"/>
      <c r="B715" s="163"/>
      <c r="C715" s="123"/>
      <c r="D715" s="123"/>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5"/>
      <c r="B716" s="163"/>
      <c r="C716" s="123"/>
      <c r="D716" s="123"/>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5"/>
      <c r="B717" s="163"/>
      <c r="C717" s="123"/>
      <c r="D717" s="123"/>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5"/>
      <c r="B718" s="163"/>
      <c r="C718" s="123"/>
      <c r="D718" s="123"/>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5"/>
      <c r="B719" s="163"/>
      <c r="C719" s="123"/>
      <c r="D719" s="123"/>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5"/>
      <c r="B720" s="163"/>
      <c r="C720" s="123"/>
      <c r="D720" s="123"/>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5"/>
      <c r="B721" s="163"/>
      <c r="C721" s="123"/>
      <c r="D721" s="123"/>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5"/>
      <c r="B722" s="163"/>
      <c r="C722" s="123"/>
      <c r="D722" s="123"/>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5"/>
      <c r="B723" s="163"/>
      <c r="C723" s="123"/>
      <c r="D723" s="123"/>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5"/>
      <c r="B724" s="163"/>
      <c r="C724" s="123"/>
      <c r="D724" s="123"/>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5"/>
      <c r="B725" s="163"/>
      <c r="C725" s="123"/>
      <c r="D725" s="123"/>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5"/>
      <c r="B726" s="163"/>
      <c r="C726" s="123"/>
      <c r="D726" s="123"/>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5"/>
      <c r="B727" s="163"/>
      <c r="C727" s="123"/>
      <c r="D727" s="123"/>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5"/>
      <c r="B728" s="163"/>
      <c r="C728" s="123"/>
      <c r="D728" s="123"/>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5"/>
      <c r="B729" s="163"/>
      <c r="C729" s="123"/>
      <c r="D729" s="123"/>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5"/>
      <c r="B730" s="163"/>
      <c r="C730" s="123"/>
      <c r="D730" s="123"/>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5"/>
      <c r="B731" s="163"/>
      <c r="C731" s="123"/>
      <c r="D731" s="123"/>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5"/>
      <c r="B732" s="163"/>
      <c r="C732" s="123"/>
      <c r="D732" s="123"/>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5"/>
      <c r="B733" s="163"/>
      <c r="C733" s="123"/>
      <c r="D733" s="123"/>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5"/>
      <c r="B734" s="163"/>
      <c r="C734" s="123"/>
      <c r="D734" s="123"/>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5"/>
      <c r="B735" s="163"/>
      <c r="C735" s="123"/>
      <c r="D735" s="123"/>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5"/>
      <c r="B736" s="163"/>
      <c r="C736" s="123"/>
      <c r="D736" s="123"/>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5"/>
      <c r="B737" s="163"/>
      <c r="C737" s="123"/>
      <c r="D737" s="123"/>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5"/>
      <c r="B738" s="163"/>
      <c r="C738" s="123"/>
      <c r="D738" s="123"/>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5"/>
      <c r="B739" s="163"/>
      <c r="C739" s="123"/>
      <c r="D739" s="123"/>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5"/>
      <c r="B740" s="163"/>
      <c r="C740" s="123"/>
      <c r="D740" s="123"/>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5"/>
      <c r="B741" s="163"/>
      <c r="C741" s="123"/>
      <c r="D741" s="123"/>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5"/>
      <c r="B742" s="163"/>
      <c r="C742" s="123"/>
      <c r="D742" s="123"/>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5"/>
      <c r="B743" s="163"/>
      <c r="C743" s="123"/>
      <c r="D743" s="123"/>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5"/>
      <c r="B744" s="163"/>
      <c r="C744" s="123"/>
      <c r="D744" s="123"/>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5"/>
      <c r="B745" s="163"/>
      <c r="C745" s="123"/>
      <c r="D745" s="123"/>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5"/>
      <c r="B746" s="163"/>
      <c r="C746" s="123"/>
      <c r="D746" s="123"/>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5"/>
      <c r="B747" s="163"/>
      <c r="C747" s="123"/>
      <c r="D747" s="123"/>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5"/>
      <c r="B748" s="163"/>
      <c r="C748" s="123"/>
      <c r="D748" s="123"/>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5"/>
      <c r="B749" s="163"/>
      <c r="C749" s="123"/>
      <c r="D749" s="123"/>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5"/>
      <c r="B750" s="163"/>
      <c r="C750" s="123"/>
      <c r="D750" s="123"/>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5"/>
      <c r="B751" s="163"/>
      <c r="C751" s="123"/>
      <c r="D751" s="123"/>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5"/>
      <c r="B752" s="163"/>
      <c r="C752" s="123"/>
      <c r="D752" s="123"/>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5"/>
      <c r="B753" s="163"/>
      <c r="C753" s="123"/>
      <c r="D753" s="123"/>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5"/>
      <c r="B754" s="163"/>
      <c r="C754" s="123"/>
      <c r="D754" s="123"/>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5"/>
      <c r="B755" s="163"/>
      <c r="C755" s="123"/>
      <c r="D755" s="123"/>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5"/>
      <c r="B756" s="163"/>
      <c r="C756" s="123"/>
      <c r="D756" s="123"/>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5"/>
      <c r="B757" s="163"/>
      <c r="C757" s="123"/>
      <c r="D757" s="123"/>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5"/>
      <c r="B758" s="163"/>
      <c r="C758" s="123"/>
      <c r="D758" s="123"/>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5"/>
      <c r="B759" s="163"/>
      <c r="C759" s="123"/>
      <c r="D759" s="123"/>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5"/>
      <c r="B760" s="163"/>
      <c r="C760" s="123"/>
      <c r="D760" s="123"/>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5"/>
      <c r="B761" s="163"/>
      <c r="C761" s="123"/>
      <c r="D761" s="123"/>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5"/>
      <c r="B762" s="163"/>
      <c r="C762" s="123"/>
      <c r="D762" s="123"/>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5"/>
      <c r="B763" s="163"/>
      <c r="C763" s="123"/>
      <c r="D763" s="123"/>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5"/>
      <c r="B764" s="163"/>
      <c r="C764" s="123"/>
      <c r="D764" s="123"/>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5"/>
      <c r="B765" s="163"/>
      <c r="C765" s="123"/>
      <c r="D765" s="123"/>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5"/>
      <c r="B766" s="163"/>
      <c r="C766" s="123"/>
      <c r="D766" s="123"/>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5"/>
      <c r="B767" s="163"/>
      <c r="C767" s="123"/>
      <c r="D767" s="123"/>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5"/>
      <c r="B768" s="163"/>
      <c r="C768" s="123"/>
      <c r="D768" s="123"/>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5"/>
      <c r="B769" s="163"/>
      <c r="C769" s="123"/>
      <c r="D769" s="123"/>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5"/>
      <c r="B770" s="163"/>
      <c r="C770" s="123"/>
      <c r="D770" s="123"/>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5"/>
      <c r="B771" s="163"/>
      <c r="C771" s="123"/>
      <c r="D771" s="123"/>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5"/>
      <c r="B772" s="163"/>
      <c r="C772" s="123"/>
      <c r="D772" s="123"/>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5"/>
      <c r="B773" s="163"/>
      <c r="C773" s="123"/>
      <c r="D773" s="123"/>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5"/>
      <c r="B774" s="163"/>
      <c r="C774" s="123"/>
      <c r="D774" s="123"/>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5"/>
      <c r="B775" s="163"/>
      <c r="C775" s="123"/>
      <c r="D775" s="123"/>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5"/>
      <c r="B776" s="163"/>
      <c r="C776" s="123"/>
      <c r="D776" s="123"/>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5"/>
      <c r="B777" s="163"/>
      <c r="C777" s="123"/>
      <c r="D777" s="123"/>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5"/>
      <c r="B778" s="163"/>
      <c r="C778" s="123"/>
      <c r="D778" s="123"/>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5"/>
      <c r="B779" s="163"/>
      <c r="C779" s="123"/>
      <c r="D779" s="123"/>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5"/>
      <c r="B780" s="163"/>
      <c r="C780" s="123"/>
      <c r="D780" s="123"/>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5"/>
      <c r="B781" s="163"/>
      <c r="C781" s="123"/>
      <c r="D781" s="123"/>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5"/>
      <c r="B782" s="163"/>
      <c r="C782" s="123"/>
      <c r="D782" s="123"/>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5"/>
      <c r="B783" s="163"/>
      <c r="C783" s="123"/>
      <c r="D783" s="123"/>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5"/>
      <c r="B784" s="163"/>
      <c r="C784" s="123"/>
      <c r="D784" s="123"/>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5"/>
      <c r="B785" s="163"/>
      <c r="C785" s="123"/>
      <c r="D785" s="123"/>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5"/>
      <c r="B786" s="163"/>
      <c r="C786" s="123"/>
      <c r="D786" s="123"/>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5"/>
      <c r="B787" s="163"/>
      <c r="C787" s="123"/>
      <c r="D787" s="123"/>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5"/>
      <c r="B788" s="163"/>
      <c r="C788" s="123"/>
      <c r="D788" s="123"/>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5"/>
      <c r="B789" s="163"/>
      <c r="C789" s="123"/>
      <c r="D789" s="123"/>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5"/>
      <c r="B790" s="163"/>
      <c r="C790" s="123"/>
      <c r="D790" s="123"/>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5"/>
      <c r="B791" s="163"/>
      <c r="C791" s="123"/>
      <c r="D791" s="123"/>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5"/>
      <c r="B792" s="163"/>
      <c r="C792" s="123"/>
      <c r="D792" s="123"/>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5"/>
      <c r="B793" s="163"/>
      <c r="C793" s="123"/>
      <c r="D793" s="123"/>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5"/>
      <c r="B794" s="163"/>
      <c r="C794" s="123"/>
      <c r="D794" s="123"/>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5"/>
      <c r="B795" s="163"/>
      <c r="C795" s="123"/>
      <c r="D795" s="123"/>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5"/>
      <c r="B796" s="163"/>
      <c r="C796" s="123"/>
      <c r="D796" s="123"/>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5"/>
      <c r="B797" s="163"/>
      <c r="C797" s="123"/>
      <c r="D797" s="123"/>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5"/>
      <c r="B798" s="163"/>
      <c r="C798" s="123"/>
      <c r="D798" s="123"/>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5"/>
      <c r="B799" s="163"/>
      <c r="C799" s="123"/>
      <c r="D799" s="123"/>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5"/>
      <c r="B800" s="163"/>
      <c r="C800" s="123"/>
      <c r="D800" s="123"/>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5"/>
      <c r="B801" s="163"/>
      <c r="C801" s="123"/>
      <c r="D801" s="123"/>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5"/>
      <c r="B802" s="163"/>
      <c r="C802" s="123"/>
      <c r="D802" s="123"/>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5"/>
      <c r="B803" s="163"/>
      <c r="C803" s="123"/>
      <c r="D803" s="123"/>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5"/>
      <c r="B804" s="163"/>
      <c r="C804" s="123"/>
      <c r="D804" s="123"/>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5"/>
      <c r="B805" s="163"/>
      <c r="C805" s="123"/>
      <c r="D805" s="123"/>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5"/>
      <c r="B806" s="163"/>
      <c r="C806" s="123"/>
      <c r="D806" s="123"/>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5"/>
      <c r="B807" s="163"/>
      <c r="C807" s="123"/>
      <c r="D807" s="123"/>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5"/>
      <c r="B808" s="163"/>
      <c r="C808" s="123"/>
      <c r="D808" s="123"/>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5"/>
      <c r="B809" s="163"/>
      <c r="C809" s="123"/>
      <c r="D809" s="123"/>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5"/>
      <c r="B810" s="163"/>
      <c r="C810" s="123"/>
      <c r="D810" s="123"/>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5"/>
      <c r="B811" s="163"/>
      <c r="C811" s="123"/>
      <c r="D811" s="123"/>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5"/>
      <c r="B812" s="163"/>
      <c r="C812" s="123"/>
      <c r="D812" s="123"/>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5"/>
      <c r="B813" s="163"/>
      <c r="C813" s="123"/>
      <c r="D813" s="123"/>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5"/>
      <c r="B814" s="163"/>
      <c r="C814" s="123"/>
      <c r="D814" s="123"/>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5"/>
      <c r="B815" s="163"/>
      <c r="C815" s="123"/>
      <c r="D815" s="123"/>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5"/>
      <c r="B816" s="163"/>
      <c r="C816" s="123"/>
      <c r="D816" s="123"/>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5"/>
      <c r="B817" s="163"/>
      <c r="C817" s="123"/>
      <c r="D817" s="123"/>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5"/>
      <c r="B818" s="163"/>
      <c r="C818" s="123"/>
      <c r="D818" s="123"/>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5"/>
      <c r="B819" s="163"/>
      <c r="C819" s="123"/>
      <c r="D819" s="123"/>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5"/>
      <c r="B820" s="163"/>
      <c r="C820" s="123"/>
      <c r="D820" s="123"/>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5"/>
      <c r="B821" s="163"/>
      <c r="C821" s="123"/>
      <c r="D821" s="123"/>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5"/>
      <c r="B822" s="163"/>
      <c r="C822" s="123"/>
      <c r="D822" s="123"/>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5"/>
      <c r="B823" s="163"/>
      <c r="C823" s="123"/>
      <c r="D823" s="123"/>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5"/>
      <c r="B824" s="163"/>
      <c r="C824" s="123"/>
      <c r="D824" s="123"/>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5"/>
      <c r="B825" s="163"/>
      <c r="C825" s="123"/>
      <c r="D825" s="123"/>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5"/>
      <c r="B826" s="163"/>
      <c r="C826" s="123"/>
      <c r="D826" s="123"/>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5"/>
      <c r="B827" s="163"/>
      <c r="C827" s="123"/>
      <c r="D827" s="123"/>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5"/>
      <c r="B828" s="163"/>
      <c r="C828" s="123"/>
      <c r="D828" s="123"/>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5"/>
      <c r="B829" s="163"/>
      <c r="C829" s="123"/>
      <c r="D829" s="123"/>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5"/>
      <c r="B830" s="163"/>
      <c r="C830" s="123"/>
      <c r="D830" s="123"/>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5"/>
      <c r="B831" s="163"/>
      <c r="C831" s="123"/>
      <c r="D831" s="123"/>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5"/>
      <c r="B832" s="163"/>
      <c r="C832" s="123"/>
      <c r="D832" s="123"/>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5"/>
      <c r="B833" s="163"/>
      <c r="C833" s="123"/>
      <c r="D833" s="123"/>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5"/>
      <c r="B834" s="163"/>
      <c r="C834" s="123"/>
      <c r="D834" s="123"/>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5"/>
      <c r="B835" s="163"/>
      <c r="C835" s="123"/>
      <c r="D835" s="123"/>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5"/>
      <c r="B836" s="163"/>
      <c r="C836" s="123"/>
      <c r="D836" s="123"/>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5"/>
      <c r="B837" s="163"/>
      <c r="C837" s="123"/>
      <c r="D837" s="123"/>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5"/>
      <c r="B838" s="163"/>
      <c r="C838" s="123"/>
      <c r="D838" s="123"/>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5"/>
      <c r="B839" s="163"/>
      <c r="C839" s="123"/>
      <c r="D839" s="123"/>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5"/>
      <c r="B840" s="163"/>
      <c r="C840" s="123"/>
      <c r="D840" s="123"/>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5"/>
      <c r="B841" s="163"/>
      <c r="C841" s="123"/>
      <c r="D841" s="123"/>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5"/>
      <c r="B842" s="163"/>
      <c r="C842" s="123"/>
      <c r="D842" s="123"/>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5"/>
      <c r="B843" s="163"/>
      <c r="C843" s="123"/>
      <c r="D843" s="123"/>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5"/>
      <c r="B844" s="163"/>
      <c r="C844" s="123"/>
      <c r="D844" s="123"/>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5"/>
      <c r="B845" s="163"/>
      <c r="C845" s="123"/>
      <c r="D845" s="123"/>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5"/>
      <c r="B846" s="163"/>
      <c r="C846" s="123"/>
      <c r="D846" s="123"/>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5"/>
      <c r="B847" s="163"/>
      <c r="C847" s="123"/>
      <c r="D847" s="123"/>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5"/>
      <c r="B848" s="163"/>
      <c r="C848" s="123"/>
      <c r="D848" s="123"/>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5"/>
      <c r="B849" s="163"/>
      <c r="C849" s="123"/>
      <c r="D849" s="123"/>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5"/>
      <c r="B850" s="163"/>
      <c r="C850" s="123"/>
      <c r="D850" s="123"/>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5"/>
      <c r="B851" s="163"/>
      <c r="C851" s="123"/>
      <c r="D851" s="123"/>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5"/>
      <c r="B852" s="163"/>
      <c r="C852" s="123"/>
      <c r="D852" s="123"/>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5"/>
      <c r="B853" s="163"/>
      <c r="C853" s="123"/>
      <c r="D853" s="123"/>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5"/>
      <c r="B854" s="163"/>
      <c r="C854" s="123"/>
      <c r="D854" s="123"/>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5"/>
      <c r="B855" s="163"/>
      <c r="C855" s="123"/>
      <c r="D855" s="123"/>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5"/>
      <c r="B856" s="163"/>
      <c r="C856" s="123"/>
      <c r="D856" s="123"/>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5"/>
      <c r="B857" s="163"/>
      <c r="C857" s="123"/>
      <c r="D857" s="123"/>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5"/>
      <c r="B858" s="163"/>
      <c r="C858" s="123"/>
      <c r="D858" s="123"/>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5"/>
      <c r="B859" s="163"/>
      <c r="C859" s="123"/>
      <c r="D859" s="123"/>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5"/>
      <c r="B860" s="163"/>
      <c r="C860" s="123"/>
      <c r="D860" s="123"/>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5"/>
      <c r="B861" s="163"/>
      <c r="C861" s="123"/>
      <c r="D861" s="123"/>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5"/>
      <c r="B862" s="163"/>
      <c r="C862" s="123"/>
      <c r="D862" s="123"/>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5"/>
      <c r="B863" s="163"/>
      <c r="C863" s="123"/>
      <c r="D863" s="123"/>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5"/>
      <c r="B864" s="163"/>
      <c r="C864" s="123"/>
      <c r="D864" s="123"/>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5"/>
      <c r="B865" s="163"/>
      <c r="C865" s="123"/>
      <c r="D865" s="123"/>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5"/>
      <c r="B866" s="163"/>
      <c r="C866" s="123"/>
      <c r="D866" s="123"/>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5"/>
      <c r="B867" s="163"/>
      <c r="C867" s="123"/>
      <c r="D867" s="123"/>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5"/>
      <c r="B868" s="163"/>
      <c r="C868" s="123"/>
      <c r="D868" s="123"/>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5"/>
      <c r="B869" s="163"/>
      <c r="C869" s="123"/>
      <c r="D869" s="123"/>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5"/>
      <c r="B870" s="163"/>
      <c r="C870" s="123"/>
      <c r="D870" s="123"/>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5"/>
      <c r="B871" s="163"/>
      <c r="C871" s="123"/>
      <c r="D871" s="123"/>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5"/>
      <c r="B872" s="163"/>
      <c r="C872" s="123"/>
      <c r="D872" s="123"/>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5"/>
      <c r="B873" s="163"/>
      <c r="C873" s="123"/>
      <c r="D873" s="123"/>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5"/>
      <c r="B874" s="163"/>
      <c r="C874" s="123"/>
      <c r="D874" s="123"/>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5"/>
      <c r="B875" s="163"/>
      <c r="C875" s="123"/>
      <c r="D875" s="123"/>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5"/>
      <c r="B876" s="163"/>
      <c r="C876" s="123"/>
      <c r="D876" s="123"/>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5"/>
      <c r="B877" s="163"/>
      <c r="C877" s="123"/>
      <c r="D877" s="123"/>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5"/>
      <c r="B878" s="163"/>
      <c r="C878" s="123"/>
      <c r="D878" s="123"/>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5"/>
      <c r="B879" s="163"/>
      <c r="C879" s="123"/>
      <c r="D879" s="123"/>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5"/>
      <c r="B880" s="163"/>
      <c r="C880" s="123"/>
      <c r="D880" s="123"/>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5"/>
      <c r="B881" s="163"/>
      <c r="C881" s="123"/>
      <c r="D881" s="123"/>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5"/>
      <c r="B882" s="163"/>
      <c r="C882" s="123"/>
      <c r="D882" s="123"/>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5"/>
      <c r="B883" s="163"/>
      <c r="C883" s="123"/>
      <c r="D883" s="123"/>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5"/>
      <c r="B884" s="163"/>
      <c r="C884" s="123"/>
      <c r="D884" s="123"/>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5"/>
      <c r="B885" s="163"/>
      <c r="C885" s="123"/>
      <c r="D885" s="123"/>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5"/>
      <c r="B886" s="163"/>
      <c r="C886" s="123"/>
      <c r="D886" s="123"/>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5"/>
      <c r="B887" s="163"/>
      <c r="C887" s="123"/>
      <c r="D887" s="123"/>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5"/>
      <c r="B888" s="163"/>
      <c r="C888" s="123"/>
      <c r="D888" s="123"/>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5"/>
      <c r="B889" s="163"/>
      <c r="C889" s="123"/>
      <c r="D889" s="123"/>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5"/>
      <c r="B890" s="163"/>
      <c r="C890" s="123"/>
      <c r="D890" s="123"/>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5"/>
      <c r="B891" s="163"/>
      <c r="C891" s="123"/>
      <c r="D891" s="123"/>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5"/>
      <c r="B892" s="163"/>
      <c r="C892" s="123"/>
      <c r="D892" s="123"/>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5"/>
      <c r="B893" s="163"/>
      <c r="C893" s="123"/>
      <c r="D893" s="123"/>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5"/>
      <c r="B894" s="163"/>
      <c r="C894" s="123"/>
      <c r="D894" s="123"/>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5"/>
      <c r="B895" s="163"/>
      <c r="C895" s="123"/>
      <c r="D895" s="123"/>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5"/>
      <c r="B896" s="163"/>
      <c r="C896" s="123"/>
      <c r="D896" s="123"/>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5"/>
      <c r="B897" s="163"/>
      <c r="C897" s="123"/>
      <c r="D897" s="123"/>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5"/>
      <c r="B898" s="163"/>
      <c r="C898" s="123"/>
      <c r="D898" s="123"/>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5"/>
      <c r="B899" s="163"/>
      <c r="C899" s="123"/>
      <c r="D899" s="123"/>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5"/>
      <c r="B900" s="163"/>
      <c r="C900" s="123"/>
      <c r="D900" s="123"/>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5"/>
      <c r="B901" s="163"/>
      <c r="C901" s="123"/>
      <c r="D901" s="123"/>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5"/>
      <c r="B902" s="163"/>
      <c r="C902" s="123"/>
      <c r="D902" s="123"/>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5"/>
      <c r="B903" s="163"/>
      <c r="C903" s="123"/>
      <c r="D903" s="123"/>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5"/>
      <c r="B904" s="163"/>
      <c r="C904" s="123"/>
      <c r="D904" s="123"/>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5"/>
      <c r="B905" s="163"/>
      <c r="C905" s="123"/>
      <c r="D905" s="123"/>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5"/>
      <c r="B906" s="163"/>
      <c r="C906" s="123"/>
      <c r="D906" s="123"/>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5"/>
      <c r="B907" s="163"/>
      <c r="C907" s="123"/>
      <c r="D907" s="123"/>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5"/>
      <c r="B908" s="163"/>
      <c r="C908" s="123"/>
      <c r="D908" s="123"/>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5"/>
      <c r="B909" s="163"/>
      <c r="C909" s="123"/>
      <c r="D909" s="123"/>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5"/>
      <c r="B910" s="163"/>
      <c r="C910" s="123"/>
      <c r="D910" s="123"/>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5"/>
      <c r="B911" s="163"/>
      <c r="C911" s="123"/>
      <c r="D911" s="123"/>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5"/>
      <c r="B912" s="163"/>
      <c r="C912" s="123"/>
      <c r="D912" s="123"/>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5"/>
      <c r="B913" s="163"/>
      <c r="C913" s="123"/>
      <c r="D913" s="123"/>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5"/>
      <c r="B914" s="163"/>
      <c r="C914" s="123"/>
      <c r="D914" s="123"/>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5"/>
      <c r="B915" s="163"/>
      <c r="C915" s="123"/>
      <c r="D915" s="123"/>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5"/>
      <c r="B916" s="163"/>
      <c r="C916" s="123"/>
      <c r="D916" s="123"/>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5"/>
      <c r="B917" s="163"/>
      <c r="C917" s="123"/>
      <c r="D917" s="123"/>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5"/>
      <c r="B918" s="163"/>
      <c r="C918" s="123"/>
      <c r="D918" s="123"/>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5"/>
      <c r="B919" s="163"/>
      <c r="C919" s="123"/>
      <c r="D919" s="123"/>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5"/>
      <c r="B920" s="163"/>
      <c r="C920" s="123"/>
      <c r="D920" s="123"/>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5"/>
      <c r="B921" s="163"/>
      <c r="C921" s="123"/>
      <c r="D921" s="123"/>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5"/>
      <c r="B922" s="163"/>
      <c r="C922" s="123"/>
      <c r="D922" s="123"/>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5"/>
      <c r="B923" s="163"/>
      <c r="C923" s="123"/>
      <c r="D923" s="123"/>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5"/>
      <c r="B924" s="163"/>
      <c r="C924" s="123"/>
      <c r="D924" s="123"/>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5"/>
      <c r="B925" s="163"/>
      <c r="C925" s="123"/>
      <c r="D925" s="123"/>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5"/>
      <c r="B926" s="163"/>
      <c r="C926" s="123"/>
      <c r="D926" s="123"/>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5"/>
      <c r="B927" s="163"/>
      <c r="C927" s="123"/>
      <c r="D927" s="123"/>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5"/>
      <c r="B928" s="163"/>
      <c r="C928" s="123"/>
      <c r="D928" s="123"/>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5"/>
      <c r="B929" s="163"/>
      <c r="C929" s="123"/>
      <c r="D929" s="123"/>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5"/>
      <c r="B930" s="163"/>
      <c r="C930" s="123"/>
      <c r="D930" s="123"/>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5"/>
      <c r="B931" s="163"/>
      <c r="C931" s="123"/>
      <c r="D931" s="123"/>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5"/>
      <c r="B932" s="163"/>
      <c r="C932" s="123"/>
      <c r="D932" s="123"/>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5"/>
      <c r="B933" s="163"/>
      <c r="C933" s="123"/>
      <c r="D933" s="123"/>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5"/>
      <c r="B934" s="163"/>
      <c r="C934" s="123"/>
      <c r="D934" s="123"/>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5"/>
      <c r="B935" s="163"/>
      <c r="C935" s="123"/>
      <c r="D935" s="123"/>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5"/>
      <c r="B936" s="163"/>
      <c r="C936" s="123"/>
      <c r="D936" s="123"/>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5"/>
      <c r="B937" s="163"/>
      <c r="C937" s="123"/>
      <c r="D937" s="123"/>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5"/>
      <c r="B938" s="163"/>
      <c r="C938" s="123"/>
      <c r="D938" s="123"/>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5"/>
      <c r="B939" s="163"/>
      <c r="C939" s="123"/>
      <c r="D939" s="123"/>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5"/>
      <c r="B940" s="163"/>
      <c r="C940" s="123"/>
      <c r="D940" s="123"/>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5"/>
      <c r="B941" s="163"/>
      <c r="C941" s="123"/>
      <c r="D941" s="123"/>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5"/>
      <c r="B942" s="163"/>
      <c r="C942" s="123"/>
      <c r="D942" s="123"/>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5"/>
      <c r="B943" s="163"/>
      <c r="C943" s="123"/>
      <c r="D943" s="123"/>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5"/>
      <c r="B944" s="163"/>
      <c r="C944" s="123"/>
      <c r="D944" s="123"/>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5"/>
      <c r="B945" s="163"/>
      <c r="C945" s="123"/>
      <c r="D945" s="123"/>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5"/>
      <c r="B946" s="163"/>
      <c r="C946" s="123"/>
      <c r="D946" s="123"/>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5"/>
      <c r="B947" s="163"/>
      <c r="C947" s="123"/>
      <c r="D947" s="123"/>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5"/>
      <c r="B948" s="163"/>
      <c r="C948" s="123"/>
      <c r="D948" s="123"/>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5"/>
      <c r="B949" s="163"/>
      <c r="C949" s="123"/>
      <c r="D949" s="123"/>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5"/>
      <c r="B950" s="163"/>
      <c r="C950" s="123"/>
      <c r="D950" s="123"/>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5"/>
      <c r="B951" s="163"/>
      <c r="C951" s="123"/>
      <c r="D951" s="123"/>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5"/>
      <c r="B952" s="163"/>
      <c r="C952" s="123"/>
      <c r="D952" s="123"/>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5"/>
      <c r="B953" s="163"/>
      <c r="C953" s="123"/>
      <c r="D953" s="123"/>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5"/>
      <c r="B954" s="163"/>
      <c r="C954" s="123"/>
      <c r="D954" s="123"/>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5"/>
      <c r="B955" s="163"/>
      <c r="C955" s="123"/>
      <c r="D955" s="123"/>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5"/>
      <c r="B956" s="163"/>
      <c r="C956" s="123"/>
      <c r="D956" s="123"/>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5"/>
      <c r="B957" s="163"/>
      <c r="C957" s="123"/>
      <c r="D957" s="123"/>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5"/>
      <c r="B958" s="163"/>
      <c r="C958" s="123"/>
      <c r="D958" s="123"/>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5"/>
      <c r="B959" s="163"/>
      <c r="C959" s="123"/>
      <c r="D959" s="123"/>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5"/>
      <c r="B960" s="163"/>
      <c r="C960" s="123"/>
      <c r="D960" s="123"/>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5"/>
      <c r="B961" s="163"/>
      <c r="C961" s="123"/>
      <c r="D961" s="123"/>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5"/>
      <c r="B962" s="163"/>
      <c r="C962" s="123"/>
      <c r="D962" s="123"/>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5"/>
      <c r="B963" s="163"/>
      <c r="C963" s="123"/>
      <c r="D963" s="123"/>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5"/>
      <c r="B964" s="163"/>
      <c r="C964" s="123"/>
      <c r="D964" s="123"/>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5"/>
      <c r="B965" s="163"/>
      <c r="C965" s="123"/>
      <c r="D965" s="123"/>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5"/>
      <c r="B966" s="163"/>
      <c r="C966" s="123"/>
      <c r="D966" s="123"/>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5"/>
      <c r="B967" s="163"/>
      <c r="C967" s="123"/>
      <c r="D967" s="123"/>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5"/>
      <c r="B968" s="163"/>
      <c r="C968" s="123"/>
      <c r="D968" s="123"/>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5"/>
      <c r="B969" s="163"/>
      <c r="C969" s="123"/>
      <c r="D969" s="123"/>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5"/>
      <c r="B970" s="163"/>
      <c r="C970" s="123"/>
      <c r="D970" s="123"/>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5"/>
      <c r="B971" s="163"/>
      <c r="C971" s="123"/>
      <c r="D971" s="123"/>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5"/>
      <c r="B972" s="163"/>
      <c r="C972" s="123"/>
      <c r="D972" s="123"/>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5"/>
      <c r="B973" s="163"/>
      <c r="C973" s="123"/>
      <c r="D973" s="123"/>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5"/>
      <c r="B974" s="163"/>
      <c r="C974" s="123"/>
      <c r="D974" s="123"/>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5"/>
      <c r="B975" s="163"/>
      <c r="C975" s="123"/>
      <c r="D975" s="123"/>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5"/>
      <c r="B976" s="163"/>
      <c r="C976" s="123"/>
      <c r="D976" s="123"/>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5"/>
      <c r="B977" s="163"/>
      <c r="C977" s="123"/>
      <c r="D977" s="123"/>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5"/>
      <c r="B978" s="163"/>
      <c r="C978" s="123"/>
      <c r="D978" s="123"/>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5"/>
      <c r="B979" s="163"/>
      <c r="C979" s="123"/>
      <c r="D979" s="123"/>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5"/>
      <c r="B980" s="163"/>
      <c r="C980" s="123"/>
      <c r="D980" s="123"/>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5"/>
      <c r="B981" s="163"/>
      <c r="C981" s="123"/>
      <c r="D981" s="123"/>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5"/>
      <c r="B982" s="163"/>
      <c r="C982" s="123"/>
      <c r="D982" s="123"/>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5"/>
      <c r="B983" s="163"/>
      <c r="C983" s="123"/>
      <c r="D983" s="123"/>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5"/>
      <c r="B984" s="163"/>
      <c r="C984" s="123"/>
      <c r="D984" s="123"/>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5"/>
      <c r="B985" s="163"/>
      <c r="C985" s="123"/>
      <c r="D985" s="123"/>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5"/>
      <c r="B986" s="163"/>
      <c r="C986" s="123"/>
      <c r="D986" s="123"/>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5"/>
      <c r="B987" s="163"/>
      <c r="C987" s="123"/>
      <c r="D987" s="123"/>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5"/>
      <c r="B988" s="163"/>
      <c r="C988" s="123"/>
      <c r="D988" s="123"/>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5"/>
      <c r="B989" s="163"/>
      <c r="C989" s="123"/>
      <c r="D989" s="123"/>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5"/>
      <c r="B990" s="163"/>
      <c r="C990" s="123"/>
      <c r="D990" s="123"/>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5"/>
      <c r="B991" s="163"/>
      <c r="C991" s="123"/>
      <c r="D991" s="123"/>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5"/>
      <c r="B992" s="163"/>
      <c r="C992" s="123"/>
      <c r="D992" s="123"/>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5"/>
      <c r="B993" s="163"/>
      <c r="C993" s="123"/>
      <c r="D993" s="123"/>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5"/>
      <c r="B994" s="163"/>
      <c r="C994" s="123"/>
      <c r="D994" s="123"/>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5"/>
      <c r="B995" s="163"/>
      <c r="C995" s="123"/>
      <c r="D995" s="123"/>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5"/>
      <c r="B996" s="163"/>
      <c r="C996" s="123"/>
      <c r="D996" s="123"/>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5"/>
      <c r="B997" s="163"/>
      <c r="C997" s="123"/>
      <c r="D997" s="123"/>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5"/>
      <c r="B998" s="163"/>
      <c r="C998" s="123"/>
      <c r="D998" s="123"/>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5"/>
      <c r="B999" s="163"/>
      <c r="C999" s="123"/>
      <c r="D999" s="123"/>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5"/>
      <c r="B1000" s="163"/>
      <c r="C1000" s="123"/>
      <c r="D1000" s="123"/>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6"/>
      <c r="B1001" s="407" t="str">
        <f ca="1">OFFSET(L!$C$1,MATCH("General"&amp;"Cpy",L!$A:$A,0)-1,SL,,)</f>
        <v>© 2016 Conflict-Free Sourcing Initiative. All rights reserved.</v>
      </c>
      <c r="C1001" s="407"/>
      <c r="D1001" s="407"/>
      <c r="E1001" s="31"/>
    </row>
    <row r="1002" spans="1:35" ht="13.5" thickTop="1">
      <c r="D1002" s="130"/>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44"/>
  <sheetViews>
    <sheetView zoomScale="75" zoomScaleNormal="75" workbookViewId="0">
      <pane ySplit="4" topLeftCell="A530" activePane="bottomLeft" state="frozen"/>
      <selection pane="bottomLeft" activeCell="A4" sqref="A4:I542"/>
    </sheetView>
  </sheetViews>
  <sheetFormatPr defaultColWidth="8.75" defaultRowHeight="10.5"/>
  <cols>
    <col min="1" max="1" width="9.25" style="45" bestFit="1" customWidth="1"/>
    <col min="2" max="2" width="42.875" style="45" customWidth="1"/>
    <col min="3" max="3" width="40.25" style="45" customWidth="1"/>
    <col min="4" max="4" width="22.75" style="45" customWidth="1"/>
    <col min="5" max="5" width="12.625" style="45" customWidth="1"/>
    <col min="6" max="6" width="12.625" style="201" customWidth="1"/>
    <col min="7" max="7" width="15.375" style="45" customWidth="1"/>
    <col min="8" max="8" width="23.875" style="45" customWidth="1"/>
    <col min="9" max="9" width="20.875" style="45" customWidth="1"/>
    <col min="10" max="10" width="38.625" style="45" hidden="1" customWidth="1"/>
    <col min="11" max="11" width="24.25" style="45" hidden="1" customWidth="1"/>
    <col min="12" max="12" width="17.5" style="45" customWidth="1"/>
    <col min="13" max="13" width="16.25" style="45" customWidth="1"/>
    <col min="14" max="16384" width="8.75" style="45"/>
  </cols>
  <sheetData>
    <row r="1" spans="1:13" ht="134.25" customHeight="1">
      <c r="A1" s="408" t="str">
        <f ca="1">OFFSET(L!$C$1,MATCH("Smelter Reference List"&amp;ADDRESS(ROW(),COLUMN(),4),L!$A:$A,0)-1,SL,,)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408"/>
      <c r="C1" s="408"/>
      <c r="D1" s="408"/>
      <c r="E1" s="408"/>
      <c r="F1" s="408"/>
      <c r="G1" s="408"/>
    </row>
    <row r="2" spans="1:13">
      <c r="A2" s="409"/>
      <c r="B2" s="409"/>
      <c r="C2" s="409"/>
      <c r="D2" s="409"/>
      <c r="E2" s="409"/>
      <c r="F2" s="409"/>
      <c r="G2" s="409"/>
      <c r="H2" s="409"/>
      <c r="I2" s="409"/>
    </row>
    <row r="3" spans="1:13">
      <c r="A3" s="409"/>
      <c r="B3" s="409"/>
      <c r="C3" s="409"/>
      <c r="D3" s="409"/>
      <c r="E3" s="409"/>
      <c r="F3" s="409"/>
      <c r="G3" s="409"/>
      <c r="H3" s="409"/>
      <c r="I3" s="409"/>
    </row>
    <row r="4" spans="1:13" s="239" customFormat="1" ht="42">
      <c r="A4" s="207" t="str">
        <f ca="1">OFFSET(L!$C$1,MATCH("Smelter Reference List"&amp;ADDRESS(ROW(),COLUMN(),4),L!$A:$A,0)-1,SL,,)</f>
        <v>Metal</v>
      </c>
      <c r="B4" s="207" t="str">
        <f ca="1">OFFSET(L!$C$1,MATCH("Smelter Reference List"&amp;ADDRESS(ROW(),COLUMN(),4),L!$A:$A,0)-1,SL,,)</f>
        <v>Smelter Reference List</v>
      </c>
      <c r="C4" s="207" t="str">
        <f ca="1">OFFSET(L!$C$1,MATCH("Smelter Reference List"&amp;ADDRESS(ROW(),COLUMN(),4),L!$A:$A,0)-1,SL,,)</f>
        <v>Standard Smelter Names</v>
      </c>
      <c r="D4" s="207" t="str">
        <f ca="1">OFFSET(L!$C$1,MATCH("Smelter Reference List"&amp;ADDRESS(ROW(),COLUMN(),4),L!$A:$A,0)-1,SL,,)</f>
        <v>Smelter Facility Location: Country</v>
      </c>
      <c r="E4" s="207" t="str">
        <f ca="1">OFFSET(L!$C$1,MATCH("Smelter Reference List"&amp;ADDRESS(ROW(),COLUMN(),4),L!$A:$A,0)-1,SL,,)</f>
        <v>New Smelter ID</v>
      </c>
      <c r="F4" s="207" t="str">
        <f ca="1">OFFSET(L!$C$1,MATCH("Smelter Reference List"&amp;ADDRESS(ROW(),COLUMN(),4),L!$A:$A,0)-1,SL,,)</f>
        <v>Source of Smelter Identification Number</v>
      </c>
      <c r="G4" s="207" t="str">
        <f ca="1">OFFSET(L!$C$1,MATCH("Smelter Reference List"&amp;ADDRESS(ROW(),COLUMN(),4),L!$A:$A,0)-1,SL,,)</f>
        <v xml:space="preserve">Smelter Street </v>
      </c>
      <c r="H4" s="207" t="str">
        <f ca="1">OFFSET(L!$C$1,MATCH("Smelter Reference List"&amp;ADDRESS(ROW(),COLUMN(),4),L!$A:$A,0)-1,SL,,)</f>
        <v>Smelter City</v>
      </c>
      <c r="I4" s="207" t="str">
        <f ca="1">OFFSET(L!$C$1,MATCH("Smelter Reference List"&amp;ADDRESS(ROW(),COLUMN(),4),L!$A:$A,0)-1,SL,,)</f>
        <v>Smelter Facility Location: State / Province</v>
      </c>
      <c r="J4" s="207" t="s">
        <v>1430</v>
      </c>
      <c r="K4" s="207" t="s">
        <v>1430</v>
      </c>
      <c r="L4" s="240"/>
      <c r="M4" s="240"/>
    </row>
    <row r="5" spans="1:13" ht="10.5" customHeight="1">
      <c r="A5" s="298" t="s">
        <v>2290</v>
      </c>
      <c r="B5" s="298" t="s">
        <v>4892</v>
      </c>
      <c r="C5" s="298" t="s">
        <v>4892</v>
      </c>
      <c r="D5" s="298" t="s">
        <v>4880</v>
      </c>
      <c r="E5" s="298" t="s">
        <v>4893</v>
      </c>
      <c r="F5" s="298" t="s">
        <v>3060</v>
      </c>
      <c r="G5" s="298"/>
      <c r="H5" s="298" t="s">
        <v>4894</v>
      </c>
      <c r="I5" s="298" t="s">
        <v>4895</v>
      </c>
      <c r="J5" s="45" t="str">
        <f t="shared" ref="J5:J67" si="0">A5&amp;B5</f>
        <v>GoldAbington Reldan Metals, LLC</v>
      </c>
      <c r="K5" s="45" t="str">
        <f t="shared" ref="K5:K67" si="1">A5&amp;B5</f>
        <v>GoldAbington Reldan Metals, LLC</v>
      </c>
      <c r="L5" s="243"/>
    </row>
    <row r="6" spans="1:13" ht="10.5" customHeight="1">
      <c r="A6" s="298" t="s">
        <v>2290</v>
      </c>
      <c r="B6" s="298" t="s">
        <v>31</v>
      </c>
      <c r="C6" s="298" t="s">
        <v>1294</v>
      </c>
      <c r="D6" s="298" t="s">
        <v>4880</v>
      </c>
      <c r="E6" s="298" t="s">
        <v>1295</v>
      </c>
      <c r="F6" s="298" t="s">
        <v>3060</v>
      </c>
      <c r="G6" s="298"/>
      <c r="H6" s="298" t="s">
        <v>3227</v>
      </c>
      <c r="I6" s="298" t="s">
        <v>3165</v>
      </c>
      <c r="J6" s="45" t="str">
        <f t="shared" si="0"/>
        <v>GoldAccurate Refining Group</v>
      </c>
      <c r="K6" s="45" t="str">
        <f t="shared" si="1"/>
        <v>GoldAccurate Refining Group</v>
      </c>
      <c r="L6" s="243"/>
    </row>
    <row r="7" spans="1:13" ht="10.5" customHeight="1">
      <c r="A7" s="298" t="s">
        <v>2290</v>
      </c>
      <c r="B7" s="298" t="s">
        <v>2636</v>
      </c>
      <c r="C7" s="298" t="s">
        <v>2636</v>
      </c>
      <c r="D7" s="298" t="s">
        <v>4880</v>
      </c>
      <c r="E7" s="298" t="s">
        <v>2637</v>
      </c>
      <c r="F7" s="298" t="s">
        <v>3060</v>
      </c>
      <c r="G7" s="298"/>
      <c r="H7" s="298" t="s">
        <v>3061</v>
      </c>
      <c r="I7" s="298" t="s">
        <v>3062</v>
      </c>
      <c r="J7" s="45" t="str">
        <f t="shared" si="0"/>
        <v>GoldAdvanced Chemical Company</v>
      </c>
      <c r="K7" s="45" t="str">
        <f t="shared" si="1"/>
        <v>GoldAdvanced Chemical Company</v>
      </c>
      <c r="L7" s="243"/>
    </row>
    <row r="8" spans="1:13" ht="10.5" customHeight="1">
      <c r="A8" s="298" t="s">
        <v>2290</v>
      </c>
      <c r="B8" s="298" t="s">
        <v>3255</v>
      </c>
      <c r="C8" s="298" t="s">
        <v>2289</v>
      </c>
      <c r="D8" s="298" t="s">
        <v>2124</v>
      </c>
      <c r="E8" s="298" t="s">
        <v>1309</v>
      </c>
      <c r="F8" s="298" t="s">
        <v>3060</v>
      </c>
      <c r="G8" s="298"/>
      <c r="H8" s="298" t="s">
        <v>3253</v>
      </c>
      <c r="I8" s="298" t="s">
        <v>3254</v>
      </c>
      <c r="J8" s="45" t="str">
        <f t="shared" si="0"/>
        <v>GoldAGR Mathey</v>
      </c>
      <c r="K8" s="45" t="str">
        <f t="shared" si="1"/>
        <v>GoldAGR Mathey</v>
      </c>
      <c r="L8" s="243"/>
    </row>
    <row r="9" spans="1:13" ht="10.5" customHeight="1">
      <c r="A9" s="298" t="s">
        <v>2290</v>
      </c>
      <c r="B9" s="298" t="s">
        <v>3256</v>
      </c>
      <c r="C9" s="298" t="s">
        <v>2289</v>
      </c>
      <c r="D9" s="298" t="s">
        <v>2124</v>
      </c>
      <c r="E9" s="298" t="s">
        <v>1309</v>
      </c>
      <c r="F9" s="298" t="s">
        <v>3060</v>
      </c>
      <c r="G9" s="298"/>
      <c r="H9" s="298" t="s">
        <v>3253</v>
      </c>
      <c r="I9" s="298" t="s">
        <v>3254</v>
      </c>
      <c r="J9" s="45" t="str">
        <f t="shared" si="0"/>
        <v>GoldAGR(Perth Mint Australia)</v>
      </c>
      <c r="K9" s="45" t="str">
        <f t="shared" si="1"/>
        <v>GoldAGR(Perth Mint Australia)</v>
      </c>
      <c r="L9" s="243"/>
    </row>
    <row r="10" spans="1:13" ht="10.5" customHeight="1">
      <c r="A10" s="298" t="s">
        <v>2290</v>
      </c>
      <c r="B10" s="298" t="s">
        <v>4036</v>
      </c>
      <c r="C10" s="298" t="s">
        <v>4036</v>
      </c>
      <c r="D10" s="298" t="s">
        <v>2217</v>
      </c>
      <c r="E10" s="298" t="s">
        <v>1212</v>
      </c>
      <c r="F10" s="298" t="s">
        <v>3060</v>
      </c>
      <c r="G10" s="298"/>
      <c r="H10" s="298" t="s">
        <v>3063</v>
      </c>
      <c r="I10" s="298" t="s">
        <v>3064</v>
      </c>
      <c r="J10" s="45" t="str">
        <f t="shared" si="0"/>
        <v>GoldAida Chemical Industries Co., Ltd.</v>
      </c>
      <c r="K10" s="45" t="str">
        <f t="shared" si="1"/>
        <v>GoldAida Chemical Industries Co., Ltd.</v>
      </c>
      <c r="L10" s="243"/>
    </row>
    <row r="11" spans="1:13" ht="10.5" customHeight="1">
      <c r="A11" s="298" t="s">
        <v>2290</v>
      </c>
      <c r="B11" s="298" t="s">
        <v>3286</v>
      </c>
      <c r="C11" s="298" t="s">
        <v>3286</v>
      </c>
      <c r="D11" s="298" t="s">
        <v>2117</v>
      </c>
      <c r="E11" s="298" t="s">
        <v>3287</v>
      </c>
      <c r="F11" s="298" t="s">
        <v>3060</v>
      </c>
      <c r="G11" s="298"/>
      <c r="H11" s="298" t="s">
        <v>3288</v>
      </c>
      <c r="I11" s="298" t="s">
        <v>3288</v>
      </c>
      <c r="J11" s="45" t="str">
        <f t="shared" si="0"/>
        <v>GoldAl Etihad Gold Refinery DMCC</v>
      </c>
      <c r="K11" s="45" t="str">
        <f t="shared" si="1"/>
        <v>GoldAl Etihad Gold Refinery DMCC</v>
      </c>
      <c r="L11" s="243"/>
    </row>
    <row r="12" spans="1:13" ht="10.5" customHeight="1">
      <c r="A12" s="298" t="s">
        <v>2290</v>
      </c>
      <c r="B12" s="298" t="s">
        <v>69</v>
      </c>
      <c r="C12" s="298" t="s">
        <v>69</v>
      </c>
      <c r="D12" s="298" t="s">
        <v>2164</v>
      </c>
      <c r="E12" s="298" t="s">
        <v>1213</v>
      </c>
      <c r="F12" s="298" t="s">
        <v>3060</v>
      </c>
      <c r="G12" s="298"/>
      <c r="H12" s="298" t="s">
        <v>3065</v>
      </c>
      <c r="I12" s="298" t="s">
        <v>3066</v>
      </c>
      <c r="J12" s="45" t="str">
        <f t="shared" si="0"/>
        <v>GoldAllgemeine Gold-und Silberscheideanstalt A.G.</v>
      </c>
      <c r="K12" s="45" t="str">
        <f t="shared" si="1"/>
        <v>GoldAllgemeine Gold-und Silberscheideanstalt A.G.</v>
      </c>
      <c r="L12" s="243"/>
    </row>
    <row r="13" spans="1:13" ht="10.5" customHeight="1">
      <c r="A13" s="298" t="s">
        <v>2290</v>
      </c>
      <c r="B13" s="298" t="s">
        <v>1168</v>
      </c>
      <c r="C13" s="298" t="s">
        <v>1168</v>
      </c>
      <c r="D13" s="298" t="s">
        <v>1731</v>
      </c>
      <c r="E13" s="298" t="s">
        <v>1214</v>
      </c>
      <c r="F13" s="298" t="s">
        <v>3060</v>
      </c>
      <c r="G13" s="298"/>
      <c r="H13" s="298" t="s">
        <v>3067</v>
      </c>
      <c r="I13" s="298" t="s">
        <v>3068</v>
      </c>
      <c r="J13" s="45" t="str">
        <f t="shared" si="0"/>
        <v>GoldAlmalyk Mining and Metallurgical Complex (AMMC)</v>
      </c>
      <c r="K13" s="45" t="str">
        <f t="shared" si="1"/>
        <v>GoldAlmalyk Mining and Metallurgical Complex (AMMC)</v>
      </c>
      <c r="L13" s="243"/>
    </row>
    <row r="14" spans="1:13" ht="10.5" customHeight="1">
      <c r="A14" s="298" t="s">
        <v>2290</v>
      </c>
      <c r="B14" s="298" t="s">
        <v>3076</v>
      </c>
      <c r="C14" s="298" t="s">
        <v>4545</v>
      </c>
      <c r="D14" s="298" t="s">
        <v>2217</v>
      </c>
      <c r="E14" s="298" t="s">
        <v>1217</v>
      </c>
      <c r="F14" s="298" t="s">
        <v>3060</v>
      </c>
      <c r="G14" s="298"/>
      <c r="H14" s="298" t="s">
        <v>3074</v>
      </c>
      <c r="I14" s="298" t="s">
        <v>3075</v>
      </c>
      <c r="J14" s="45" t="str">
        <f t="shared" si="0"/>
        <v>GoldAmagasaki Factory, Hyogo Prefecture, Japan</v>
      </c>
      <c r="K14" s="45" t="str">
        <f t="shared" si="1"/>
        <v>GoldAmagasaki Factory, Hyogo Prefecture, Japan</v>
      </c>
      <c r="L14" s="243"/>
    </row>
    <row r="15" spans="1:13" ht="10.5" customHeight="1">
      <c r="A15" s="298" t="s">
        <v>2290</v>
      </c>
      <c r="B15" s="298" t="s">
        <v>3069</v>
      </c>
      <c r="C15" s="298" t="s">
        <v>3069</v>
      </c>
      <c r="D15" s="298" t="s">
        <v>2139</v>
      </c>
      <c r="E15" s="298" t="s">
        <v>1215</v>
      </c>
      <c r="F15" s="298" t="s">
        <v>3060</v>
      </c>
      <c r="G15" s="298"/>
      <c r="H15" s="298" t="s">
        <v>3070</v>
      </c>
      <c r="I15" s="298" t="s">
        <v>3071</v>
      </c>
      <c r="J15" s="45" t="str">
        <f t="shared" si="0"/>
        <v>GoldAngloGold Ashanti Córrego do Sítio Mineração</v>
      </c>
      <c r="K15" s="45" t="str">
        <f t="shared" si="1"/>
        <v>GoldAngloGold Ashanti Córrego do Sítio Mineração</v>
      </c>
      <c r="L15" s="243"/>
    </row>
    <row r="16" spans="1:13" ht="10.5" customHeight="1">
      <c r="A16" s="298" t="s">
        <v>2290</v>
      </c>
      <c r="B16" s="298" t="s">
        <v>3243</v>
      </c>
      <c r="C16" s="298" t="s">
        <v>4136</v>
      </c>
      <c r="D16" s="298" t="s">
        <v>2150</v>
      </c>
      <c r="E16" s="298" t="s">
        <v>1303</v>
      </c>
      <c r="F16" s="298" t="s">
        <v>3060</v>
      </c>
      <c r="G16" s="298"/>
      <c r="H16" s="298" t="s">
        <v>3241</v>
      </c>
      <c r="I16" s="298" t="s">
        <v>3242</v>
      </c>
      <c r="J16" s="45" t="str">
        <f t="shared" si="0"/>
        <v>GoldAnhui Tongling Nonferrous Metal Mining Co., Ltd.</v>
      </c>
      <c r="K16" s="45" t="str">
        <f t="shared" si="1"/>
        <v>GoldAnhui Tongling Nonferrous Metal Mining Co., Ltd.</v>
      </c>
      <c r="L16" s="243"/>
    </row>
    <row r="17" spans="1:12" ht="10.5" customHeight="1">
      <c r="A17" s="298" t="s">
        <v>2290</v>
      </c>
      <c r="B17" s="298" t="s">
        <v>3257</v>
      </c>
      <c r="C17" s="298" t="s">
        <v>2289</v>
      </c>
      <c r="D17" s="298" t="s">
        <v>2124</v>
      </c>
      <c r="E17" s="298" t="s">
        <v>1309</v>
      </c>
      <c r="F17" s="298" t="s">
        <v>3060</v>
      </c>
      <c r="G17" s="298"/>
      <c r="H17" s="298" t="s">
        <v>3253</v>
      </c>
      <c r="I17" s="298" t="s">
        <v>3254</v>
      </c>
      <c r="J17" s="45" t="str">
        <f t="shared" si="0"/>
        <v>GoldANZ (Perth Mint 4N)</v>
      </c>
      <c r="K17" s="45" t="str">
        <f t="shared" si="1"/>
        <v>GoldANZ (Perth Mint 4N)</v>
      </c>
      <c r="L17" s="243"/>
    </row>
    <row r="18" spans="1:12" ht="10.5" customHeight="1">
      <c r="A18" s="298" t="s">
        <v>2290</v>
      </c>
      <c r="B18" s="298" t="s">
        <v>4544</v>
      </c>
      <c r="C18" s="298" t="s">
        <v>4544</v>
      </c>
      <c r="D18" s="298" t="s">
        <v>2148</v>
      </c>
      <c r="E18" s="298" t="s">
        <v>1216</v>
      </c>
      <c r="F18" s="298" t="s">
        <v>3060</v>
      </c>
      <c r="G18" s="298"/>
      <c r="H18" s="298" t="s">
        <v>3072</v>
      </c>
      <c r="I18" s="298" t="s">
        <v>3073</v>
      </c>
      <c r="J18" s="45" t="str">
        <f t="shared" si="0"/>
        <v>GoldArgor-Heraeus S.A.</v>
      </c>
      <c r="K18" s="45" t="str">
        <f t="shared" si="1"/>
        <v>GoldArgor-Heraeus S.A.</v>
      </c>
      <c r="L18" s="243"/>
    </row>
    <row r="19" spans="1:12" ht="10.5" customHeight="1">
      <c r="A19" s="298" t="s">
        <v>2290</v>
      </c>
      <c r="B19" s="298" t="s">
        <v>4545</v>
      </c>
      <c r="C19" s="298" t="s">
        <v>4545</v>
      </c>
      <c r="D19" s="298" t="s">
        <v>2217</v>
      </c>
      <c r="E19" s="298" t="s">
        <v>1217</v>
      </c>
      <c r="F19" s="298" t="s">
        <v>3060</v>
      </c>
      <c r="G19" s="298"/>
      <c r="H19" s="298" t="s">
        <v>3074</v>
      </c>
      <c r="I19" s="298" t="s">
        <v>3075</v>
      </c>
      <c r="J19" s="45" t="str">
        <f t="shared" si="0"/>
        <v>GoldAsahi Pretec Corp.</v>
      </c>
      <c r="K19" s="45" t="str">
        <f t="shared" si="1"/>
        <v>GoldAsahi Pretec Corp.</v>
      </c>
      <c r="L19" s="243"/>
    </row>
    <row r="20" spans="1:12" ht="10.5" customHeight="1">
      <c r="A20" s="298" t="s">
        <v>2290</v>
      </c>
      <c r="B20" s="298" t="s">
        <v>4546</v>
      </c>
      <c r="C20" s="298" t="s">
        <v>4546</v>
      </c>
      <c r="D20" s="298" t="s">
        <v>2146</v>
      </c>
      <c r="E20" s="298" t="s">
        <v>1252</v>
      </c>
      <c r="F20" s="298" t="s">
        <v>3060</v>
      </c>
      <c r="G20" s="298"/>
      <c r="H20" s="298" t="s">
        <v>3144</v>
      </c>
      <c r="I20" s="298" t="s">
        <v>3145</v>
      </c>
      <c r="J20" s="45" t="str">
        <f t="shared" si="0"/>
        <v>GoldAsahi Refining Canada Ltd.</v>
      </c>
      <c r="K20" s="45" t="str">
        <f t="shared" si="1"/>
        <v>GoldAsahi Refining Canada Ltd.</v>
      </c>
      <c r="L20" s="243"/>
    </row>
    <row r="21" spans="1:12" ht="10.5" customHeight="1">
      <c r="A21" s="298" t="s">
        <v>2290</v>
      </c>
      <c r="B21" s="298" t="s">
        <v>4152</v>
      </c>
      <c r="C21" s="298" t="s">
        <v>4152</v>
      </c>
      <c r="D21" s="298" t="s">
        <v>4880</v>
      </c>
      <c r="E21" s="298" t="s">
        <v>1251</v>
      </c>
      <c r="F21" s="298" t="s">
        <v>3060</v>
      </c>
      <c r="G21" s="298"/>
      <c r="H21" s="298" t="s">
        <v>3141</v>
      </c>
      <c r="I21" s="298" t="s">
        <v>3142</v>
      </c>
      <c r="J21" s="45" t="str">
        <f t="shared" si="0"/>
        <v>GoldAsahi Refining USA Inc.</v>
      </c>
      <c r="K21" s="45" t="str">
        <f t="shared" si="1"/>
        <v>GoldAsahi Refining USA Inc.</v>
      </c>
      <c r="L21" s="243"/>
    </row>
    <row r="22" spans="1:12" ht="10.5" customHeight="1">
      <c r="A22" s="298" t="s">
        <v>2290</v>
      </c>
      <c r="B22" s="298" t="s">
        <v>4037</v>
      </c>
      <c r="C22" s="298" t="s">
        <v>4037</v>
      </c>
      <c r="D22" s="298" t="s">
        <v>2217</v>
      </c>
      <c r="E22" s="298" t="s">
        <v>1218</v>
      </c>
      <c r="F22" s="298" t="s">
        <v>3060</v>
      </c>
      <c r="G22" s="298"/>
      <c r="H22" s="298" t="s">
        <v>3077</v>
      </c>
      <c r="I22" s="298" t="s">
        <v>3078</v>
      </c>
      <c r="J22" s="45" t="str">
        <f t="shared" si="0"/>
        <v>GoldAsaka Riken Co., Ltd.</v>
      </c>
      <c r="K22" s="45" t="str">
        <f t="shared" si="1"/>
        <v>GoldAsaka Riken Co., Ltd.</v>
      </c>
      <c r="L22" s="243"/>
    </row>
    <row r="23" spans="1:12" ht="10.5" customHeight="1">
      <c r="A23" s="298" t="s">
        <v>2290</v>
      </c>
      <c r="B23" s="298" t="s">
        <v>2414</v>
      </c>
      <c r="C23" s="298" t="s">
        <v>1169</v>
      </c>
      <c r="D23" s="298" t="s">
        <v>1724</v>
      </c>
      <c r="E23" s="298" t="s">
        <v>1219</v>
      </c>
      <c r="F23" s="298" t="s">
        <v>3060</v>
      </c>
      <c r="G23" s="298"/>
      <c r="H23" s="298" t="s">
        <v>3079</v>
      </c>
      <c r="I23" s="298" t="s">
        <v>3080</v>
      </c>
      <c r="J23" s="45" t="str">
        <f t="shared" si="0"/>
        <v>GoldATAkulche</v>
      </c>
      <c r="K23" s="45" t="str">
        <f t="shared" si="1"/>
        <v>GoldATAkulche</v>
      </c>
      <c r="L23" s="243"/>
    </row>
    <row r="24" spans="1:12" ht="10.5" customHeight="1">
      <c r="A24" s="298" t="s">
        <v>2290</v>
      </c>
      <c r="B24" s="298" t="s">
        <v>1169</v>
      </c>
      <c r="C24" s="298" t="s">
        <v>1169</v>
      </c>
      <c r="D24" s="298" t="s">
        <v>1724</v>
      </c>
      <c r="E24" s="298" t="s">
        <v>1219</v>
      </c>
      <c r="F24" s="298" t="s">
        <v>3060</v>
      </c>
      <c r="G24" s="298"/>
      <c r="H24" s="298" t="s">
        <v>3079</v>
      </c>
      <c r="I24" s="298" t="s">
        <v>3080</v>
      </c>
      <c r="J24" s="45" t="str">
        <f t="shared" si="0"/>
        <v>GoldAtasay Kuyumculuk Sanayi Ve Ticaret A.S.</v>
      </c>
      <c r="K24" s="45" t="str">
        <f t="shared" si="1"/>
        <v>GoldAtasay Kuyumculuk Sanayi Ve Ticaret A.S.</v>
      </c>
      <c r="L24" s="243"/>
    </row>
    <row r="25" spans="1:12" ht="10.5" customHeight="1">
      <c r="A25" s="298" t="s">
        <v>2290</v>
      </c>
      <c r="B25" s="298" t="s">
        <v>4547</v>
      </c>
      <c r="C25" s="298" t="s">
        <v>4547</v>
      </c>
      <c r="D25" s="298" t="s">
        <v>1743</v>
      </c>
      <c r="E25" s="298" t="s">
        <v>4548</v>
      </c>
      <c r="F25" s="298" t="s">
        <v>3060</v>
      </c>
      <c r="G25" s="298"/>
      <c r="H25" s="298" t="s">
        <v>4549</v>
      </c>
      <c r="I25" s="298" t="s">
        <v>3206</v>
      </c>
      <c r="J25" s="45" t="str">
        <f t="shared" si="0"/>
        <v>GoldAU Traders and Refiners</v>
      </c>
      <c r="K25" s="45" t="str">
        <f t="shared" si="1"/>
        <v>GoldAU Traders and Refiners</v>
      </c>
      <c r="L25" s="243"/>
    </row>
    <row r="26" spans="1:12" ht="10.5" customHeight="1">
      <c r="A26" s="298" t="s">
        <v>2290</v>
      </c>
      <c r="B26" s="298" t="s">
        <v>4550</v>
      </c>
      <c r="C26" s="298" t="s">
        <v>4550</v>
      </c>
      <c r="D26" s="298" t="s">
        <v>4880</v>
      </c>
      <c r="E26" s="298" t="s">
        <v>4551</v>
      </c>
      <c r="F26" s="298" t="s">
        <v>3060</v>
      </c>
      <c r="G26" s="298"/>
      <c r="H26" s="298" t="s">
        <v>4552</v>
      </c>
      <c r="I26" s="298" t="s">
        <v>4553</v>
      </c>
      <c r="J26" s="45" t="str">
        <f t="shared" si="0"/>
        <v>GoldAURA-II</v>
      </c>
      <c r="K26" s="45" t="str">
        <f t="shared" si="1"/>
        <v>GoldAURA-II</v>
      </c>
      <c r="L26" s="243"/>
    </row>
    <row r="27" spans="1:12" ht="10.5" customHeight="1">
      <c r="A27" s="298" t="s">
        <v>2290</v>
      </c>
      <c r="B27" s="298" t="s">
        <v>2415</v>
      </c>
      <c r="C27" s="298" t="s">
        <v>2415</v>
      </c>
      <c r="D27" s="298" t="s">
        <v>2164</v>
      </c>
      <c r="E27" s="298" t="s">
        <v>1220</v>
      </c>
      <c r="F27" s="298" t="s">
        <v>3060</v>
      </c>
      <c r="G27" s="298"/>
      <c r="H27" s="298" t="s">
        <v>3081</v>
      </c>
      <c r="I27" s="298" t="s">
        <v>3082</v>
      </c>
      <c r="J27" s="45" t="str">
        <f t="shared" si="0"/>
        <v>GoldAurubis AG</v>
      </c>
      <c r="K27" s="45" t="str">
        <f t="shared" si="1"/>
        <v>GoldAurubis AG</v>
      </c>
      <c r="L27" s="243"/>
    </row>
    <row r="28" spans="1:12" ht="10.5" customHeight="1">
      <c r="A28" s="298" t="s">
        <v>2290</v>
      </c>
      <c r="B28" s="298" t="s">
        <v>4554</v>
      </c>
      <c r="C28" s="298" t="s">
        <v>4554</v>
      </c>
      <c r="D28" s="298" t="s">
        <v>2207</v>
      </c>
      <c r="E28" s="298" t="s">
        <v>4555</v>
      </c>
      <c r="F28" s="298" t="s">
        <v>3060</v>
      </c>
      <c r="G28" s="298"/>
      <c r="H28" s="298" t="s">
        <v>4627</v>
      </c>
      <c r="I28" s="298" t="s">
        <v>4628</v>
      </c>
      <c r="J28" s="45" t="str">
        <f t="shared" si="0"/>
        <v>GoldBangalore Refinery</v>
      </c>
      <c r="K28" s="45" t="str">
        <f t="shared" si="1"/>
        <v>GoldBangalore Refinery</v>
      </c>
      <c r="L28" s="243"/>
    </row>
    <row r="29" spans="1:12" ht="10.5" customHeight="1">
      <c r="A29" s="298" t="s">
        <v>2290</v>
      </c>
      <c r="B29" s="298" t="s">
        <v>1757</v>
      </c>
      <c r="C29" s="298" t="s">
        <v>1757</v>
      </c>
      <c r="D29" s="298" t="s">
        <v>1679</v>
      </c>
      <c r="E29" s="298" t="s">
        <v>1221</v>
      </c>
      <c r="F29" s="298" t="s">
        <v>3060</v>
      </c>
      <c r="G29" s="298"/>
      <c r="H29" s="298" t="s">
        <v>4154</v>
      </c>
      <c r="I29" s="298" t="s">
        <v>3084</v>
      </c>
      <c r="J29" s="45" t="str">
        <f t="shared" si="0"/>
        <v>GoldBangko Sentral ng Pilipinas (Central Bank of the Philippines)</v>
      </c>
      <c r="K29" s="45" t="str">
        <f t="shared" si="1"/>
        <v>GoldBangko Sentral ng Pilipinas (Central Bank of the Philippines)</v>
      </c>
      <c r="L29" s="243"/>
    </row>
    <row r="30" spans="1:12" ht="10.5" customHeight="1">
      <c r="A30" s="298" t="s">
        <v>2290</v>
      </c>
      <c r="B30" s="298" t="s">
        <v>2417</v>
      </c>
      <c r="C30" s="298" t="s">
        <v>2417</v>
      </c>
      <c r="D30" s="298" t="s">
        <v>1709</v>
      </c>
      <c r="E30" s="298" t="s">
        <v>1222</v>
      </c>
      <c r="F30" s="298" t="s">
        <v>3060</v>
      </c>
      <c r="G30" s="298"/>
      <c r="H30" s="298" t="s">
        <v>3085</v>
      </c>
      <c r="I30" s="298" t="s">
        <v>3086</v>
      </c>
      <c r="J30" s="45" t="str">
        <f t="shared" si="0"/>
        <v>GoldBoliden AB</v>
      </c>
      <c r="K30" s="45" t="str">
        <f t="shared" si="1"/>
        <v>GoldBoliden AB</v>
      </c>
      <c r="L30" s="243"/>
    </row>
    <row r="31" spans="1:12" ht="10.5" customHeight="1">
      <c r="A31" s="298" t="s">
        <v>2290</v>
      </c>
      <c r="B31" s="298" t="s">
        <v>1223</v>
      </c>
      <c r="C31" s="298" t="s">
        <v>1223</v>
      </c>
      <c r="D31" s="298" t="s">
        <v>2164</v>
      </c>
      <c r="E31" s="298" t="s">
        <v>1224</v>
      </c>
      <c r="F31" s="298" t="s">
        <v>3060</v>
      </c>
      <c r="G31" s="298"/>
      <c r="H31" s="298" t="s">
        <v>3065</v>
      </c>
      <c r="I31" s="298" t="s">
        <v>3066</v>
      </c>
      <c r="J31" s="45" t="str">
        <f t="shared" si="0"/>
        <v>GoldC. Hafner GmbH + Co. KG</v>
      </c>
      <c r="K31" s="45" t="str">
        <f t="shared" si="1"/>
        <v>GoldC. Hafner GmbH + Co. KG</v>
      </c>
      <c r="L31" s="243"/>
    </row>
    <row r="32" spans="1:12" ht="10.5" customHeight="1">
      <c r="A32" s="298" t="s">
        <v>2290</v>
      </c>
      <c r="B32" s="298" t="s">
        <v>1758</v>
      </c>
      <c r="C32" s="298" t="s">
        <v>1758</v>
      </c>
      <c r="D32" s="298" t="s">
        <v>2243</v>
      </c>
      <c r="E32" s="298" t="s">
        <v>1225</v>
      </c>
      <c r="F32" s="298" t="s">
        <v>3060</v>
      </c>
      <c r="G32" s="298"/>
      <c r="H32" s="298" t="s">
        <v>3087</v>
      </c>
      <c r="I32" s="298" t="s">
        <v>3088</v>
      </c>
      <c r="J32" s="45" t="str">
        <f t="shared" si="0"/>
        <v>GoldCaridad</v>
      </c>
      <c r="K32" s="45" t="str">
        <f t="shared" si="1"/>
        <v>GoldCaridad</v>
      </c>
      <c r="L32" s="243"/>
    </row>
    <row r="33" spans="1:12" ht="10.5" customHeight="1">
      <c r="A33" s="298" t="s">
        <v>2290</v>
      </c>
      <c r="B33" s="298" t="s">
        <v>3091</v>
      </c>
      <c r="C33" s="298" t="s">
        <v>4207</v>
      </c>
      <c r="D33" s="298" t="s">
        <v>2146</v>
      </c>
      <c r="E33" s="298" t="s">
        <v>1226</v>
      </c>
      <c r="F33" s="298" t="s">
        <v>3060</v>
      </c>
      <c r="G33" s="298"/>
      <c r="H33" s="298" t="s">
        <v>3089</v>
      </c>
      <c r="I33" s="298" t="s">
        <v>3090</v>
      </c>
      <c r="J33" s="45" t="str">
        <f t="shared" si="0"/>
        <v>GoldCCR</v>
      </c>
      <c r="K33" s="45" t="str">
        <f t="shared" si="1"/>
        <v>GoldCCR</v>
      </c>
      <c r="L33" s="243"/>
    </row>
    <row r="34" spans="1:12" ht="10.5" customHeight="1">
      <c r="A34" s="298" t="s">
        <v>2290</v>
      </c>
      <c r="B34" s="298" t="s">
        <v>4207</v>
      </c>
      <c r="C34" s="298" t="s">
        <v>4207</v>
      </c>
      <c r="D34" s="298" t="s">
        <v>2146</v>
      </c>
      <c r="E34" s="298" t="s">
        <v>1226</v>
      </c>
      <c r="F34" s="298" t="s">
        <v>3060</v>
      </c>
      <c r="G34" s="298"/>
      <c r="H34" s="298" t="s">
        <v>3089</v>
      </c>
      <c r="I34" s="298" t="s">
        <v>3090</v>
      </c>
      <c r="J34" s="45" t="str">
        <f t="shared" si="0"/>
        <v>GoldCCR Refinery - Glencore Canada Corporation</v>
      </c>
      <c r="K34" s="45" t="str">
        <f t="shared" si="1"/>
        <v>GoldCCR Refinery - Glencore Canada Corporation</v>
      </c>
      <c r="L34" s="243"/>
    </row>
    <row r="35" spans="1:12" ht="10.5" customHeight="1">
      <c r="A35" s="298" t="s">
        <v>2290</v>
      </c>
      <c r="B35" s="298" t="s">
        <v>4556</v>
      </c>
      <c r="C35" s="298" t="s">
        <v>4557</v>
      </c>
      <c r="D35" s="298" t="s">
        <v>2148</v>
      </c>
      <c r="E35" s="298" t="s">
        <v>1227</v>
      </c>
      <c r="F35" s="298" t="s">
        <v>3060</v>
      </c>
      <c r="G35" s="298"/>
      <c r="H35" s="298" t="s">
        <v>3093</v>
      </c>
      <c r="I35" s="298" t="s">
        <v>3094</v>
      </c>
      <c r="J35" s="45" t="str">
        <f t="shared" si="0"/>
        <v>GoldCendres + M?taux SA</v>
      </c>
      <c r="K35" s="45" t="str">
        <f t="shared" si="1"/>
        <v>GoldCendres + M?taux SA</v>
      </c>
      <c r="L35" s="243"/>
    </row>
    <row r="36" spans="1:12" ht="10.5" customHeight="1">
      <c r="A36" s="298" t="s">
        <v>2290</v>
      </c>
      <c r="B36" s="298" t="s">
        <v>4557</v>
      </c>
      <c r="C36" s="298" t="s">
        <v>4557</v>
      </c>
      <c r="D36" s="298" t="s">
        <v>2148</v>
      </c>
      <c r="E36" s="298" t="s">
        <v>1227</v>
      </c>
      <c r="F36" s="298" t="s">
        <v>3060</v>
      </c>
      <c r="G36" s="298"/>
      <c r="H36" s="298" t="s">
        <v>3093</v>
      </c>
      <c r="I36" s="298" t="s">
        <v>3094</v>
      </c>
      <c r="J36" s="45" t="str">
        <f t="shared" si="0"/>
        <v>GoldCendres + Métaux S.A.</v>
      </c>
      <c r="K36" s="45" t="str">
        <f t="shared" si="1"/>
        <v>GoldCendres + Métaux S.A.</v>
      </c>
      <c r="L36" s="243"/>
    </row>
    <row r="37" spans="1:12" ht="10.5" customHeight="1">
      <c r="A37" s="298" t="s">
        <v>2290</v>
      </c>
      <c r="B37" s="298" t="s">
        <v>2416</v>
      </c>
      <c r="C37" s="298" t="s">
        <v>1757</v>
      </c>
      <c r="D37" s="298" t="s">
        <v>1679</v>
      </c>
      <c r="E37" s="298" t="s">
        <v>1221</v>
      </c>
      <c r="F37" s="298" t="s">
        <v>3060</v>
      </c>
      <c r="G37" s="298"/>
      <c r="H37" s="298" t="s">
        <v>4154</v>
      </c>
      <c r="I37" s="298" t="s">
        <v>3084</v>
      </c>
      <c r="J37" s="45" t="str">
        <f t="shared" si="0"/>
        <v>GoldCentral Bank of the Philippines Gold Refinery &amp; Mint</v>
      </c>
      <c r="K37" s="45" t="str">
        <f t="shared" si="1"/>
        <v>GoldCentral Bank of the Philippines Gold Refinery &amp; Mint</v>
      </c>
      <c r="L37" s="243"/>
    </row>
    <row r="38" spans="1:12" ht="10.5" customHeight="1">
      <c r="A38" s="298" t="s">
        <v>2290</v>
      </c>
      <c r="B38" s="298" t="s">
        <v>3097</v>
      </c>
      <c r="C38" s="298" t="s">
        <v>4038</v>
      </c>
      <c r="D38" s="298" t="s">
        <v>2150</v>
      </c>
      <c r="E38" s="298" t="s">
        <v>1312</v>
      </c>
      <c r="F38" s="298" t="s">
        <v>3060</v>
      </c>
      <c r="G38" s="298"/>
      <c r="H38" s="298" t="s">
        <v>3095</v>
      </c>
      <c r="I38" s="298" t="s">
        <v>3096</v>
      </c>
      <c r="J38" s="45" t="str">
        <f t="shared" si="0"/>
        <v>GoldCHALCO Yunnan Copper Co. Ltd.</v>
      </c>
      <c r="K38" s="45" t="str">
        <f t="shared" si="1"/>
        <v>GoldCHALCO Yunnan Copper Co. Ltd.</v>
      </c>
      <c r="L38" s="243"/>
    </row>
    <row r="39" spans="1:12" ht="10.5" customHeight="1">
      <c r="A39" s="298" t="s">
        <v>2290</v>
      </c>
      <c r="B39" s="298" t="s">
        <v>70</v>
      </c>
      <c r="C39" s="298" t="s">
        <v>70</v>
      </c>
      <c r="D39" s="298" t="s">
        <v>2214</v>
      </c>
      <c r="E39" s="298" t="s">
        <v>1228</v>
      </c>
      <c r="F39" s="298" t="s">
        <v>3060</v>
      </c>
      <c r="G39" s="298"/>
      <c r="H39" s="298" t="s">
        <v>3098</v>
      </c>
      <c r="I39" s="298" t="s">
        <v>3099</v>
      </c>
      <c r="J39" s="45" t="str">
        <f t="shared" si="0"/>
        <v>GoldChimet S.p.A.</v>
      </c>
      <c r="K39" s="45" t="str">
        <f t="shared" si="1"/>
        <v>GoldChimet S.p.A.</v>
      </c>
      <c r="L39" s="243"/>
    </row>
    <row r="40" spans="1:12" ht="10.5" customHeight="1">
      <c r="A40" s="298" t="s">
        <v>2290</v>
      </c>
      <c r="B40" s="298" t="s">
        <v>32</v>
      </c>
      <c r="C40" s="298" t="s">
        <v>2540</v>
      </c>
      <c r="D40" s="298" t="s">
        <v>2150</v>
      </c>
      <c r="E40" s="298" t="s">
        <v>1313</v>
      </c>
      <c r="F40" s="298" t="s">
        <v>3060</v>
      </c>
      <c r="G40" s="298"/>
      <c r="H40" s="298" t="s">
        <v>3261</v>
      </c>
      <c r="I40" s="298" t="s">
        <v>3159</v>
      </c>
      <c r="J40" s="45" t="str">
        <f t="shared" si="0"/>
        <v>GoldChina Henan Zhongyuan Gold Smelter</v>
      </c>
      <c r="K40" s="45" t="str">
        <f t="shared" si="1"/>
        <v>GoldChina Henan Zhongyuan Gold Smelter</v>
      </c>
      <c r="L40" s="243"/>
    </row>
    <row r="41" spans="1:12" ht="10.5" customHeight="1">
      <c r="A41" s="298" t="s">
        <v>2290</v>
      </c>
      <c r="B41" s="298" t="s">
        <v>33</v>
      </c>
      <c r="C41" s="298" t="s">
        <v>4063</v>
      </c>
      <c r="D41" s="298" t="s">
        <v>2150</v>
      </c>
      <c r="E41" s="298" t="s">
        <v>1301</v>
      </c>
      <c r="F41" s="298" t="s">
        <v>3060</v>
      </c>
      <c r="G41" s="298"/>
      <c r="H41" s="298" t="s">
        <v>3221</v>
      </c>
      <c r="I41" s="298" t="s">
        <v>3198</v>
      </c>
      <c r="J41" s="45" t="str">
        <f t="shared" si="0"/>
        <v>GoldChina's Shandong Gold Mining Co., Ltd</v>
      </c>
      <c r="K41" s="45" t="str">
        <f t="shared" si="1"/>
        <v>GoldChina's Shandong Gold Mining Co., Ltd</v>
      </c>
      <c r="L41" s="243"/>
    </row>
    <row r="42" spans="1:12" ht="10.5" customHeight="1">
      <c r="A42" s="298" t="s">
        <v>2290</v>
      </c>
      <c r="B42" s="298" t="s">
        <v>964</v>
      </c>
      <c r="C42" s="298" t="s">
        <v>964</v>
      </c>
      <c r="D42" s="298" t="s">
        <v>2217</v>
      </c>
      <c r="E42" s="298" t="s">
        <v>1229</v>
      </c>
      <c r="F42" s="298" t="s">
        <v>3060</v>
      </c>
      <c r="G42" s="298"/>
      <c r="H42" s="298" t="s">
        <v>3100</v>
      </c>
      <c r="I42" s="298" t="s">
        <v>3096</v>
      </c>
      <c r="J42" s="45" t="str">
        <f t="shared" si="0"/>
        <v>GoldChugai Mining</v>
      </c>
      <c r="K42" s="45" t="str">
        <f t="shared" si="1"/>
        <v>GoldChugai Mining</v>
      </c>
      <c r="L42" s="243"/>
    </row>
    <row r="43" spans="1:12" ht="10.5" customHeight="1">
      <c r="A43" s="298" t="s">
        <v>2290</v>
      </c>
      <c r="B43" s="298" t="s">
        <v>4040</v>
      </c>
      <c r="C43" s="298" t="s">
        <v>4040</v>
      </c>
      <c r="D43" s="298" t="s">
        <v>4876</v>
      </c>
      <c r="E43" s="298" t="s">
        <v>1230</v>
      </c>
      <c r="F43" s="298" t="s">
        <v>3060</v>
      </c>
      <c r="G43" s="298"/>
      <c r="H43" s="298" t="s">
        <v>4558</v>
      </c>
      <c r="I43" s="298" t="s">
        <v>3102</v>
      </c>
      <c r="J43" s="45" t="str">
        <f t="shared" si="0"/>
        <v>GoldDaejin Indus Co., Ltd.</v>
      </c>
      <c r="K43" s="45" t="str">
        <f t="shared" si="1"/>
        <v>GoldDaejin Indus Co., Ltd.</v>
      </c>
      <c r="L43" s="243"/>
    </row>
    <row r="44" spans="1:12" ht="10.5" customHeight="1">
      <c r="A44" s="298" t="s">
        <v>2290</v>
      </c>
      <c r="B44" s="298" t="s">
        <v>3103</v>
      </c>
      <c r="C44" s="298" t="s">
        <v>4040</v>
      </c>
      <c r="D44" s="298" t="s">
        <v>4876</v>
      </c>
      <c r="E44" s="298" t="s">
        <v>1230</v>
      </c>
      <c r="F44" s="298" t="s">
        <v>3060</v>
      </c>
      <c r="G44" s="298"/>
      <c r="H44" s="298" t="s">
        <v>4558</v>
      </c>
      <c r="I44" s="298" t="s">
        <v>3102</v>
      </c>
      <c r="J44" s="45" t="str">
        <f t="shared" si="0"/>
        <v>GoldDaejin Industry</v>
      </c>
      <c r="K44" s="45" t="str">
        <f t="shared" si="1"/>
        <v>GoldDaejin Industry</v>
      </c>
      <c r="L44" s="243"/>
    </row>
    <row r="45" spans="1:12" ht="10.5" customHeight="1">
      <c r="A45" s="298" t="s">
        <v>2290</v>
      </c>
      <c r="B45" s="298" t="s">
        <v>1231</v>
      </c>
      <c r="C45" s="298" t="s">
        <v>1231</v>
      </c>
      <c r="D45" s="298" t="s">
        <v>2150</v>
      </c>
      <c r="E45" s="298" t="s">
        <v>1232</v>
      </c>
      <c r="F45" s="298" t="s">
        <v>3060</v>
      </c>
      <c r="G45" s="298"/>
      <c r="H45" s="298" t="s">
        <v>3104</v>
      </c>
      <c r="I45" s="298" t="s">
        <v>3105</v>
      </c>
      <c r="J45" s="45" t="str">
        <f t="shared" si="0"/>
        <v>GoldDaye Non-Ferrous Metals Mining Ltd.</v>
      </c>
      <c r="K45" s="45" t="str">
        <f t="shared" si="1"/>
        <v>GoldDaye Non-Ferrous Metals Mining Ltd.</v>
      </c>
      <c r="L45" s="243"/>
    </row>
    <row r="46" spans="1:12" ht="10.5" customHeight="1">
      <c r="A46" s="298" t="s">
        <v>2290</v>
      </c>
      <c r="B46" s="298" t="s">
        <v>4896</v>
      </c>
      <c r="C46" s="298" t="s">
        <v>4896</v>
      </c>
      <c r="D46" s="298" t="s">
        <v>2164</v>
      </c>
      <c r="E46" s="298" t="s">
        <v>4897</v>
      </c>
      <c r="F46" s="298" t="s">
        <v>3060</v>
      </c>
      <c r="G46" s="298"/>
      <c r="H46" s="298" t="s">
        <v>3065</v>
      </c>
      <c r="I46" s="298" t="s">
        <v>3066</v>
      </c>
      <c r="J46" s="45" t="str">
        <f t="shared" si="0"/>
        <v>GoldDegussa Sonne / Mond Goldhandel GmbH</v>
      </c>
      <c r="K46" s="45" t="str">
        <f t="shared" si="1"/>
        <v>GoldDegussa Sonne / Mond Goldhandel GmbH</v>
      </c>
      <c r="L46" s="243"/>
    </row>
    <row r="47" spans="1:12" ht="10.5" customHeight="1">
      <c r="A47" s="298" t="s">
        <v>2290</v>
      </c>
      <c r="B47" s="298" t="s">
        <v>1154</v>
      </c>
      <c r="C47" s="298" t="s">
        <v>4225</v>
      </c>
      <c r="D47" s="298" t="s">
        <v>4876</v>
      </c>
      <c r="E47" s="298" t="s">
        <v>1233</v>
      </c>
      <c r="F47" s="298" t="s">
        <v>3060</v>
      </c>
      <c r="G47" s="298"/>
      <c r="H47" s="298" t="s">
        <v>3106</v>
      </c>
      <c r="I47" s="298" t="s">
        <v>3107</v>
      </c>
      <c r="J47" s="45" t="str">
        <f t="shared" si="0"/>
        <v>GoldDo Sung Corporation</v>
      </c>
      <c r="K47" s="45" t="str">
        <f t="shared" si="1"/>
        <v>GoldDo Sung Corporation</v>
      </c>
      <c r="L47" s="243"/>
    </row>
    <row r="48" spans="1:12" ht="10.5" customHeight="1">
      <c r="A48" s="298" t="s">
        <v>2290</v>
      </c>
      <c r="B48" s="298" t="s">
        <v>1234</v>
      </c>
      <c r="C48" s="298" t="s">
        <v>4177</v>
      </c>
      <c r="D48" s="298" t="s">
        <v>2164</v>
      </c>
      <c r="E48" s="298" t="s">
        <v>1235</v>
      </c>
      <c r="F48" s="298" t="s">
        <v>3060</v>
      </c>
      <c r="G48" s="298"/>
      <c r="H48" s="298" t="s">
        <v>3065</v>
      </c>
      <c r="I48" s="298" t="s">
        <v>3066</v>
      </c>
      <c r="J48" s="45" t="str">
        <f t="shared" si="0"/>
        <v>GoldDoduco</v>
      </c>
      <c r="K48" s="45" t="str">
        <f t="shared" si="1"/>
        <v>GoldDoduco</v>
      </c>
      <c r="L48" s="243"/>
    </row>
    <row r="49" spans="1:12" ht="10.5" customHeight="1">
      <c r="A49" s="298" t="s">
        <v>2290</v>
      </c>
      <c r="B49" s="298" t="s">
        <v>4177</v>
      </c>
      <c r="C49" s="298" t="s">
        <v>4177</v>
      </c>
      <c r="D49" s="298" t="s">
        <v>2164</v>
      </c>
      <c r="E49" s="298" t="s">
        <v>1235</v>
      </c>
      <c r="F49" s="298" t="s">
        <v>3060</v>
      </c>
      <c r="G49" s="298"/>
      <c r="H49" s="298" t="s">
        <v>3065</v>
      </c>
      <c r="I49" s="298" t="s">
        <v>3066</v>
      </c>
      <c r="J49" s="45" t="str">
        <f t="shared" si="0"/>
        <v>GoldDODUCO GmbH</v>
      </c>
      <c r="K49" s="45" t="str">
        <f t="shared" si="1"/>
        <v>GoldDODUCO GmbH</v>
      </c>
      <c r="L49" s="243"/>
    </row>
    <row r="50" spans="1:12" ht="10.5" customHeight="1">
      <c r="A50" s="298" t="s">
        <v>2290</v>
      </c>
      <c r="B50" s="298" t="s">
        <v>50</v>
      </c>
      <c r="C50" s="298" t="s">
        <v>4225</v>
      </c>
      <c r="D50" s="298" t="s">
        <v>4876</v>
      </c>
      <c r="E50" s="298" t="s">
        <v>1233</v>
      </c>
      <c r="F50" s="298" t="s">
        <v>3060</v>
      </c>
      <c r="G50" s="298"/>
      <c r="H50" s="298" t="s">
        <v>3106</v>
      </c>
      <c r="I50" s="298" t="s">
        <v>3107</v>
      </c>
      <c r="J50" s="45" t="str">
        <f t="shared" si="0"/>
        <v>GoldDosung metal</v>
      </c>
      <c r="K50" s="45" t="str">
        <f t="shared" si="1"/>
        <v>GoldDosung metal</v>
      </c>
      <c r="L50" s="243"/>
    </row>
    <row r="51" spans="1:12" ht="10.5" customHeight="1">
      <c r="A51" s="298" t="s">
        <v>2290</v>
      </c>
      <c r="B51" s="298" t="s">
        <v>1759</v>
      </c>
      <c r="C51" s="298" t="s">
        <v>1759</v>
      </c>
      <c r="D51" s="298" t="s">
        <v>2217</v>
      </c>
      <c r="E51" s="298" t="s">
        <v>1236</v>
      </c>
      <c r="F51" s="298" t="s">
        <v>3060</v>
      </c>
      <c r="G51" s="298"/>
      <c r="H51" s="298" t="s">
        <v>3108</v>
      </c>
      <c r="I51" s="298" t="s">
        <v>3109</v>
      </c>
      <c r="J51" s="45" t="str">
        <f t="shared" si="0"/>
        <v>GoldDowa</v>
      </c>
      <c r="K51" s="45" t="str">
        <f t="shared" si="1"/>
        <v>GoldDowa</v>
      </c>
      <c r="L51" s="243"/>
    </row>
    <row r="52" spans="1:12" ht="10.5" customHeight="1">
      <c r="A52" s="298" t="s">
        <v>2290</v>
      </c>
      <c r="B52" s="298" t="s">
        <v>3110</v>
      </c>
      <c r="C52" s="298" t="s">
        <v>1759</v>
      </c>
      <c r="D52" s="298" t="s">
        <v>2217</v>
      </c>
      <c r="E52" s="298" t="s">
        <v>1236</v>
      </c>
      <c r="F52" s="298" t="s">
        <v>3060</v>
      </c>
      <c r="G52" s="298"/>
      <c r="H52" s="298" t="s">
        <v>3108</v>
      </c>
      <c r="I52" s="298" t="s">
        <v>3109</v>
      </c>
      <c r="J52" s="45" t="str">
        <f t="shared" si="0"/>
        <v>GoldDowa Kogyo k.k.</v>
      </c>
      <c r="K52" s="45" t="str">
        <f t="shared" si="1"/>
        <v>GoldDowa Kogyo k.k.</v>
      </c>
      <c r="L52" s="243"/>
    </row>
    <row r="53" spans="1:12" ht="10.5" customHeight="1">
      <c r="A53" s="298" t="s">
        <v>2290</v>
      </c>
      <c r="B53" s="298" t="s">
        <v>3111</v>
      </c>
      <c r="C53" s="298" t="s">
        <v>1759</v>
      </c>
      <c r="D53" s="298" t="s">
        <v>2217</v>
      </c>
      <c r="E53" s="298" t="s">
        <v>1236</v>
      </c>
      <c r="F53" s="298" t="s">
        <v>3060</v>
      </c>
      <c r="G53" s="298"/>
      <c r="H53" s="298" t="s">
        <v>3108</v>
      </c>
      <c r="I53" s="298" t="s">
        <v>3109</v>
      </c>
      <c r="J53" s="45" t="str">
        <f t="shared" si="0"/>
        <v>GoldDowa Metalmine Co. Ltd</v>
      </c>
      <c r="K53" s="45" t="str">
        <f t="shared" si="1"/>
        <v>GoldDowa Metalmine Co. Ltd</v>
      </c>
      <c r="L53" s="243"/>
    </row>
    <row r="54" spans="1:12" ht="10.5" customHeight="1">
      <c r="A54" s="298" t="s">
        <v>2290</v>
      </c>
      <c r="B54" s="298" t="s">
        <v>3112</v>
      </c>
      <c r="C54" s="298" t="s">
        <v>1759</v>
      </c>
      <c r="D54" s="298" t="s">
        <v>2217</v>
      </c>
      <c r="E54" s="298" t="s">
        <v>1236</v>
      </c>
      <c r="F54" s="298" t="s">
        <v>3060</v>
      </c>
      <c r="G54" s="298"/>
      <c r="H54" s="298" t="s">
        <v>3108</v>
      </c>
      <c r="I54" s="298" t="s">
        <v>3109</v>
      </c>
      <c r="J54" s="45" t="str">
        <f t="shared" si="0"/>
        <v>GoldDowa Metals &amp; Mining Co. Ltd</v>
      </c>
      <c r="K54" s="45" t="str">
        <f t="shared" si="1"/>
        <v>GoldDowa Metals &amp; Mining Co. Ltd</v>
      </c>
      <c r="L54" s="243"/>
    </row>
    <row r="55" spans="1:12" ht="10.5" customHeight="1">
      <c r="A55" s="298" t="s">
        <v>2290</v>
      </c>
      <c r="B55" s="298" t="s">
        <v>4225</v>
      </c>
      <c r="C55" s="298" t="s">
        <v>4225</v>
      </c>
      <c r="D55" s="298" t="s">
        <v>4876</v>
      </c>
      <c r="E55" s="298" t="s">
        <v>1233</v>
      </c>
      <c r="F55" s="298" t="s">
        <v>3060</v>
      </c>
      <c r="G55" s="298"/>
      <c r="H55" s="298" t="s">
        <v>3106</v>
      </c>
      <c r="I55" s="298" t="s">
        <v>3107</v>
      </c>
      <c r="J55" s="45" t="str">
        <f t="shared" si="0"/>
        <v>GoldDSC (Do Sung Corporation)</v>
      </c>
      <c r="K55" s="45" t="str">
        <f t="shared" si="1"/>
        <v>GoldDSC (Do Sung Corporation)</v>
      </c>
      <c r="L55" s="243"/>
    </row>
    <row r="56" spans="1:12" ht="10.5" customHeight="1">
      <c r="A56" s="298" t="s">
        <v>2290</v>
      </c>
      <c r="B56" s="298" t="s">
        <v>714</v>
      </c>
      <c r="C56" s="298" t="s">
        <v>714</v>
      </c>
      <c r="D56" s="298" t="s">
        <v>2217</v>
      </c>
      <c r="E56" s="298" t="s">
        <v>715</v>
      </c>
      <c r="F56" s="298" t="s">
        <v>3060</v>
      </c>
      <c r="G56" s="298"/>
      <c r="H56" s="298" t="s">
        <v>3113</v>
      </c>
      <c r="I56" s="298" t="s">
        <v>3114</v>
      </c>
      <c r="J56" s="45" t="str">
        <f t="shared" si="0"/>
        <v>GoldEco-System Recycling Co., Ltd.</v>
      </c>
      <c r="K56" s="45" t="str">
        <f t="shared" si="1"/>
        <v>GoldEco-System Recycling Co., Ltd.</v>
      </c>
      <c r="L56" s="243"/>
    </row>
    <row r="57" spans="1:12" ht="10.5" customHeight="1">
      <c r="A57" s="298" t="s">
        <v>2290</v>
      </c>
      <c r="B57" s="298" t="s">
        <v>4153</v>
      </c>
      <c r="C57" s="298" t="s">
        <v>4153</v>
      </c>
      <c r="D57" s="298" t="s">
        <v>4880</v>
      </c>
      <c r="E57" s="298" t="s">
        <v>1279</v>
      </c>
      <c r="F57" s="298" t="s">
        <v>3060</v>
      </c>
      <c r="G57" s="298"/>
      <c r="H57" s="298" t="s">
        <v>3190</v>
      </c>
      <c r="I57" s="298" t="s">
        <v>3191</v>
      </c>
      <c r="J57" s="45" t="str">
        <f t="shared" si="0"/>
        <v>GoldElemetal Refining, LLC</v>
      </c>
      <c r="K57" s="45" t="str">
        <f t="shared" si="1"/>
        <v>GoldElemetal Refining, LLC</v>
      </c>
      <c r="L57" s="243"/>
    </row>
    <row r="58" spans="1:12" ht="10.5" customHeight="1">
      <c r="A58" s="298" t="s">
        <v>2290</v>
      </c>
      <c r="B58" s="298" t="s">
        <v>3289</v>
      </c>
      <c r="C58" s="298" t="s">
        <v>3289</v>
      </c>
      <c r="D58" s="298" t="s">
        <v>2117</v>
      </c>
      <c r="E58" s="298" t="s">
        <v>3290</v>
      </c>
      <c r="F58" s="298" t="s">
        <v>3060</v>
      </c>
      <c r="G58" s="298"/>
      <c r="H58" s="298" t="s">
        <v>3288</v>
      </c>
      <c r="I58" s="298" t="s">
        <v>3288</v>
      </c>
      <c r="J58" s="45" t="str">
        <f t="shared" si="0"/>
        <v>GoldEmirates Gold DMCC</v>
      </c>
      <c r="K58" s="45" t="str">
        <f t="shared" si="1"/>
        <v>GoldEmirates Gold DMCC</v>
      </c>
      <c r="L58" s="243"/>
    </row>
    <row r="59" spans="1:12" ht="10.5" customHeight="1">
      <c r="A59" s="298" t="s">
        <v>2290</v>
      </c>
      <c r="B59" s="298" t="s">
        <v>2638</v>
      </c>
      <c r="C59" s="298" t="s">
        <v>2638</v>
      </c>
      <c r="D59" s="298" t="s">
        <v>1746</v>
      </c>
      <c r="E59" s="298" t="s">
        <v>2639</v>
      </c>
      <c r="F59" s="298" t="s">
        <v>3060</v>
      </c>
      <c r="G59" s="298"/>
      <c r="H59" s="298" t="s">
        <v>3282</v>
      </c>
      <c r="I59" s="298" t="s">
        <v>3283</v>
      </c>
      <c r="J59" s="45" t="str">
        <f t="shared" si="0"/>
        <v>GoldFidelity Printers and Refiners Ltd.</v>
      </c>
      <c r="K59" s="45" t="str">
        <f t="shared" si="1"/>
        <v>GoldFidelity Printers and Refiners Ltd.</v>
      </c>
      <c r="L59" s="243"/>
    </row>
    <row r="60" spans="1:12" ht="10.5" customHeight="1">
      <c r="A60" s="298" t="s">
        <v>2290</v>
      </c>
      <c r="B60" s="298" t="s">
        <v>1760</v>
      </c>
      <c r="C60" s="298" t="s">
        <v>4150</v>
      </c>
      <c r="D60" s="298" t="s">
        <v>1690</v>
      </c>
      <c r="E60" s="298" t="s">
        <v>1237</v>
      </c>
      <c r="F60" s="298" t="s">
        <v>3060</v>
      </c>
      <c r="G60" s="298"/>
      <c r="H60" s="298" t="s">
        <v>3115</v>
      </c>
      <c r="I60" s="298" t="s">
        <v>4227</v>
      </c>
      <c r="J60" s="45" t="str">
        <f t="shared" si="0"/>
        <v>GoldFSE Novosibirsk Refinery</v>
      </c>
      <c r="K60" s="45" t="str">
        <f t="shared" si="1"/>
        <v>GoldFSE Novosibirsk Refinery</v>
      </c>
      <c r="L60" s="243"/>
    </row>
    <row r="61" spans="1:12" ht="10.5" customHeight="1">
      <c r="A61" s="298" t="s">
        <v>2290</v>
      </c>
      <c r="B61" s="298" t="s">
        <v>34</v>
      </c>
      <c r="C61" s="298" t="s">
        <v>4175</v>
      </c>
      <c r="D61" s="298" t="s">
        <v>2150</v>
      </c>
      <c r="E61" s="298" t="s">
        <v>1314</v>
      </c>
      <c r="F61" s="298" t="s">
        <v>3060</v>
      </c>
      <c r="G61" s="298"/>
      <c r="H61" s="298" t="s">
        <v>3266</v>
      </c>
      <c r="I61" s="298" t="s">
        <v>3267</v>
      </c>
      <c r="J61" s="45" t="str">
        <f t="shared" si="0"/>
        <v>GoldFujian Zijin mining stock company gold smelter</v>
      </c>
      <c r="K61" s="45" t="str">
        <f t="shared" si="1"/>
        <v>GoldFujian Zijin mining stock company gold smelter</v>
      </c>
      <c r="L61" s="243"/>
    </row>
    <row r="62" spans="1:12" ht="10.5" customHeight="1">
      <c r="A62" s="298" t="s">
        <v>2290</v>
      </c>
      <c r="B62" s="298" t="s">
        <v>4041</v>
      </c>
      <c r="C62" s="298" t="s">
        <v>4041</v>
      </c>
      <c r="D62" s="298" t="s">
        <v>2150</v>
      </c>
      <c r="E62" s="298" t="s">
        <v>1238</v>
      </c>
      <c r="F62" s="298" t="s">
        <v>3060</v>
      </c>
      <c r="G62" s="298"/>
      <c r="H62" s="298" t="s">
        <v>3116</v>
      </c>
      <c r="I62" s="298" t="s">
        <v>3117</v>
      </c>
      <c r="J62" s="45" t="str">
        <f t="shared" si="0"/>
        <v>GoldGansu Seemine Material Hi-Tech Co., Ltd.</v>
      </c>
      <c r="K62" s="45" t="str">
        <f t="shared" si="1"/>
        <v>GoldGansu Seemine Material Hi-Tech Co., Ltd.</v>
      </c>
      <c r="L62" s="243"/>
    </row>
    <row r="63" spans="1:12" ht="10.5" customHeight="1">
      <c r="A63" s="298" t="s">
        <v>2290</v>
      </c>
      <c r="B63" s="298" t="s">
        <v>3274</v>
      </c>
      <c r="C63" s="298" t="s">
        <v>3274</v>
      </c>
      <c r="D63" s="298" t="s">
        <v>4880</v>
      </c>
      <c r="E63" s="298" t="s">
        <v>3275</v>
      </c>
      <c r="F63" s="298" t="s">
        <v>3060</v>
      </c>
      <c r="G63" s="298"/>
      <c r="H63" s="298" t="s">
        <v>3061</v>
      </c>
      <c r="I63" s="298" t="s">
        <v>3062</v>
      </c>
      <c r="J63" s="45" t="str">
        <f t="shared" si="0"/>
        <v>GoldGeib Refining Corporation</v>
      </c>
      <c r="K63" s="45" t="str">
        <f t="shared" si="1"/>
        <v>GoldGeib Refining Corporation</v>
      </c>
      <c r="L63" s="243"/>
    </row>
    <row r="64" spans="1:12" ht="10.5" customHeight="1">
      <c r="A64" s="298" t="s">
        <v>2290</v>
      </c>
      <c r="B64" s="298" t="s">
        <v>35</v>
      </c>
      <c r="C64" s="298" t="s">
        <v>4063</v>
      </c>
      <c r="D64" s="298" t="s">
        <v>2150</v>
      </c>
      <c r="E64" s="298" t="s">
        <v>1301</v>
      </c>
      <c r="F64" s="298" t="s">
        <v>3060</v>
      </c>
      <c r="G64" s="298"/>
      <c r="H64" s="298" t="s">
        <v>3221</v>
      </c>
      <c r="I64" s="298" t="s">
        <v>3199</v>
      </c>
      <c r="J64" s="45" t="str">
        <f t="shared" si="0"/>
        <v>GoldGold Mining in Shandong (Laizhou) Limited Company</v>
      </c>
      <c r="K64" s="45" t="str">
        <f t="shared" si="1"/>
        <v>GoldGold Mining in Shandong (Laizhou) Limited Company</v>
      </c>
      <c r="L64" s="243"/>
    </row>
    <row r="65" spans="1:12" ht="10.5" customHeight="1">
      <c r="A65" s="298" t="s">
        <v>2290</v>
      </c>
      <c r="B65" s="298" t="s">
        <v>3238</v>
      </c>
      <c r="C65" s="298" t="s">
        <v>4178</v>
      </c>
      <c r="D65" s="298" t="s">
        <v>2150</v>
      </c>
      <c r="E65" s="298" t="s">
        <v>1300</v>
      </c>
      <c r="F65" s="298" t="s">
        <v>3060</v>
      </c>
      <c r="G65" s="298"/>
      <c r="H65" s="298" t="s">
        <v>3225</v>
      </c>
      <c r="I65" s="298" t="s">
        <v>3226</v>
      </c>
      <c r="J65" s="45" t="str">
        <f t="shared" si="0"/>
        <v>GoldGreat Wall Precious Metals Co,. LTD.</v>
      </c>
      <c r="K65" s="45" t="str">
        <f t="shared" si="1"/>
        <v>GoldGreat Wall Precious Metals Co,. LTD.</v>
      </c>
      <c r="L65" s="243"/>
    </row>
    <row r="66" spans="1:12" ht="10.5" customHeight="1">
      <c r="A66" s="298" t="s">
        <v>2290</v>
      </c>
      <c r="B66" s="298" t="s">
        <v>4178</v>
      </c>
      <c r="C66" s="298" t="s">
        <v>4178</v>
      </c>
      <c r="D66" s="298" t="s">
        <v>2150</v>
      </c>
      <c r="E66" s="298" t="s">
        <v>1300</v>
      </c>
      <c r="F66" s="298" t="s">
        <v>3060</v>
      </c>
      <c r="G66" s="298"/>
      <c r="H66" s="298" t="s">
        <v>3225</v>
      </c>
      <c r="I66" s="298" t="s">
        <v>3226</v>
      </c>
      <c r="J66" s="45" t="str">
        <f t="shared" si="0"/>
        <v>GoldGreat Wall Precious Metals Co., Ltd. of CBPM</v>
      </c>
      <c r="K66" s="45" t="str">
        <f t="shared" si="1"/>
        <v>GoldGreat Wall Precious Metals Co., Ltd. of CBPM</v>
      </c>
      <c r="L66" s="243"/>
    </row>
    <row r="67" spans="1:12" ht="10.5" customHeight="1">
      <c r="A67" s="298" t="s">
        <v>2290</v>
      </c>
      <c r="B67" s="298" t="s">
        <v>3271</v>
      </c>
      <c r="C67" s="298" t="s">
        <v>1239</v>
      </c>
      <c r="D67" s="298" t="s">
        <v>2150</v>
      </c>
      <c r="E67" s="298" t="s">
        <v>1240</v>
      </c>
      <c r="F67" s="298" t="s">
        <v>3060</v>
      </c>
      <c r="G67" s="298"/>
      <c r="H67" s="298" t="s">
        <v>3269</v>
      </c>
      <c r="I67" s="298" t="s">
        <v>3270</v>
      </c>
      <c r="J67" s="45" t="str">
        <f t="shared" si="0"/>
        <v>GoldGuangdong Gaoyao Co</v>
      </c>
      <c r="K67" s="45" t="str">
        <f t="shared" si="1"/>
        <v>GoldGuangdong Gaoyao Co</v>
      </c>
      <c r="L67" s="243"/>
    </row>
    <row r="68" spans="1:12" ht="10.5" customHeight="1">
      <c r="A68" s="298" t="s">
        <v>2290</v>
      </c>
      <c r="B68" s="298" t="s">
        <v>1239</v>
      </c>
      <c r="C68" s="298" t="s">
        <v>1239</v>
      </c>
      <c r="D68" s="298" t="s">
        <v>2150</v>
      </c>
      <c r="E68" s="298" t="s">
        <v>1240</v>
      </c>
      <c r="F68" s="298" t="s">
        <v>3060</v>
      </c>
      <c r="G68" s="298"/>
      <c r="H68" s="298" t="s">
        <v>3269</v>
      </c>
      <c r="I68" s="298" t="s">
        <v>3270</v>
      </c>
      <c r="J68" s="45" t="str">
        <f t="shared" ref="J68:J131" si="2">A68&amp;B68</f>
        <v>GoldGuangdong Jinding Gold Limited</v>
      </c>
      <c r="K68" s="45" t="str">
        <f t="shared" ref="K68:K131" si="3">A68&amp;B68</f>
        <v>GoldGuangdong Jinding Gold Limited</v>
      </c>
      <c r="L68" s="243"/>
    </row>
    <row r="69" spans="1:12" ht="10.5" customHeight="1">
      <c r="A69" s="298" t="s">
        <v>2290</v>
      </c>
      <c r="B69" s="298" t="s">
        <v>4559</v>
      </c>
      <c r="C69" s="298" t="s">
        <v>4559</v>
      </c>
      <c r="D69" s="298" t="s">
        <v>2207</v>
      </c>
      <c r="E69" s="298" t="s">
        <v>4560</v>
      </c>
      <c r="F69" s="298" t="s">
        <v>3060</v>
      </c>
      <c r="G69" s="298"/>
      <c r="H69" s="298" t="s">
        <v>4561</v>
      </c>
      <c r="I69" s="298" t="s">
        <v>4562</v>
      </c>
      <c r="J69" s="45" t="str">
        <f t="shared" si="2"/>
        <v>GoldGujarat Gold Centre</v>
      </c>
      <c r="K69" s="45" t="str">
        <f t="shared" si="3"/>
        <v>GoldGujarat Gold Centre</v>
      </c>
      <c r="L69" s="243"/>
    </row>
    <row r="70" spans="1:12" ht="10.5" customHeight="1">
      <c r="A70" s="298" t="s">
        <v>2290</v>
      </c>
      <c r="B70" s="298" t="s">
        <v>3118</v>
      </c>
      <c r="C70" s="298" t="s">
        <v>3118</v>
      </c>
      <c r="D70" s="298" t="s">
        <v>2150</v>
      </c>
      <c r="E70" s="298" t="s">
        <v>3119</v>
      </c>
      <c r="F70" s="298" t="s">
        <v>3060</v>
      </c>
      <c r="G70" s="298"/>
      <c r="H70" s="298" t="s">
        <v>3120</v>
      </c>
      <c r="I70" s="298" t="s">
        <v>3199</v>
      </c>
      <c r="J70" s="45" t="str">
        <f t="shared" si="2"/>
        <v>GoldGuoda Safina High-Tech Environmental Refinery Co., Ltd.</v>
      </c>
      <c r="K70" s="45" t="str">
        <f t="shared" si="3"/>
        <v>GoldGuoda Safina High-Tech Environmental Refinery Co., Ltd.</v>
      </c>
      <c r="L70" s="243"/>
    </row>
    <row r="71" spans="1:12" ht="10.5" customHeight="1">
      <c r="A71" s="298" t="s">
        <v>2290</v>
      </c>
      <c r="B71" s="298" t="s">
        <v>711</v>
      </c>
      <c r="C71" s="298" t="s">
        <v>711</v>
      </c>
      <c r="D71" s="298" t="s">
        <v>2150</v>
      </c>
      <c r="E71" s="298" t="s">
        <v>712</v>
      </c>
      <c r="F71" s="298" t="s">
        <v>3060</v>
      </c>
      <c r="G71" s="298"/>
      <c r="H71" s="298" t="s">
        <v>3123</v>
      </c>
      <c r="I71" s="298" t="s">
        <v>3124</v>
      </c>
      <c r="J71" s="45" t="str">
        <f t="shared" si="2"/>
        <v>GoldHangzhou Fuchunjiang Smelting Co., Ltd.</v>
      </c>
      <c r="K71" s="45" t="str">
        <f t="shared" si="3"/>
        <v>GoldHangzhou Fuchunjiang Smelting Co., Ltd.</v>
      </c>
      <c r="L71" s="243"/>
    </row>
    <row r="72" spans="1:12" ht="10.5" customHeight="1">
      <c r="A72" s="298" t="s">
        <v>2290</v>
      </c>
      <c r="B72" s="298" t="s">
        <v>1930</v>
      </c>
      <c r="C72" s="298" t="s">
        <v>1930</v>
      </c>
      <c r="D72" s="298" t="s">
        <v>2164</v>
      </c>
      <c r="E72" s="298" t="s">
        <v>1241</v>
      </c>
      <c r="F72" s="298" t="s">
        <v>3060</v>
      </c>
      <c r="G72" s="298"/>
      <c r="H72" s="298" t="s">
        <v>3065</v>
      </c>
      <c r="I72" s="298" t="s">
        <v>3066</v>
      </c>
      <c r="J72" s="45" t="str">
        <f t="shared" si="2"/>
        <v>GoldHeimerle + Meule GmbH</v>
      </c>
      <c r="K72" s="45" t="str">
        <f t="shared" si="3"/>
        <v>GoldHeimerle + Meule GmbH</v>
      </c>
      <c r="L72" s="243"/>
    </row>
    <row r="73" spans="1:12" ht="10.5" customHeight="1">
      <c r="A73" s="298" t="s">
        <v>2290</v>
      </c>
      <c r="B73" s="298" t="s">
        <v>3262</v>
      </c>
      <c r="C73" s="298" t="s">
        <v>2540</v>
      </c>
      <c r="D73" s="298" t="s">
        <v>2150</v>
      </c>
      <c r="E73" s="298" t="s">
        <v>1313</v>
      </c>
      <c r="F73" s="298" t="s">
        <v>3060</v>
      </c>
      <c r="G73" s="298"/>
      <c r="H73" s="298" t="s">
        <v>3261</v>
      </c>
      <c r="I73" s="298" t="s">
        <v>3159</v>
      </c>
      <c r="J73" s="45" t="str">
        <f t="shared" si="2"/>
        <v>GoldHenan Zhongyuan Gold Refinery Co., Ltd.</v>
      </c>
      <c r="K73" s="45" t="str">
        <f t="shared" si="3"/>
        <v>GoldHenan Zhongyuan Gold Refinery Co., Ltd.</v>
      </c>
      <c r="L73" s="243"/>
    </row>
    <row r="74" spans="1:12" ht="10.5" customHeight="1">
      <c r="A74" s="298" t="s">
        <v>2290</v>
      </c>
      <c r="B74" s="298" t="s">
        <v>3265</v>
      </c>
      <c r="C74" s="298" t="s">
        <v>2540</v>
      </c>
      <c r="D74" s="298" t="s">
        <v>2150</v>
      </c>
      <c r="E74" s="298" t="s">
        <v>1313</v>
      </c>
      <c r="F74" s="298" t="s">
        <v>3060</v>
      </c>
      <c r="G74" s="298"/>
      <c r="H74" s="298" t="s">
        <v>3261</v>
      </c>
      <c r="I74" s="298" t="s">
        <v>3159</v>
      </c>
      <c r="J74" s="45" t="str">
        <f t="shared" si="2"/>
        <v>GoldHenan Zhongyuan Gold Smelter of Zhongjin Gold Co. Ltd.</v>
      </c>
      <c r="K74" s="45" t="str">
        <f t="shared" si="3"/>
        <v>GoldHenan Zhongyuan Gold Smelter of Zhongjin Gold Co. Ltd.</v>
      </c>
      <c r="L74" s="243"/>
    </row>
    <row r="75" spans="1:12" ht="10.5" customHeight="1">
      <c r="A75" s="298" t="s">
        <v>2290</v>
      </c>
      <c r="B75" s="298" t="s">
        <v>36</v>
      </c>
      <c r="C75" s="298" t="s">
        <v>2540</v>
      </c>
      <c r="D75" s="298" t="s">
        <v>2150</v>
      </c>
      <c r="E75" s="298" t="s">
        <v>1313</v>
      </c>
      <c r="F75" s="298" t="s">
        <v>3060</v>
      </c>
      <c r="G75" s="298"/>
      <c r="H75" s="298" t="s">
        <v>3261</v>
      </c>
      <c r="I75" s="298" t="s">
        <v>3159</v>
      </c>
      <c r="J75" s="45" t="str">
        <f t="shared" si="2"/>
        <v>GoldHenan Zhongyuan Gold Smelter of Zhongjin Gold Corporation Limited</v>
      </c>
      <c r="K75" s="45" t="str">
        <f t="shared" si="3"/>
        <v>GoldHenan Zhongyuan Gold Smelter of Zhongjin Gold Corporation Limited</v>
      </c>
      <c r="L75" s="243"/>
    </row>
    <row r="76" spans="1:12" ht="10.5" customHeight="1">
      <c r="A76" s="298" t="s">
        <v>2290</v>
      </c>
      <c r="B76" s="298" t="s">
        <v>71</v>
      </c>
      <c r="C76" s="298" t="s">
        <v>71</v>
      </c>
      <c r="D76" s="298" t="s">
        <v>2150</v>
      </c>
      <c r="E76" s="298" t="s">
        <v>1242</v>
      </c>
      <c r="F76" s="298" t="s">
        <v>3060</v>
      </c>
      <c r="G76" s="298"/>
      <c r="H76" s="298" t="s">
        <v>3125</v>
      </c>
      <c r="I76" s="298" t="s">
        <v>3126</v>
      </c>
      <c r="J76" s="45" t="str">
        <f t="shared" si="2"/>
        <v>GoldHeraeus Ltd. Hong Kong</v>
      </c>
      <c r="K76" s="45" t="str">
        <f t="shared" si="3"/>
        <v>GoldHeraeus Ltd. Hong Kong</v>
      </c>
      <c r="L76" s="243"/>
    </row>
    <row r="77" spans="1:12" ht="10.5" customHeight="1">
      <c r="A77" s="298" t="s">
        <v>2290</v>
      </c>
      <c r="B77" s="298" t="s">
        <v>2418</v>
      </c>
      <c r="C77" s="298" t="s">
        <v>2418</v>
      </c>
      <c r="D77" s="298" t="s">
        <v>2164</v>
      </c>
      <c r="E77" s="298" t="s">
        <v>1243</v>
      </c>
      <c r="F77" s="298" t="s">
        <v>3060</v>
      </c>
      <c r="G77" s="298"/>
      <c r="H77" s="298" t="s">
        <v>3127</v>
      </c>
      <c r="I77" s="298" t="s">
        <v>3128</v>
      </c>
      <c r="J77" s="45" t="str">
        <f t="shared" si="2"/>
        <v>GoldHeraeus Precious Metals GmbH &amp; Co. KG</v>
      </c>
      <c r="K77" s="45" t="str">
        <f t="shared" si="3"/>
        <v>GoldHeraeus Precious Metals GmbH &amp; Co. KG</v>
      </c>
      <c r="L77" s="243"/>
    </row>
    <row r="78" spans="1:12" ht="10.5" customHeight="1">
      <c r="A78" s="298" t="s">
        <v>2290</v>
      </c>
      <c r="B78" s="298" t="s">
        <v>4171</v>
      </c>
      <c r="C78" s="298" t="s">
        <v>4171</v>
      </c>
      <c r="D78" s="298" t="s">
        <v>2150</v>
      </c>
      <c r="E78" s="298" t="s">
        <v>1244</v>
      </c>
      <c r="F78" s="298" t="s">
        <v>3060</v>
      </c>
      <c r="G78" s="298"/>
      <c r="H78" s="298" t="s">
        <v>4027</v>
      </c>
      <c r="I78" s="298" t="s">
        <v>3121</v>
      </c>
      <c r="J78" s="45" t="str">
        <f t="shared" si="2"/>
        <v>GoldHunan Chenzhou Mining Co., Ltd.</v>
      </c>
      <c r="K78" s="45" t="str">
        <f t="shared" si="3"/>
        <v>GoldHunan Chenzhou Mining Co., Ltd.</v>
      </c>
      <c r="L78" s="243"/>
    </row>
    <row r="79" spans="1:12" ht="10.5" customHeight="1">
      <c r="A79" s="298" t="s">
        <v>2290</v>
      </c>
      <c r="B79" s="298" t="s">
        <v>2621</v>
      </c>
      <c r="C79" s="298" t="s">
        <v>4171</v>
      </c>
      <c r="D79" s="298" t="s">
        <v>2150</v>
      </c>
      <c r="E79" s="298" t="s">
        <v>1244</v>
      </c>
      <c r="F79" s="298" t="s">
        <v>3060</v>
      </c>
      <c r="G79" s="298"/>
      <c r="H79" s="298" t="s">
        <v>4027</v>
      </c>
      <c r="I79" s="298" t="s">
        <v>3121</v>
      </c>
      <c r="J79" s="45" t="str">
        <f t="shared" si="2"/>
        <v>GoldHunan Chenzhou Mining Group Co., Ltd.</v>
      </c>
      <c r="K79" s="45" t="str">
        <f t="shared" si="3"/>
        <v>GoldHunan Chenzhou Mining Group Co., Ltd.</v>
      </c>
      <c r="L79" s="243"/>
    </row>
    <row r="80" spans="1:12" ht="10.5" customHeight="1">
      <c r="A80" s="298" t="s">
        <v>2290</v>
      </c>
      <c r="B80" s="298" t="s">
        <v>3130</v>
      </c>
      <c r="C80" s="298" t="s">
        <v>4171</v>
      </c>
      <c r="D80" s="298" t="s">
        <v>2150</v>
      </c>
      <c r="E80" s="298" t="s">
        <v>1244</v>
      </c>
      <c r="F80" s="298" t="s">
        <v>3060</v>
      </c>
      <c r="G80" s="298"/>
      <c r="H80" s="298" t="s">
        <v>4027</v>
      </c>
      <c r="I80" s="298" t="s">
        <v>3121</v>
      </c>
      <c r="J80" s="45" t="str">
        <f t="shared" si="2"/>
        <v>GoldHunan Chenzhou Mining Industry Co. Ltd.</v>
      </c>
      <c r="K80" s="45" t="str">
        <f t="shared" si="3"/>
        <v>GoldHunan Chenzhou Mining Industry Co. Ltd.</v>
      </c>
      <c r="L80" s="243"/>
    </row>
    <row r="81" spans="1:12" ht="10.5" customHeight="1">
      <c r="A81" s="298" t="s">
        <v>2290</v>
      </c>
      <c r="B81" s="298" t="s">
        <v>4989</v>
      </c>
      <c r="C81" s="298" t="s">
        <v>4989</v>
      </c>
      <c r="D81" s="298" t="s">
        <v>4876</v>
      </c>
      <c r="E81" s="298" t="s">
        <v>1245</v>
      </c>
      <c r="F81" s="298" t="s">
        <v>3060</v>
      </c>
      <c r="G81" s="298"/>
      <c r="H81" s="298" t="s">
        <v>3131</v>
      </c>
      <c r="I81" s="298" t="s">
        <v>3107</v>
      </c>
      <c r="J81" s="45" t="str">
        <f t="shared" si="2"/>
        <v>GoldHwaSeong CJ Co., Ltd.</v>
      </c>
      <c r="K81" s="45" t="str">
        <f t="shared" si="3"/>
        <v>GoldHwaSeong CJ Co., Ltd.</v>
      </c>
      <c r="L81" s="243"/>
    </row>
    <row r="82" spans="1:12" ht="10.5" customHeight="1">
      <c r="A82" s="298" t="s">
        <v>2290</v>
      </c>
      <c r="B82" s="298" t="s">
        <v>4563</v>
      </c>
      <c r="C82" s="298" t="s">
        <v>4563</v>
      </c>
      <c r="D82" s="298" t="s">
        <v>2150</v>
      </c>
      <c r="E82" s="298" t="s">
        <v>1246</v>
      </c>
      <c r="F82" s="298" t="s">
        <v>3060</v>
      </c>
      <c r="G82" s="298"/>
      <c r="H82" s="298" t="s">
        <v>3132</v>
      </c>
      <c r="I82" s="298" t="s">
        <v>3133</v>
      </c>
      <c r="J82" s="45" t="str">
        <f t="shared" si="2"/>
        <v>GoldInner Mongolia Qiankun Gold and Silver Refinery Share Co., Ltd.</v>
      </c>
      <c r="K82" s="45" t="str">
        <f t="shared" si="3"/>
        <v>GoldInner Mongolia Qiankun Gold and Silver Refinery Share Co., Ltd.</v>
      </c>
      <c r="L82" s="243"/>
    </row>
    <row r="83" spans="1:12" ht="10.5" customHeight="1">
      <c r="A83" s="298" t="s">
        <v>2290</v>
      </c>
      <c r="B83" s="298" t="s">
        <v>2419</v>
      </c>
      <c r="C83" s="298" t="s">
        <v>2419</v>
      </c>
      <c r="D83" s="298" t="s">
        <v>2217</v>
      </c>
      <c r="E83" s="298" t="s">
        <v>1247</v>
      </c>
      <c r="F83" s="298" t="s">
        <v>3060</v>
      </c>
      <c r="G83" s="298"/>
      <c r="H83" s="298" t="s">
        <v>3134</v>
      </c>
      <c r="I83" s="298" t="s">
        <v>3114</v>
      </c>
      <c r="J83" s="45" t="str">
        <f t="shared" si="2"/>
        <v>GoldIshifuku Metal Industry Co., Ltd.</v>
      </c>
      <c r="K83" s="45" t="str">
        <f t="shared" si="3"/>
        <v>GoldIshifuku Metal Industry Co., Ltd.</v>
      </c>
      <c r="L83" s="243"/>
    </row>
    <row r="84" spans="1:12" ht="10.5" customHeight="1">
      <c r="A84" s="298" t="s">
        <v>2290</v>
      </c>
      <c r="B84" s="298" t="s">
        <v>2426</v>
      </c>
      <c r="C84" s="298" t="s">
        <v>2426</v>
      </c>
      <c r="D84" s="298" t="s">
        <v>1724</v>
      </c>
      <c r="E84" s="298" t="s">
        <v>1248</v>
      </c>
      <c r="F84" s="298" t="s">
        <v>3060</v>
      </c>
      <c r="G84" s="298"/>
      <c r="H84" s="298" t="s">
        <v>3135</v>
      </c>
      <c r="I84" s="298" t="s">
        <v>3079</v>
      </c>
      <c r="J84" s="45" t="str">
        <f t="shared" si="2"/>
        <v>GoldIstanbul Gold Refinery</v>
      </c>
      <c r="K84" s="45" t="str">
        <f t="shared" si="3"/>
        <v>GoldIstanbul Gold Refinery</v>
      </c>
      <c r="L84" s="243"/>
    </row>
    <row r="85" spans="1:12" ht="10.5" customHeight="1">
      <c r="A85" s="298" t="s">
        <v>2290</v>
      </c>
      <c r="B85" s="298" t="s">
        <v>1761</v>
      </c>
      <c r="C85" s="298" t="s">
        <v>1761</v>
      </c>
      <c r="D85" s="298" t="s">
        <v>2217</v>
      </c>
      <c r="E85" s="298" t="s">
        <v>1249</v>
      </c>
      <c r="F85" s="298" t="s">
        <v>3060</v>
      </c>
      <c r="G85" s="298"/>
      <c r="H85" s="298" t="s">
        <v>3136</v>
      </c>
      <c r="I85" s="298" t="s">
        <v>3137</v>
      </c>
      <c r="J85" s="45" t="str">
        <f t="shared" si="2"/>
        <v>GoldJapan Mint</v>
      </c>
      <c r="K85" s="45" t="str">
        <f t="shared" si="3"/>
        <v>GoldJapan Mint</v>
      </c>
      <c r="L85" s="243"/>
    </row>
    <row r="86" spans="1:12" ht="10.5" customHeight="1">
      <c r="A86" s="298" t="s">
        <v>2290</v>
      </c>
      <c r="B86" s="298" t="s">
        <v>3140</v>
      </c>
      <c r="C86" s="298" t="s">
        <v>4564</v>
      </c>
      <c r="D86" s="298" t="s">
        <v>2150</v>
      </c>
      <c r="E86" s="298" t="s">
        <v>1250</v>
      </c>
      <c r="F86" s="298" t="s">
        <v>3060</v>
      </c>
      <c r="G86" s="298"/>
      <c r="H86" s="298" t="s">
        <v>3138</v>
      </c>
      <c r="I86" s="298" t="s">
        <v>3139</v>
      </c>
      <c r="J86" s="45" t="str">
        <f t="shared" si="2"/>
        <v>GoldJCC</v>
      </c>
      <c r="K86" s="45" t="str">
        <f t="shared" si="3"/>
        <v>GoldJCC</v>
      </c>
      <c r="L86" s="243"/>
    </row>
    <row r="87" spans="1:12" ht="10.5" customHeight="1">
      <c r="A87" s="298" t="s">
        <v>2290</v>
      </c>
      <c r="B87" s="298" t="s">
        <v>4564</v>
      </c>
      <c r="C87" s="298" t="s">
        <v>4564</v>
      </c>
      <c r="D87" s="298" t="s">
        <v>2150</v>
      </c>
      <c r="E87" s="298" t="s">
        <v>1250</v>
      </c>
      <c r="F87" s="298" t="s">
        <v>3060</v>
      </c>
      <c r="G87" s="298"/>
      <c r="H87" s="298" t="s">
        <v>3138</v>
      </c>
      <c r="I87" s="298" t="s">
        <v>3139</v>
      </c>
      <c r="J87" s="45" t="str">
        <f t="shared" si="2"/>
        <v>GoldJiangxi Copper Co., Ltd.</v>
      </c>
      <c r="K87" s="45" t="str">
        <f t="shared" si="3"/>
        <v>GoldJiangxi Copper Co., Ltd.</v>
      </c>
      <c r="L87" s="243"/>
    </row>
    <row r="88" spans="1:12" ht="10.5" customHeight="1">
      <c r="A88" s="298" t="s">
        <v>2290</v>
      </c>
      <c r="B88" s="298" t="s">
        <v>1904</v>
      </c>
      <c r="C88" s="298" t="s">
        <v>4546</v>
      </c>
      <c r="D88" s="298" t="s">
        <v>2146</v>
      </c>
      <c r="E88" s="298" t="s">
        <v>1252</v>
      </c>
      <c r="F88" s="298" t="s">
        <v>3060</v>
      </c>
      <c r="G88" s="298"/>
      <c r="H88" s="298" t="s">
        <v>3144</v>
      </c>
      <c r="I88" s="298" t="s">
        <v>3145</v>
      </c>
      <c r="J88" s="45" t="str">
        <f t="shared" si="2"/>
        <v>GoldJohnson Matthey Canada</v>
      </c>
      <c r="K88" s="45" t="str">
        <f t="shared" si="3"/>
        <v>GoldJohnson Matthey Canada</v>
      </c>
      <c r="L88" s="243"/>
    </row>
    <row r="89" spans="1:12" ht="10.5" customHeight="1">
      <c r="A89" s="298" t="s">
        <v>2290</v>
      </c>
      <c r="B89" s="298" t="s">
        <v>4044</v>
      </c>
      <c r="C89" s="298" t="s">
        <v>4152</v>
      </c>
      <c r="D89" s="298" t="s">
        <v>4880</v>
      </c>
      <c r="E89" s="298" t="s">
        <v>1251</v>
      </c>
      <c r="F89" s="298" t="s">
        <v>3060</v>
      </c>
      <c r="G89" s="298"/>
      <c r="H89" s="298" t="s">
        <v>3141</v>
      </c>
      <c r="I89" s="298" t="s">
        <v>3142</v>
      </c>
      <c r="J89" s="45" t="str">
        <f t="shared" si="2"/>
        <v>GoldJohnson Matthey Inc.</v>
      </c>
      <c r="K89" s="45" t="str">
        <f t="shared" si="3"/>
        <v>GoldJohnson Matthey Inc.</v>
      </c>
      <c r="L89" s="243"/>
    </row>
    <row r="90" spans="1:12">
      <c r="A90" s="298" t="s">
        <v>2290</v>
      </c>
      <c r="B90" s="298" t="s">
        <v>3143</v>
      </c>
      <c r="C90" s="298" t="s">
        <v>4152</v>
      </c>
      <c r="D90" s="298" t="s">
        <v>4880</v>
      </c>
      <c r="E90" s="298" t="s">
        <v>1251</v>
      </c>
      <c r="F90" s="298" t="s">
        <v>3060</v>
      </c>
      <c r="G90" s="298"/>
      <c r="H90" s="298" t="s">
        <v>3141</v>
      </c>
      <c r="I90" s="298" t="s">
        <v>3142</v>
      </c>
      <c r="J90" s="45" t="str">
        <f t="shared" si="2"/>
        <v>GoldJohnson Matthey Inc. (USA)</v>
      </c>
      <c r="K90" s="45" t="str">
        <f t="shared" si="3"/>
        <v>GoldJohnson Matthey Inc. (USA)</v>
      </c>
      <c r="L90" s="243"/>
    </row>
    <row r="91" spans="1:12" ht="10.5" customHeight="1">
      <c r="A91" s="298" t="s">
        <v>2290</v>
      </c>
      <c r="B91" s="298" t="s">
        <v>4045</v>
      </c>
      <c r="C91" s="298" t="s">
        <v>4546</v>
      </c>
      <c r="D91" s="298" t="s">
        <v>2146</v>
      </c>
      <c r="E91" s="298" t="s">
        <v>1252</v>
      </c>
      <c r="F91" s="298" t="s">
        <v>3060</v>
      </c>
      <c r="G91" s="298"/>
      <c r="H91" s="298" t="s">
        <v>3144</v>
      </c>
      <c r="I91" s="298" t="s">
        <v>3145</v>
      </c>
      <c r="J91" s="45" t="str">
        <f t="shared" si="2"/>
        <v>GoldJohnson Matthey Limited</v>
      </c>
      <c r="K91" s="45" t="str">
        <f t="shared" si="3"/>
        <v>GoldJohnson Matthey Limited</v>
      </c>
      <c r="L91" s="243"/>
    </row>
    <row r="92" spans="1:12" ht="10.5" customHeight="1">
      <c r="A92" s="298" t="s">
        <v>2290</v>
      </c>
      <c r="B92" s="298" t="s">
        <v>1762</v>
      </c>
      <c r="C92" s="298" t="s">
        <v>1762</v>
      </c>
      <c r="D92" s="298" t="s">
        <v>1690</v>
      </c>
      <c r="E92" s="298" t="s">
        <v>1253</v>
      </c>
      <c r="F92" s="298" t="s">
        <v>3060</v>
      </c>
      <c r="G92" s="298"/>
      <c r="H92" s="298" t="s">
        <v>3146</v>
      </c>
      <c r="I92" s="298" t="s">
        <v>3147</v>
      </c>
      <c r="J92" s="45" t="str">
        <f t="shared" si="2"/>
        <v>GoldJSC Ekaterinburg Non-Ferrous Metal Processing Plant</v>
      </c>
      <c r="K92" s="45" t="str">
        <f t="shared" si="3"/>
        <v>GoldJSC Ekaterinburg Non-Ferrous Metal Processing Plant</v>
      </c>
      <c r="L92" s="243"/>
    </row>
    <row r="93" spans="1:12" ht="10.5" customHeight="1">
      <c r="A93" s="298" t="s">
        <v>2290</v>
      </c>
      <c r="B93" s="298" t="s">
        <v>2677</v>
      </c>
      <c r="C93" s="298" t="s">
        <v>2677</v>
      </c>
      <c r="D93" s="298" t="s">
        <v>1690</v>
      </c>
      <c r="E93" s="298" t="s">
        <v>1254</v>
      </c>
      <c r="F93" s="298" t="s">
        <v>3060</v>
      </c>
      <c r="G93" s="298"/>
      <c r="H93" s="298" t="s">
        <v>3146</v>
      </c>
      <c r="I93" s="298" t="s">
        <v>3147</v>
      </c>
      <c r="J93" s="45" t="str">
        <f t="shared" si="2"/>
        <v>GoldJSC Uralelectromed</v>
      </c>
      <c r="K93" s="45" t="str">
        <f t="shared" si="3"/>
        <v>GoldJSC Uralelectromed</v>
      </c>
      <c r="L93" s="243"/>
    </row>
    <row r="94" spans="1:12" ht="10.5" customHeight="1">
      <c r="A94" s="298" t="s">
        <v>2290</v>
      </c>
      <c r="B94" s="298" t="s">
        <v>72</v>
      </c>
      <c r="C94" s="298" t="s">
        <v>72</v>
      </c>
      <c r="D94" s="298" t="s">
        <v>2217</v>
      </c>
      <c r="E94" s="298" t="s">
        <v>1255</v>
      </c>
      <c r="F94" s="298" t="s">
        <v>3060</v>
      </c>
      <c r="G94" s="298"/>
      <c r="H94" s="298" t="s">
        <v>4708</v>
      </c>
      <c r="I94" s="298" t="s">
        <v>4708</v>
      </c>
      <c r="J94" s="45" t="str">
        <f t="shared" si="2"/>
        <v>GoldJX Nippon Mining &amp; Metals Co., Ltd.</v>
      </c>
      <c r="K94" s="45" t="str">
        <f t="shared" si="3"/>
        <v>GoldJX Nippon Mining &amp; Metals Co., Ltd.</v>
      </c>
      <c r="L94" s="243"/>
    </row>
    <row r="95" spans="1:12" ht="10.5" customHeight="1">
      <c r="A95" s="298" t="s">
        <v>2290</v>
      </c>
      <c r="B95" s="298" t="s">
        <v>3291</v>
      </c>
      <c r="C95" s="298" t="s">
        <v>3291</v>
      </c>
      <c r="D95" s="298" t="s">
        <v>2117</v>
      </c>
      <c r="E95" s="298" t="s">
        <v>3292</v>
      </c>
      <c r="F95" s="298" t="s">
        <v>3060</v>
      </c>
      <c r="G95" s="298"/>
      <c r="H95" s="298" t="s">
        <v>3288</v>
      </c>
      <c r="I95" s="298" t="s">
        <v>3288</v>
      </c>
      <c r="J95" s="45" t="str">
        <f t="shared" si="2"/>
        <v>GoldKaloti Precious Metals</v>
      </c>
      <c r="K95" s="45" t="str">
        <f t="shared" si="3"/>
        <v>GoldKaloti Precious Metals</v>
      </c>
      <c r="L95" s="243"/>
    </row>
    <row r="96" spans="1:12" ht="10.5" customHeight="1">
      <c r="A96" s="298" t="s">
        <v>2290</v>
      </c>
      <c r="B96" s="298" t="s">
        <v>4132</v>
      </c>
      <c r="C96" s="298" t="s">
        <v>4132</v>
      </c>
      <c r="D96" s="298" t="s">
        <v>2218</v>
      </c>
      <c r="E96" s="298" t="s">
        <v>4133</v>
      </c>
      <c r="F96" s="298" t="s">
        <v>3060</v>
      </c>
      <c r="G96" s="298"/>
      <c r="H96" s="298" t="s">
        <v>4135</v>
      </c>
      <c r="I96" s="298" t="s">
        <v>4134</v>
      </c>
      <c r="J96" s="45" t="str">
        <f t="shared" si="2"/>
        <v>GoldKazakhmys Smelting LLC</v>
      </c>
      <c r="K96" s="45" t="str">
        <f t="shared" si="3"/>
        <v>GoldKazakhmys Smelting LLC</v>
      </c>
      <c r="L96" s="243"/>
    </row>
    <row r="97" spans="1:12" ht="10.5" customHeight="1">
      <c r="A97" s="298" t="s">
        <v>2290</v>
      </c>
      <c r="B97" s="298" t="s">
        <v>3148</v>
      </c>
      <c r="C97" s="298" t="s">
        <v>3148</v>
      </c>
      <c r="D97" s="298" t="s">
        <v>2218</v>
      </c>
      <c r="E97" s="298" t="s">
        <v>1256</v>
      </c>
      <c r="F97" s="298" t="s">
        <v>3060</v>
      </c>
      <c r="G97" s="298"/>
      <c r="H97" s="298" t="s">
        <v>3149</v>
      </c>
      <c r="I97" s="298" t="s">
        <v>3334</v>
      </c>
      <c r="J97" s="45" t="str">
        <f t="shared" si="2"/>
        <v>GoldKazzinc</v>
      </c>
      <c r="K97" s="45" t="str">
        <f t="shared" si="3"/>
        <v>GoldKazzinc</v>
      </c>
      <c r="L97" s="243"/>
    </row>
    <row r="98" spans="1:12" ht="10.5" customHeight="1">
      <c r="A98" s="298" t="s">
        <v>2290</v>
      </c>
      <c r="B98" s="298" t="s">
        <v>1257</v>
      </c>
      <c r="C98" s="298" t="s">
        <v>1257</v>
      </c>
      <c r="D98" s="298" t="s">
        <v>4880</v>
      </c>
      <c r="E98" s="298" t="s">
        <v>1258</v>
      </c>
      <c r="F98" s="298" t="s">
        <v>3060</v>
      </c>
      <c r="G98" s="298"/>
      <c r="H98" s="298" t="s">
        <v>3150</v>
      </c>
      <c r="I98" s="298" t="s">
        <v>3142</v>
      </c>
      <c r="J98" s="45" t="str">
        <f t="shared" si="2"/>
        <v>GoldKennecott Utah Copper LLC</v>
      </c>
      <c r="K98" s="45" t="str">
        <f t="shared" si="3"/>
        <v>GoldKennecott Utah Copper LLC</v>
      </c>
      <c r="L98" s="243"/>
    </row>
    <row r="99" spans="1:12" ht="10.5" customHeight="1">
      <c r="A99" s="298" t="s">
        <v>2290</v>
      </c>
      <c r="B99" s="298" t="s">
        <v>2640</v>
      </c>
      <c r="C99" s="298" t="s">
        <v>2640</v>
      </c>
      <c r="D99" s="298" t="s">
        <v>1682</v>
      </c>
      <c r="E99" s="298" t="s">
        <v>2641</v>
      </c>
      <c r="F99" s="298" t="s">
        <v>3060</v>
      </c>
      <c r="G99" s="298"/>
      <c r="H99" s="298" t="s">
        <v>3280</v>
      </c>
      <c r="I99" s="298" t="s">
        <v>3281</v>
      </c>
      <c r="J99" s="45" t="str">
        <f t="shared" si="2"/>
        <v>GoldKGHM Polska Miedź Spółka Akcyjna</v>
      </c>
      <c r="K99" s="45" t="str">
        <f t="shared" si="3"/>
        <v>GoldKGHM Polska Miedź Spółka Akcyjna</v>
      </c>
      <c r="L99" s="243"/>
    </row>
    <row r="100" spans="1:12" ht="10.5" customHeight="1">
      <c r="A100" s="298" t="s">
        <v>2290</v>
      </c>
      <c r="B100" s="298" t="s">
        <v>4047</v>
      </c>
      <c r="C100" s="298" t="s">
        <v>4047</v>
      </c>
      <c r="D100" s="298" t="s">
        <v>2217</v>
      </c>
      <c r="E100" s="298" t="s">
        <v>1259</v>
      </c>
      <c r="F100" s="298" t="s">
        <v>3060</v>
      </c>
      <c r="G100" s="298"/>
      <c r="H100" s="298" t="s">
        <v>3151</v>
      </c>
      <c r="I100" s="298" t="s">
        <v>3114</v>
      </c>
      <c r="J100" s="45" t="str">
        <f t="shared" si="2"/>
        <v>GoldKojima Chemicals Co., Ltd.</v>
      </c>
      <c r="K100" s="45" t="str">
        <f t="shared" si="3"/>
        <v>GoldKojima Chemicals Co., Ltd.</v>
      </c>
      <c r="L100" s="243"/>
    </row>
    <row r="101" spans="1:12" ht="10.5" customHeight="1">
      <c r="A101" s="298" t="s">
        <v>2290</v>
      </c>
      <c r="B101" s="298" t="s">
        <v>3152</v>
      </c>
      <c r="C101" s="298" t="s">
        <v>4047</v>
      </c>
      <c r="D101" s="298" t="s">
        <v>2217</v>
      </c>
      <c r="E101" s="298" t="s">
        <v>1259</v>
      </c>
      <c r="F101" s="298" t="s">
        <v>3060</v>
      </c>
      <c r="G101" s="298"/>
      <c r="H101" s="298" t="s">
        <v>3151</v>
      </c>
      <c r="I101" s="298" t="s">
        <v>3114</v>
      </c>
      <c r="J101" s="45" t="str">
        <f t="shared" si="2"/>
        <v>GoldKojima Kagaku Yakuhin Co., Ltd</v>
      </c>
      <c r="K101" s="45" t="str">
        <f t="shared" si="3"/>
        <v>GoldKojima Kagaku Yakuhin Co., Ltd</v>
      </c>
      <c r="L101" s="243"/>
    </row>
    <row r="102" spans="1:12" ht="10.5" customHeight="1">
      <c r="A102" s="298" t="s">
        <v>2290</v>
      </c>
      <c r="B102" s="298" t="s">
        <v>4180</v>
      </c>
      <c r="C102" s="298" t="s">
        <v>2640</v>
      </c>
      <c r="D102" s="298" t="s">
        <v>1682</v>
      </c>
      <c r="E102" s="298" t="s">
        <v>2641</v>
      </c>
      <c r="F102" s="298" t="s">
        <v>3060</v>
      </c>
      <c r="G102" s="298"/>
      <c r="H102" s="298" t="s">
        <v>3280</v>
      </c>
      <c r="I102" s="298" t="s">
        <v>3281</v>
      </c>
      <c r="J102" s="45" t="str">
        <f t="shared" si="2"/>
        <v>GoldKombinat Gorniczo Hutniczy Miedz Polska Miedz S.A.</v>
      </c>
      <c r="K102" s="45" t="str">
        <f t="shared" si="3"/>
        <v>GoldKombinat Gorniczo Hutniczy Miedz Polska Miedz S.A.</v>
      </c>
      <c r="L102" s="243"/>
    </row>
    <row r="103" spans="1:12" ht="10.5" customHeight="1">
      <c r="A103" s="298" t="s">
        <v>2290</v>
      </c>
      <c r="B103" s="298" t="s">
        <v>4567</v>
      </c>
      <c r="C103" s="298" t="s">
        <v>4567</v>
      </c>
      <c r="D103" s="298" t="s">
        <v>4876</v>
      </c>
      <c r="E103" s="298" t="s">
        <v>3299</v>
      </c>
      <c r="F103" s="298" t="s">
        <v>3060</v>
      </c>
      <c r="G103" s="298"/>
      <c r="H103" s="298" t="s">
        <v>3300</v>
      </c>
      <c r="I103" s="298" t="s">
        <v>3153</v>
      </c>
      <c r="J103" s="45" t="str">
        <f t="shared" si="2"/>
        <v>GoldKorea Zinc Co., Ltd.</v>
      </c>
      <c r="K103" s="45" t="str">
        <f t="shared" si="3"/>
        <v>GoldKorea Zinc Co., Ltd.</v>
      </c>
      <c r="L103" s="243"/>
    </row>
    <row r="104" spans="1:12" ht="10.5" customHeight="1">
      <c r="A104" s="298" t="s">
        <v>2290</v>
      </c>
      <c r="B104" s="298" t="s">
        <v>1485</v>
      </c>
      <c r="C104" s="298" t="s">
        <v>1485</v>
      </c>
      <c r="D104" s="298" t="s">
        <v>2220</v>
      </c>
      <c r="E104" s="298" t="s">
        <v>1260</v>
      </c>
      <c r="F104" s="298" t="s">
        <v>3060</v>
      </c>
      <c r="G104" s="298"/>
      <c r="H104" s="298" t="s">
        <v>3154</v>
      </c>
      <c r="I104" s="298" t="s">
        <v>3155</v>
      </c>
      <c r="J104" s="45" t="str">
        <f t="shared" si="2"/>
        <v>GoldKyrgyzaltyn JSC</v>
      </c>
      <c r="K104" s="45" t="str">
        <f t="shared" si="3"/>
        <v>GoldKyrgyzaltyn JSC</v>
      </c>
      <c r="L104" s="243"/>
    </row>
    <row r="105" spans="1:12" ht="10.5" customHeight="1">
      <c r="A105" s="298" t="s">
        <v>2290</v>
      </c>
      <c r="B105" s="298" t="s">
        <v>4181</v>
      </c>
      <c r="C105" s="298" t="s">
        <v>1758</v>
      </c>
      <c r="D105" s="298" t="s">
        <v>2243</v>
      </c>
      <c r="E105" s="298" t="s">
        <v>1225</v>
      </c>
      <c r="F105" s="298" t="s">
        <v>3060</v>
      </c>
      <c r="G105" s="298"/>
      <c r="H105" s="298" t="s">
        <v>3087</v>
      </c>
      <c r="I105" s="298" t="s">
        <v>3088</v>
      </c>
      <c r="J105" s="45" t="str">
        <f t="shared" si="2"/>
        <v>GoldLa Caridad</v>
      </c>
      <c r="K105" s="45" t="str">
        <f t="shared" si="3"/>
        <v>GoldLa Caridad</v>
      </c>
      <c r="L105" s="243"/>
    </row>
    <row r="106" spans="1:12" ht="10.5" customHeight="1">
      <c r="A106" s="298" t="s">
        <v>2290</v>
      </c>
      <c r="B106" s="298" t="s">
        <v>37</v>
      </c>
      <c r="C106" s="298" t="s">
        <v>4063</v>
      </c>
      <c r="D106" s="298" t="s">
        <v>2150</v>
      </c>
      <c r="E106" s="298" t="s">
        <v>1301</v>
      </c>
      <c r="F106" s="298" t="s">
        <v>3060</v>
      </c>
      <c r="G106" s="298"/>
      <c r="H106" s="298" t="s">
        <v>3221</v>
      </c>
      <c r="I106" s="298" t="s">
        <v>3199</v>
      </c>
      <c r="J106" s="45" t="str">
        <f t="shared" si="2"/>
        <v>GoldLAIZHOU SHANDONG</v>
      </c>
      <c r="K106" s="45" t="str">
        <f t="shared" si="3"/>
        <v>GoldLAIZHOU SHANDONG</v>
      </c>
      <c r="L106" s="243"/>
    </row>
    <row r="107" spans="1:12" ht="10.5" customHeight="1">
      <c r="A107" s="298" t="s">
        <v>2290</v>
      </c>
      <c r="B107" s="298" t="s">
        <v>4568</v>
      </c>
      <c r="C107" s="298" t="s">
        <v>4568</v>
      </c>
      <c r="D107" s="298" t="s">
        <v>1692</v>
      </c>
      <c r="E107" s="298" t="s">
        <v>1261</v>
      </c>
      <c r="F107" s="298" t="s">
        <v>3060</v>
      </c>
      <c r="G107" s="298"/>
      <c r="H107" s="298" t="s">
        <v>3156</v>
      </c>
      <c r="I107" s="298" t="s">
        <v>3157</v>
      </c>
      <c r="J107" s="45" t="str">
        <f t="shared" si="2"/>
        <v>GoldL'azurde Company For Jewelry</v>
      </c>
      <c r="K107" s="45" t="str">
        <f t="shared" si="3"/>
        <v>GoldL'azurde Company For Jewelry</v>
      </c>
      <c r="L107" s="243"/>
    </row>
    <row r="108" spans="1:12" ht="10.5" customHeight="1">
      <c r="A108" s="298" t="s">
        <v>2290</v>
      </c>
      <c r="B108" s="298" t="s">
        <v>4898</v>
      </c>
      <c r="C108" s="298" t="s">
        <v>4569</v>
      </c>
      <c r="D108" s="298" t="s">
        <v>2150</v>
      </c>
      <c r="E108" s="298" t="s">
        <v>2642</v>
      </c>
      <c r="F108" s="298" t="s">
        <v>3060</v>
      </c>
      <c r="G108" s="298"/>
      <c r="H108" s="298" t="s">
        <v>3158</v>
      </c>
      <c r="I108" s="298" t="s">
        <v>3159</v>
      </c>
      <c r="J108" s="45" t="str">
        <f t="shared" si="2"/>
        <v>GoldLinBao Gold Mining</v>
      </c>
      <c r="K108" s="45" t="str">
        <f t="shared" si="3"/>
        <v>GoldLinBao Gold Mining</v>
      </c>
      <c r="L108" s="243"/>
    </row>
    <row r="109" spans="1:12" ht="10.5" customHeight="1">
      <c r="A109" s="298" t="s">
        <v>2290</v>
      </c>
      <c r="B109" s="298" t="s">
        <v>4569</v>
      </c>
      <c r="C109" s="298" t="s">
        <v>4569</v>
      </c>
      <c r="D109" s="298" t="s">
        <v>2150</v>
      </c>
      <c r="E109" s="298" t="s">
        <v>2642</v>
      </c>
      <c r="F109" s="298" t="s">
        <v>3060</v>
      </c>
      <c r="G109" s="298"/>
      <c r="H109" s="298" t="s">
        <v>3158</v>
      </c>
      <c r="I109" s="298" t="s">
        <v>3159</v>
      </c>
      <c r="J109" s="45" t="str">
        <f t="shared" si="2"/>
        <v>GoldLingbao Gold Co., Ltd.</v>
      </c>
      <c r="K109" s="45" t="str">
        <f t="shared" si="3"/>
        <v>GoldLingbao Gold Co., Ltd.</v>
      </c>
      <c r="L109" s="243"/>
    </row>
    <row r="110" spans="1:12" ht="10.5" customHeight="1">
      <c r="A110" s="298" t="s">
        <v>2290</v>
      </c>
      <c r="B110" s="298" t="s">
        <v>4048</v>
      </c>
      <c r="C110" s="298" t="s">
        <v>4048</v>
      </c>
      <c r="D110" s="298" t="s">
        <v>2150</v>
      </c>
      <c r="E110" s="298" t="s">
        <v>1262</v>
      </c>
      <c r="F110" s="298" t="s">
        <v>3060</v>
      </c>
      <c r="G110" s="298"/>
      <c r="H110" s="298" t="s">
        <v>3158</v>
      </c>
      <c r="I110" s="298" t="s">
        <v>3159</v>
      </c>
      <c r="J110" s="45" t="str">
        <f t="shared" si="2"/>
        <v>GoldLingbao Jinyuan Tonghui Refinery Co., Ltd.</v>
      </c>
      <c r="K110" s="45" t="str">
        <f t="shared" si="3"/>
        <v>GoldLingbao Jinyuan Tonghui Refinery Co., Ltd.</v>
      </c>
      <c r="L110" s="243"/>
    </row>
    <row r="111" spans="1:12" ht="10.5" customHeight="1">
      <c r="A111" s="298" t="s">
        <v>2290</v>
      </c>
      <c r="B111" s="298" t="s">
        <v>4899</v>
      </c>
      <c r="C111" s="298" t="s">
        <v>4899</v>
      </c>
      <c r="D111" s="298" t="s">
        <v>2115</v>
      </c>
      <c r="E111" s="298" t="s">
        <v>4900</v>
      </c>
      <c r="F111" s="298" t="s">
        <v>3060</v>
      </c>
      <c r="G111" s="298"/>
      <c r="H111" s="298" t="s">
        <v>4918</v>
      </c>
      <c r="I111" s="298" t="s">
        <v>4918</v>
      </c>
      <c r="J111" s="45" t="str">
        <f t="shared" si="2"/>
        <v>GoldL'Orfebre S.A.</v>
      </c>
      <c r="K111" s="45" t="str">
        <f t="shared" si="3"/>
        <v>GoldL'Orfebre S.A.</v>
      </c>
      <c r="L111" s="243"/>
    </row>
    <row r="112" spans="1:12" ht="10.5" customHeight="1">
      <c r="A112" s="298" t="s">
        <v>2290</v>
      </c>
      <c r="B112" s="298" t="s">
        <v>73</v>
      </c>
      <c r="C112" s="298" t="s">
        <v>73</v>
      </c>
      <c r="D112" s="298" t="s">
        <v>4876</v>
      </c>
      <c r="E112" s="298" t="s">
        <v>1263</v>
      </c>
      <c r="F112" s="298" t="s">
        <v>3060</v>
      </c>
      <c r="G112" s="298"/>
      <c r="H112" s="298" t="s">
        <v>3160</v>
      </c>
      <c r="I112" s="298" t="s">
        <v>3161</v>
      </c>
      <c r="J112" s="45" t="str">
        <f t="shared" si="2"/>
        <v>GoldLS-NIKKO Copper Inc.</v>
      </c>
      <c r="K112" s="45" t="str">
        <f t="shared" si="3"/>
        <v>GoldLS-NIKKO Copper Inc.</v>
      </c>
      <c r="L112" s="243"/>
    </row>
    <row r="113" spans="1:12" ht="10.5" customHeight="1">
      <c r="A113" s="298" t="s">
        <v>2290</v>
      </c>
      <c r="B113" s="298" t="s">
        <v>3162</v>
      </c>
      <c r="C113" s="298" t="s">
        <v>3162</v>
      </c>
      <c r="D113" s="298" t="s">
        <v>2150</v>
      </c>
      <c r="E113" s="298" t="s">
        <v>1265</v>
      </c>
      <c r="F113" s="298" t="s">
        <v>3060</v>
      </c>
      <c r="G113" s="298"/>
      <c r="H113" s="298" t="s">
        <v>3163</v>
      </c>
      <c r="I113" s="298" t="s">
        <v>3159</v>
      </c>
      <c r="J113" s="45" t="str">
        <f t="shared" si="2"/>
        <v>GoldLuoyang Zijin Yinhui Gold Refinery Co., Ltd.</v>
      </c>
      <c r="K113" s="45" t="str">
        <f t="shared" si="3"/>
        <v>GoldLuoyang Zijin Yinhui Gold Refinery Co., Ltd.</v>
      </c>
      <c r="L113" s="243"/>
    </row>
    <row r="114" spans="1:12" ht="10.5" customHeight="1">
      <c r="A114" s="298" t="s">
        <v>2290</v>
      </c>
      <c r="B114" s="298" t="s">
        <v>38</v>
      </c>
      <c r="C114" s="298" t="s">
        <v>3162</v>
      </c>
      <c r="D114" s="298" t="s">
        <v>2150</v>
      </c>
      <c r="E114" s="298" t="s">
        <v>1265</v>
      </c>
      <c r="F114" s="298" t="s">
        <v>3060</v>
      </c>
      <c r="G114" s="298"/>
      <c r="H114" s="298" t="s">
        <v>3163</v>
      </c>
      <c r="I114" s="298" t="s">
        <v>3159</v>
      </c>
      <c r="J114" s="45" t="str">
        <f t="shared" si="2"/>
        <v>GoldLuoyang Zijin Yinhui Gold Smelting</v>
      </c>
      <c r="K114" s="45" t="str">
        <f t="shared" si="3"/>
        <v>GoldLuoyang Zijin Yinhui Gold Smelting</v>
      </c>
      <c r="L114" s="243"/>
    </row>
    <row r="115" spans="1:12" ht="10.5" customHeight="1">
      <c r="A115" s="298" t="s">
        <v>2290</v>
      </c>
      <c r="B115" s="298" t="s">
        <v>1264</v>
      </c>
      <c r="C115" s="298" t="s">
        <v>3162</v>
      </c>
      <c r="D115" s="298" t="s">
        <v>2150</v>
      </c>
      <c r="E115" s="298" t="s">
        <v>1265</v>
      </c>
      <c r="F115" s="298" t="s">
        <v>3060</v>
      </c>
      <c r="G115" s="298"/>
      <c r="H115" s="298" t="s">
        <v>3163</v>
      </c>
      <c r="I115" s="298" t="s">
        <v>3159</v>
      </c>
      <c r="J115" s="45" t="str">
        <f t="shared" si="2"/>
        <v>GoldLuoyang Zijin Yinhui Metal Smelt Co Ltd</v>
      </c>
      <c r="K115" s="45" t="str">
        <f t="shared" si="3"/>
        <v>GoldLuoyang Zijin Yinhui Metal Smelt Co Ltd</v>
      </c>
      <c r="L115" s="243"/>
    </row>
    <row r="116" spans="1:12" ht="10.5" customHeight="1">
      <c r="A116" s="298" t="s">
        <v>2290</v>
      </c>
      <c r="B116" s="298" t="s">
        <v>1763</v>
      </c>
      <c r="C116" s="298" t="s">
        <v>1763</v>
      </c>
      <c r="D116" s="298" t="s">
        <v>4880</v>
      </c>
      <c r="E116" s="298" t="s">
        <v>1266</v>
      </c>
      <c r="F116" s="298" t="s">
        <v>3060</v>
      </c>
      <c r="G116" s="298"/>
      <c r="H116" s="298" t="s">
        <v>3164</v>
      </c>
      <c r="I116" s="298" t="s">
        <v>3165</v>
      </c>
      <c r="J116" s="45" t="str">
        <f t="shared" si="2"/>
        <v>GoldMaterion</v>
      </c>
      <c r="K116" s="45" t="str">
        <f t="shared" si="3"/>
        <v>GoldMaterion</v>
      </c>
      <c r="L116" s="243"/>
    </row>
    <row r="117" spans="1:12" ht="10.5" customHeight="1">
      <c r="A117" s="298" t="s">
        <v>2290</v>
      </c>
      <c r="B117" s="298" t="s">
        <v>74</v>
      </c>
      <c r="C117" s="298" t="s">
        <v>74</v>
      </c>
      <c r="D117" s="298" t="s">
        <v>2217</v>
      </c>
      <c r="E117" s="298" t="s">
        <v>1267</v>
      </c>
      <c r="F117" s="298" t="s">
        <v>3060</v>
      </c>
      <c r="G117" s="298"/>
      <c r="H117" s="298" t="s">
        <v>3166</v>
      </c>
      <c r="I117" s="298" t="s">
        <v>3114</v>
      </c>
      <c r="J117" s="45" t="str">
        <f t="shared" si="2"/>
        <v>GoldMatsuda Sangyo Co., Ltd.</v>
      </c>
      <c r="K117" s="45" t="str">
        <f t="shared" si="3"/>
        <v>GoldMatsuda Sangyo Co., Ltd.</v>
      </c>
      <c r="L117" s="243"/>
    </row>
    <row r="118" spans="1:12" ht="10.5" customHeight="1">
      <c r="A118" s="298" t="s">
        <v>2290</v>
      </c>
      <c r="B118" s="298" t="s">
        <v>39</v>
      </c>
      <c r="C118" s="298" t="s">
        <v>76</v>
      </c>
      <c r="D118" s="298" t="s">
        <v>2217</v>
      </c>
      <c r="E118" s="298" t="s">
        <v>1298</v>
      </c>
      <c r="F118" s="298" t="s">
        <v>3060</v>
      </c>
      <c r="G118" s="298"/>
      <c r="H118" s="298" t="s">
        <v>3232</v>
      </c>
      <c r="I118" s="298" t="s">
        <v>4169</v>
      </c>
      <c r="J118" s="45" t="str">
        <f t="shared" si="2"/>
        <v>GoldMEM(Sumitomo Group)</v>
      </c>
      <c r="K118" s="45" t="str">
        <f t="shared" si="3"/>
        <v>GoldMEM(Sumitomo Group)</v>
      </c>
      <c r="L118" s="243"/>
    </row>
    <row r="119" spans="1:12" ht="10.5" customHeight="1">
      <c r="A119" s="298" t="s">
        <v>2290</v>
      </c>
      <c r="B119" s="298" t="s">
        <v>4571</v>
      </c>
      <c r="C119" s="298" t="s">
        <v>4572</v>
      </c>
      <c r="D119" s="298" t="s">
        <v>2243</v>
      </c>
      <c r="E119" s="298" t="s">
        <v>1272</v>
      </c>
      <c r="F119" s="298" t="s">
        <v>3060</v>
      </c>
      <c r="G119" s="298"/>
      <c r="H119" s="298" t="s">
        <v>3178</v>
      </c>
      <c r="I119" s="298" t="s">
        <v>3179</v>
      </c>
      <c r="J119" s="45" t="str">
        <f t="shared" si="2"/>
        <v>GoldMetal?rgica Met-Mex Pe?oles, S.A. de C.V</v>
      </c>
      <c r="K119" s="45" t="str">
        <f t="shared" si="3"/>
        <v>GoldMetal?rgica Met-Mex Pe?oles, S.A. de C.V</v>
      </c>
      <c r="L119" s="243"/>
    </row>
    <row r="120" spans="1:12" ht="10.5" customHeight="1">
      <c r="A120" s="298" t="s">
        <v>2290</v>
      </c>
      <c r="B120" s="298" t="s">
        <v>2346</v>
      </c>
      <c r="C120" s="298" t="s">
        <v>4570</v>
      </c>
      <c r="D120" s="298" t="s">
        <v>2148</v>
      </c>
      <c r="E120" s="298" t="s">
        <v>1270</v>
      </c>
      <c r="F120" s="298" t="s">
        <v>3060</v>
      </c>
      <c r="G120" s="298"/>
      <c r="H120" s="298" t="s">
        <v>3174</v>
      </c>
      <c r="I120" s="298" t="s">
        <v>3175</v>
      </c>
      <c r="J120" s="45" t="str">
        <f t="shared" si="2"/>
        <v>GoldMetalor Switzerland</v>
      </c>
      <c r="K120" s="45" t="str">
        <f t="shared" si="3"/>
        <v>GoldMetalor Switzerland</v>
      </c>
      <c r="L120" s="243"/>
    </row>
    <row r="121" spans="1:12" ht="10.5" customHeight="1">
      <c r="A121" s="298" t="s">
        <v>2290</v>
      </c>
      <c r="B121" s="298" t="s">
        <v>4050</v>
      </c>
      <c r="C121" s="298" t="s">
        <v>4050</v>
      </c>
      <c r="D121" s="298" t="s">
        <v>2150</v>
      </c>
      <c r="E121" s="298" t="s">
        <v>1268</v>
      </c>
      <c r="F121" s="298" t="s">
        <v>3060</v>
      </c>
      <c r="G121" s="298"/>
      <c r="H121" s="298" t="s">
        <v>3171</v>
      </c>
      <c r="I121" s="298" t="s">
        <v>3126</v>
      </c>
      <c r="J121" s="45" t="str">
        <f t="shared" si="2"/>
        <v>GoldMetalor Technologies (Hong Kong) Ltd.</v>
      </c>
      <c r="K121" s="45" t="str">
        <f t="shared" si="3"/>
        <v>GoldMetalor Technologies (Hong Kong) Ltd.</v>
      </c>
      <c r="L121" s="243"/>
    </row>
    <row r="122" spans="1:12" ht="10.5" customHeight="1">
      <c r="A122" s="298" t="s">
        <v>2290</v>
      </c>
      <c r="B122" s="298" t="s">
        <v>4051</v>
      </c>
      <c r="C122" s="298" t="s">
        <v>4051</v>
      </c>
      <c r="D122" s="298" t="s">
        <v>1695</v>
      </c>
      <c r="E122" s="298" t="s">
        <v>1269</v>
      </c>
      <c r="F122" s="298" t="s">
        <v>3060</v>
      </c>
      <c r="G122" s="298"/>
      <c r="H122" s="298" t="s">
        <v>3172</v>
      </c>
      <c r="I122" s="298" t="s">
        <v>3173</v>
      </c>
      <c r="J122" s="45" t="str">
        <f t="shared" si="2"/>
        <v>GoldMetalor Technologies (Singapore) Pte., Ltd.</v>
      </c>
      <c r="K122" s="45" t="str">
        <f t="shared" si="3"/>
        <v>GoldMetalor Technologies (Singapore) Pte., Ltd.</v>
      </c>
      <c r="L122" s="243"/>
    </row>
    <row r="123" spans="1:12" ht="10.5" customHeight="1">
      <c r="A123" s="298" t="s">
        <v>2290</v>
      </c>
      <c r="B123" s="298" t="s">
        <v>3167</v>
      </c>
      <c r="C123" s="298" t="s">
        <v>3167</v>
      </c>
      <c r="D123" s="298" t="s">
        <v>2150</v>
      </c>
      <c r="E123" s="298" t="s">
        <v>3168</v>
      </c>
      <c r="F123" s="298" t="s">
        <v>3060</v>
      </c>
      <c r="G123" s="298"/>
      <c r="H123" s="298" t="s">
        <v>3169</v>
      </c>
      <c r="I123" s="298" t="s">
        <v>3170</v>
      </c>
      <c r="J123" s="45" t="str">
        <f t="shared" si="2"/>
        <v>GoldMetalor Technologies (Suzhou) Ltd.</v>
      </c>
      <c r="K123" s="45" t="str">
        <f t="shared" si="3"/>
        <v>GoldMetalor Technologies (Suzhou) Ltd.</v>
      </c>
      <c r="L123" s="243"/>
    </row>
    <row r="124" spans="1:12" ht="10.5" customHeight="1">
      <c r="A124" s="298" t="s">
        <v>2290</v>
      </c>
      <c r="B124" s="298" t="s">
        <v>4570</v>
      </c>
      <c r="C124" s="298" t="s">
        <v>4570</v>
      </c>
      <c r="D124" s="298" t="s">
        <v>2148</v>
      </c>
      <c r="E124" s="298" t="s">
        <v>1270</v>
      </c>
      <c r="F124" s="298" t="s">
        <v>3060</v>
      </c>
      <c r="G124" s="298"/>
      <c r="H124" s="298" t="s">
        <v>3174</v>
      </c>
      <c r="I124" s="298" t="s">
        <v>3175</v>
      </c>
      <c r="J124" s="45" t="str">
        <f t="shared" si="2"/>
        <v>GoldMetalor Technologies S.A.</v>
      </c>
      <c r="K124" s="45" t="str">
        <f t="shared" si="3"/>
        <v>GoldMetalor Technologies S.A.</v>
      </c>
      <c r="L124" s="243"/>
    </row>
    <row r="125" spans="1:12" ht="10.5" customHeight="1">
      <c r="A125" s="298" t="s">
        <v>2290</v>
      </c>
      <c r="B125" s="298" t="s">
        <v>2420</v>
      </c>
      <c r="C125" s="298" t="s">
        <v>2420</v>
      </c>
      <c r="D125" s="298" t="s">
        <v>4880</v>
      </c>
      <c r="E125" s="298" t="s">
        <v>1271</v>
      </c>
      <c r="F125" s="298" t="s">
        <v>3060</v>
      </c>
      <c r="G125" s="298"/>
      <c r="H125" s="298" t="s">
        <v>3176</v>
      </c>
      <c r="I125" s="298" t="s">
        <v>3177</v>
      </c>
      <c r="J125" s="45" t="str">
        <f t="shared" si="2"/>
        <v>GoldMetalor USA Refining Corporation</v>
      </c>
      <c r="K125" s="45" t="str">
        <f t="shared" si="3"/>
        <v>GoldMetalor USA Refining Corporation</v>
      </c>
      <c r="L125" s="243"/>
    </row>
    <row r="126" spans="1:12" ht="10.5" customHeight="1">
      <c r="A126" s="298" t="s">
        <v>2290</v>
      </c>
      <c r="B126" s="298" t="s">
        <v>4572</v>
      </c>
      <c r="C126" s="298" t="s">
        <v>4572</v>
      </c>
      <c r="D126" s="298" t="s">
        <v>2243</v>
      </c>
      <c r="E126" s="298" t="s">
        <v>1272</v>
      </c>
      <c r="F126" s="298" t="s">
        <v>3060</v>
      </c>
      <c r="G126" s="298"/>
      <c r="H126" s="298" t="s">
        <v>3178</v>
      </c>
      <c r="I126" s="298" t="s">
        <v>3179</v>
      </c>
      <c r="J126" s="45" t="str">
        <f t="shared" si="2"/>
        <v>GoldMetalúrgica Met-Mex Peñoles S.A. De C.V.</v>
      </c>
      <c r="K126" s="45" t="str">
        <f t="shared" si="3"/>
        <v>GoldMetalúrgica Met-Mex Peñoles S.A. De C.V.</v>
      </c>
      <c r="L126" s="243"/>
    </row>
    <row r="127" spans="1:12" ht="10.5" customHeight="1">
      <c r="A127" s="298" t="s">
        <v>2290</v>
      </c>
      <c r="B127" s="298" t="s">
        <v>4573</v>
      </c>
      <c r="C127" s="298" t="s">
        <v>4572</v>
      </c>
      <c r="D127" s="298" t="s">
        <v>2243</v>
      </c>
      <c r="E127" s="298" t="s">
        <v>1272</v>
      </c>
      <c r="F127" s="298" t="s">
        <v>3060</v>
      </c>
      <c r="G127" s="298"/>
      <c r="H127" s="298" t="s">
        <v>3178</v>
      </c>
      <c r="I127" s="298" t="s">
        <v>3179</v>
      </c>
      <c r="J127" s="45" t="str">
        <f t="shared" si="2"/>
        <v>GoldMet-Mex Pe?oles, S.A.</v>
      </c>
      <c r="K127" s="45" t="str">
        <f t="shared" si="3"/>
        <v>GoldMet-Mex Pe?oles, S.A.</v>
      </c>
      <c r="L127" s="243"/>
    </row>
    <row r="128" spans="1:12" ht="10.5" customHeight="1">
      <c r="A128" s="298" t="s">
        <v>2290</v>
      </c>
      <c r="B128" s="298" t="s">
        <v>4035</v>
      </c>
      <c r="C128" s="298" t="s">
        <v>4572</v>
      </c>
      <c r="D128" s="298" t="s">
        <v>2243</v>
      </c>
      <c r="E128" s="298" t="s">
        <v>1272</v>
      </c>
      <c r="F128" s="298" t="s">
        <v>3060</v>
      </c>
      <c r="G128" s="298"/>
      <c r="H128" s="298" t="s">
        <v>3178</v>
      </c>
      <c r="I128" s="298" t="s">
        <v>3179</v>
      </c>
      <c r="J128" s="45" t="str">
        <f t="shared" si="2"/>
        <v>GoldMet-Mex Penoles, S.A.</v>
      </c>
      <c r="K128" s="45" t="str">
        <f t="shared" si="3"/>
        <v>GoldMet-Mex Penoles, S.A.</v>
      </c>
      <c r="L128" s="243"/>
    </row>
    <row r="129" spans="1:12" ht="10.5" customHeight="1">
      <c r="A129" s="298" t="s">
        <v>2290</v>
      </c>
      <c r="B129" s="298" t="s">
        <v>2338</v>
      </c>
      <c r="C129" s="298" t="s">
        <v>2338</v>
      </c>
      <c r="D129" s="298" t="s">
        <v>2217</v>
      </c>
      <c r="E129" s="298" t="s">
        <v>1273</v>
      </c>
      <c r="F129" s="298" t="s">
        <v>3060</v>
      </c>
      <c r="G129" s="298"/>
      <c r="H129" s="298" t="s">
        <v>3180</v>
      </c>
      <c r="I129" s="298" t="s">
        <v>4168</v>
      </c>
      <c r="J129" s="45" t="str">
        <f t="shared" si="2"/>
        <v>GoldMitsubishi Materials Corporation</v>
      </c>
      <c r="K129" s="45" t="str">
        <f t="shared" si="3"/>
        <v>GoldMitsubishi Materials Corporation</v>
      </c>
      <c r="L129" s="243"/>
    </row>
    <row r="130" spans="1:12" ht="10.5" customHeight="1">
      <c r="A130" s="298" t="s">
        <v>2290</v>
      </c>
      <c r="B130" s="298" t="s">
        <v>3183</v>
      </c>
      <c r="C130" s="298" t="s">
        <v>2421</v>
      </c>
      <c r="D130" s="298" t="s">
        <v>2217</v>
      </c>
      <c r="E130" s="298" t="s">
        <v>1274</v>
      </c>
      <c r="F130" s="298" t="s">
        <v>3060</v>
      </c>
      <c r="G130" s="298"/>
      <c r="H130" s="298" t="s">
        <v>3182</v>
      </c>
      <c r="I130" s="298" t="s">
        <v>3181</v>
      </c>
      <c r="J130" s="45" t="str">
        <f t="shared" si="2"/>
        <v>GoldMitsui Kinzoku Co., Ltd.</v>
      </c>
      <c r="K130" s="45" t="str">
        <f t="shared" si="3"/>
        <v>GoldMitsui Kinzoku Co., Ltd.</v>
      </c>
      <c r="L130" s="243"/>
    </row>
    <row r="131" spans="1:12" ht="10.5" customHeight="1">
      <c r="A131" s="298" t="s">
        <v>2290</v>
      </c>
      <c r="B131" s="298" t="s">
        <v>2421</v>
      </c>
      <c r="C131" s="298" t="s">
        <v>2421</v>
      </c>
      <c r="D131" s="298" t="s">
        <v>2217</v>
      </c>
      <c r="E131" s="298" t="s">
        <v>1274</v>
      </c>
      <c r="F131" s="298" t="s">
        <v>3060</v>
      </c>
      <c r="G131" s="298"/>
      <c r="H131" s="298" t="s">
        <v>3182</v>
      </c>
      <c r="I131" s="298" t="s">
        <v>3181</v>
      </c>
      <c r="J131" s="45" t="str">
        <f t="shared" si="2"/>
        <v>GoldMitsui Mining and Smelting Co., Ltd.</v>
      </c>
      <c r="K131" s="45" t="str">
        <f t="shared" si="3"/>
        <v>GoldMitsui Mining and Smelting Co., Ltd.</v>
      </c>
      <c r="L131" s="243"/>
    </row>
    <row r="132" spans="1:12" ht="10.5" customHeight="1">
      <c r="A132" s="298" t="s">
        <v>2290</v>
      </c>
      <c r="B132" s="298" t="s">
        <v>4076</v>
      </c>
      <c r="C132" s="298" t="s">
        <v>4076</v>
      </c>
      <c r="D132" s="298" t="s">
        <v>2207</v>
      </c>
      <c r="E132" s="298" t="s">
        <v>2643</v>
      </c>
      <c r="F132" s="298" t="s">
        <v>3060</v>
      </c>
      <c r="G132" s="298"/>
      <c r="H132" s="298" t="s">
        <v>3276</v>
      </c>
      <c r="I132" s="298" t="s">
        <v>3277</v>
      </c>
      <c r="J132" s="45" t="str">
        <f t="shared" ref="J132:J196" si="4">A132&amp;B132</f>
        <v>GoldMMTC-PAMP India Pvt., Ltd.</v>
      </c>
      <c r="K132" s="45" t="str">
        <f t="shared" ref="K132:K196" si="5">A132&amp;B132</f>
        <v>GoldMMTC-PAMP India Pvt., Ltd.</v>
      </c>
      <c r="L132" s="243"/>
    </row>
    <row r="133" spans="1:12" ht="10.5" customHeight="1">
      <c r="A133" s="298" t="s">
        <v>2290</v>
      </c>
      <c r="B133" s="298" t="s">
        <v>4575</v>
      </c>
      <c r="C133" s="298" t="s">
        <v>4575</v>
      </c>
      <c r="D133" s="298" t="s">
        <v>2256</v>
      </c>
      <c r="E133" s="298" t="s">
        <v>4576</v>
      </c>
      <c r="F133" s="298" t="s">
        <v>3060</v>
      </c>
      <c r="G133" s="298"/>
      <c r="H133" s="298" t="s">
        <v>4629</v>
      </c>
      <c r="I133" s="298" t="s">
        <v>4630</v>
      </c>
      <c r="J133" s="45" t="str">
        <f t="shared" si="4"/>
        <v>GoldModeltech Sdn Bhd</v>
      </c>
      <c r="K133" s="45" t="str">
        <f t="shared" si="5"/>
        <v>GoldModeltech Sdn Bhd</v>
      </c>
      <c r="L133" s="243"/>
    </row>
    <row r="134" spans="1:12" ht="10.5" customHeight="1">
      <c r="A134" s="298" t="s">
        <v>2290</v>
      </c>
      <c r="B134" s="298" t="s">
        <v>4164</v>
      </c>
      <c r="C134" s="298" t="s">
        <v>4164</v>
      </c>
      <c r="D134" s="298" t="s">
        <v>2269</v>
      </c>
      <c r="E134" s="298" t="s">
        <v>4165</v>
      </c>
      <c r="F134" s="298" t="s">
        <v>3060</v>
      </c>
      <c r="G134" s="298"/>
      <c r="H134" s="298" t="s">
        <v>4577</v>
      </c>
      <c r="I134" s="298" t="s">
        <v>4166</v>
      </c>
      <c r="J134" s="45" t="str">
        <f t="shared" si="4"/>
        <v>GoldMorris and Watson</v>
      </c>
      <c r="K134" s="45" t="str">
        <f t="shared" si="5"/>
        <v>GoldMorris and Watson</v>
      </c>
      <c r="L134" s="243"/>
    </row>
    <row r="135" spans="1:12" ht="10.5" customHeight="1">
      <c r="A135" s="298" t="s">
        <v>2290</v>
      </c>
      <c r="B135" s="298" t="s">
        <v>4901</v>
      </c>
      <c r="C135" s="298" t="s">
        <v>4901</v>
      </c>
      <c r="D135" s="298" t="s">
        <v>2124</v>
      </c>
      <c r="E135" s="298" t="s">
        <v>4902</v>
      </c>
      <c r="F135" s="298" t="s">
        <v>3060</v>
      </c>
      <c r="G135" s="298"/>
      <c r="H135" s="298" t="s">
        <v>4919</v>
      </c>
      <c r="I135" s="298" t="s">
        <v>4920</v>
      </c>
      <c r="J135" s="45" t="str">
        <f t="shared" si="4"/>
        <v>GoldMorris and Watson Gold Coast</v>
      </c>
      <c r="K135" s="45" t="str">
        <f t="shared" si="5"/>
        <v>GoldMorris and Watson Gold Coast</v>
      </c>
      <c r="L135" s="243"/>
    </row>
    <row r="136" spans="1:12" ht="10.5" customHeight="1">
      <c r="A136" s="298" t="s">
        <v>2290</v>
      </c>
      <c r="B136" s="298" t="s">
        <v>1764</v>
      </c>
      <c r="C136" s="298" t="s">
        <v>1764</v>
      </c>
      <c r="D136" s="298" t="s">
        <v>1690</v>
      </c>
      <c r="E136" s="298" t="s">
        <v>1275</v>
      </c>
      <c r="F136" s="298" t="s">
        <v>3060</v>
      </c>
      <c r="G136" s="298"/>
      <c r="H136" s="298" t="s">
        <v>3184</v>
      </c>
      <c r="I136" s="298" t="s">
        <v>3229</v>
      </c>
      <c r="J136" s="45" t="str">
        <f t="shared" si="4"/>
        <v>GoldMoscow Special Alloys Processing Plant</v>
      </c>
      <c r="K136" s="45" t="str">
        <f t="shared" si="5"/>
        <v>GoldMoscow Special Alloys Processing Plant</v>
      </c>
      <c r="L136" s="243"/>
    </row>
    <row r="137" spans="1:12" ht="10.5" customHeight="1">
      <c r="A137" s="298" t="s">
        <v>2290</v>
      </c>
      <c r="B137" s="298" t="s">
        <v>2427</v>
      </c>
      <c r="C137" s="298" t="s">
        <v>2427</v>
      </c>
      <c r="D137" s="298" t="s">
        <v>1724</v>
      </c>
      <c r="E137" s="298" t="s">
        <v>1276</v>
      </c>
      <c r="F137" s="298" t="s">
        <v>3060</v>
      </c>
      <c r="G137" s="298"/>
      <c r="H137" s="298" t="s">
        <v>3185</v>
      </c>
      <c r="I137" s="298" t="s">
        <v>3079</v>
      </c>
      <c r="J137" s="45" t="str">
        <f t="shared" si="4"/>
        <v>GoldNadir Metal Rafineri San. Ve Tic. A.Ş.</v>
      </c>
      <c r="K137" s="45" t="str">
        <f t="shared" si="5"/>
        <v>GoldNadir Metal Rafineri San. Ve Tic. A.Ş.</v>
      </c>
      <c r="L137" s="243"/>
    </row>
    <row r="138" spans="1:12" ht="10.5" customHeight="1">
      <c r="A138" s="298" t="s">
        <v>2290</v>
      </c>
      <c r="B138" s="298" t="s">
        <v>2422</v>
      </c>
      <c r="C138" s="298" t="s">
        <v>2422</v>
      </c>
      <c r="D138" s="298" t="s">
        <v>1731</v>
      </c>
      <c r="E138" s="298" t="s">
        <v>1277</v>
      </c>
      <c r="F138" s="298" t="s">
        <v>3060</v>
      </c>
      <c r="G138" s="298"/>
      <c r="H138" s="298" t="s">
        <v>3186</v>
      </c>
      <c r="I138" s="298" t="s">
        <v>3187</v>
      </c>
      <c r="J138" s="45" t="str">
        <f t="shared" si="4"/>
        <v>GoldNavoi Mining and Metallurgical Combinat</v>
      </c>
      <c r="K138" s="45" t="str">
        <f t="shared" si="5"/>
        <v>GoldNavoi Mining and Metallurgical Combinat</v>
      </c>
      <c r="L138" s="243"/>
    </row>
    <row r="139" spans="1:12" ht="10.5" customHeight="1">
      <c r="A139" s="298" t="s">
        <v>2290</v>
      </c>
      <c r="B139" s="298" t="s">
        <v>4054</v>
      </c>
      <c r="C139" s="298" t="s">
        <v>4054</v>
      </c>
      <c r="D139" s="298" t="s">
        <v>2217</v>
      </c>
      <c r="E139" s="298" t="s">
        <v>1278</v>
      </c>
      <c r="F139" s="298" t="s">
        <v>3060</v>
      </c>
      <c r="G139" s="298"/>
      <c r="H139" s="298" t="s">
        <v>3188</v>
      </c>
      <c r="I139" s="298" t="s">
        <v>3189</v>
      </c>
      <c r="J139" s="45" t="str">
        <f t="shared" si="4"/>
        <v>GoldNihon Material Co., Ltd.</v>
      </c>
      <c r="K139" s="45" t="str">
        <f t="shared" si="5"/>
        <v>GoldNihon Material Co., Ltd.</v>
      </c>
      <c r="L139" s="243"/>
    </row>
    <row r="140" spans="1:12" ht="10.5" customHeight="1">
      <c r="A140" s="298" t="s">
        <v>2290</v>
      </c>
      <c r="B140" s="298" t="s">
        <v>3083</v>
      </c>
      <c r="C140" s="298" t="s">
        <v>2415</v>
      </c>
      <c r="D140" s="298" t="s">
        <v>2164</v>
      </c>
      <c r="E140" s="298" t="s">
        <v>1220</v>
      </c>
      <c r="F140" s="298" t="s">
        <v>3060</v>
      </c>
      <c r="G140" s="298"/>
      <c r="H140" s="298" t="s">
        <v>3081</v>
      </c>
      <c r="I140" s="298" t="s">
        <v>3082</v>
      </c>
      <c r="J140" s="45" t="str">
        <f t="shared" si="4"/>
        <v>GoldNorddeutsche Affinererie AG</v>
      </c>
      <c r="K140" s="45" t="str">
        <f t="shared" si="5"/>
        <v>GoldNorddeutsche Affinererie AG</v>
      </c>
      <c r="L140" s="243"/>
    </row>
    <row r="141" spans="1:12" ht="10.5" customHeight="1">
      <c r="A141" s="298" t="s">
        <v>2290</v>
      </c>
      <c r="B141" s="298" t="s">
        <v>4157</v>
      </c>
      <c r="C141" s="298" t="s">
        <v>4157</v>
      </c>
      <c r="D141" s="298" t="s">
        <v>2125</v>
      </c>
      <c r="E141" s="298" t="s">
        <v>4160</v>
      </c>
      <c r="F141" s="298" t="s">
        <v>3060</v>
      </c>
      <c r="G141" s="298"/>
      <c r="H141" s="298" t="s">
        <v>4161</v>
      </c>
      <c r="I141" s="298" t="s">
        <v>4161</v>
      </c>
      <c r="J141" s="45" t="str">
        <f t="shared" si="4"/>
        <v>GoldÖgussa Österreichische Gold- und Silber-Scheideanstalt GmbH</v>
      </c>
      <c r="K141" s="45" t="str">
        <f t="shared" si="5"/>
        <v>GoldÖgussa Österreichische Gold- und Silber-Scheideanstalt GmbH</v>
      </c>
      <c r="L141" s="243"/>
    </row>
    <row r="142" spans="1:12" ht="10.5" customHeight="1">
      <c r="A142" s="298" t="s">
        <v>2290</v>
      </c>
      <c r="B142" s="298" t="s">
        <v>75</v>
      </c>
      <c r="C142" s="298" t="s">
        <v>4153</v>
      </c>
      <c r="D142" s="298" t="s">
        <v>4880</v>
      </c>
      <c r="E142" s="298" t="s">
        <v>1279</v>
      </c>
      <c r="F142" s="298" t="s">
        <v>3060</v>
      </c>
      <c r="G142" s="298"/>
      <c r="H142" s="298" t="s">
        <v>3190</v>
      </c>
      <c r="I142" s="298" t="s">
        <v>3191</v>
      </c>
      <c r="J142" s="45" t="str">
        <f t="shared" si="4"/>
        <v>GoldOhio Precious Metals, LLC</v>
      </c>
      <c r="K142" s="45" t="str">
        <f t="shared" si="5"/>
        <v>GoldOhio Precious Metals, LLC</v>
      </c>
      <c r="L142" s="243"/>
    </row>
    <row r="143" spans="1:12" ht="10.5" customHeight="1">
      <c r="A143" s="298" t="s">
        <v>2290</v>
      </c>
      <c r="B143" s="298" t="s">
        <v>4055</v>
      </c>
      <c r="C143" s="298" t="s">
        <v>4055</v>
      </c>
      <c r="D143" s="298" t="s">
        <v>2217</v>
      </c>
      <c r="E143" s="298" t="s">
        <v>1280</v>
      </c>
      <c r="F143" s="298" t="s">
        <v>3060</v>
      </c>
      <c r="G143" s="298"/>
      <c r="H143" s="298" t="s">
        <v>3192</v>
      </c>
      <c r="I143" s="298" t="s">
        <v>3193</v>
      </c>
      <c r="J143" s="45" t="str">
        <f t="shared" si="4"/>
        <v>GoldOhura Precious Metal Industry Co., Ltd.</v>
      </c>
      <c r="K143" s="45" t="str">
        <f t="shared" si="5"/>
        <v>GoldOhura Precious Metal Industry Co., Ltd.</v>
      </c>
      <c r="L143" s="243"/>
    </row>
    <row r="144" spans="1:12" ht="10.5" customHeight="1">
      <c r="A144" s="298" t="s">
        <v>2290</v>
      </c>
      <c r="B144" s="298" t="s">
        <v>4226</v>
      </c>
      <c r="C144" s="298" t="s">
        <v>4226</v>
      </c>
      <c r="D144" s="298" t="s">
        <v>1690</v>
      </c>
      <c r="E144" s="298" t="s">
        <v>1281</v>
      </c>
      <c r="F144" s="298" t="s">
        <v>3060</v>
      </c>
      <c r="G144" s="298"/>
      <c r="H144" s="298" t="s">
        <v>3194</v>
      </c>
      <c r="I144" s="298" t="s">
        <v>3195</v>
      </c>
      <c r="J144" s="45" t="str">
        <f t="shared" si="4"/>
        <v>GoldOJSC "The Gulidov Krasnoyarsk Non-Ferrous Metals Plant" (OJSC Krastsvetmet)</v>
      </c>
      <c r="K144" s="45" t="str">
        <f t="shared" si="5"/>
        <v>GoldOJSC "The Gulidov Krasnoyarsk Non-Ferrous Metals Plant" (OJSC Krastsvetmet)</v>
      </c>
      <c r="L144" s="243"/>
    </row>
    <row r="145" spans="1:12" ht="10.5" customHeight="1">
      <c r="A145" s="298" t="s">
        <v>2290</v>
      </c>
      <c r="B145" s="298" t="s">
        <v>3196</v>
      </c>
      <c r="C145" s="298" t="s">
        <v>4226</v>
      </c>
      <c r="D145" s="298" t="s">
        <v>1690</v>
      </c>
      <c r="E145" s="298" t="s">
        <v>1281</v>
      </c>
      <c r="F145" s="298" t="s">
        <v>3060</v>
      </c>
      <c r="G145" s="298"/>
      <c r="H145" s="298" t="s">
        <v>3194</v>
      </c>
      <c r="I145" s="298" t="s">
        <v>3195</v>
      </c>
      <c r="J145" s="45" t="str">
        <f t="shared" si="4"/>
        <v>GoldOJSC Krastsvetmet</v>
      </c>
      <c r="K145" s="45" t="str">
        <f t="shared" si="5"/>
        <v>GoldOJSC Krastsvetmet</v>
      </c>
      <c r="L145" s="243"/>
    </row>
    <row r="146" spans="1:12" ht="10.5" customHeight="1">
      <c r="A146" s="298" t="s">
        <v>2290</v>
      </c>
      <c r="B146" s="298" t="s">
        <v>4150</v>
      </c>
      <c r="C146" s="298" t="s">
        <v>4150</v>
      </c>
      <c r="D146" s="298" t="s">
        <v>1690</v>
      </c>
      <c r="E146" s="298" t="s">
        <v>1237</v>
      </c>
      <c r="F146" s="298" t="s">
        <v>3060</v>
      </c>
      <c r="G146" s="298"/>
      <c r="H146" s="298" t="s">
        <v>3115</v>
      </c>
      <c r="I146" s="298" t="s">
        <v>4227</v>
      </c>
      <c r="J146" s="45" t="str">
        <f t="shared" si="4"/>
        <v>GoldOJSC Novosibirsk Refinery</v>
      </c>
      <c r="K146" s="45" t="str">
        <f t="shared" si="5"/>
        <v>GoldOJSC Novosibirsk Refinery</v>
      </c>
      <c r="L146" s="243"/>
    </row>
    <row r="147" spans="1:12" ht="10.5" customHeight="1">
      <c r="A147" s="298" t="s">
        <v>2290</v>
      </c>
      <c r="B147" s="298" t="s">
        <v>2539</v>
      </c>
      <c r="C147" s="298" t="s">
        <v>4153</v>
      </c>
      <c r="D147" s="298" t="s">
        <v>4880</v>
      </c>
      <c r="E147" s="298" t="s">
        <v>1279</v>
      </c>
      <c r="F147" s="298" t="s">
        <v>3060</v>
      </c>
      <c r="G147" s="298"/>
      <c r="H147" s="298" t="s">
        <v>3190</v>
      </c>
      <c r="I147" s="298" t="s">
        <v>3191</v>
      </c>
      <c r="J147" s="45" t="str">
        <f t="shared" si="4"/>
        <v>GoldOPM</v>
      </c>
      <c r="K147" s="45" t="str">
        <f t="shared" si="5"/>
        <v>GoldOPM</v>
      </c>
      <c r="L147" s="243"/>
    </row>
    <row r="148" spans="1:12" ht="10.5" customHeight="1">
      <c r="A148" s="298" t="s">
        <v>2290</v>
      </c>
      <c r="B148" s="298" t="s">
        <v>4578</v>
      </c>
      <c r="C148" s="298" t="s">
        <v>4578</v>
      </c>
      <c r="D148" s="298" t="s">
        <v>2148</v>
      </c>
      <c r="E148" s="298" t="s">
        <v>1282</v>
      </c>
      <c r="F148" s="298" t="s">
        <v>3060</v>
      </c>
      <c r="G148" s="298"/>
      <c r="H148" s="298" t="s">
        <v>3197</v>
      </c>
      <c r="I148" s="298" t="s">
        <v>3073</v>
      </c>
      <c r="J148" s="45" t="str">
        <f t="shared" si="4"/>
        <v>GoldPAMP S.A.</v>
      </c>
      <c r="K148" s="45" t="str">
        <f t="shared" si="5"/>
        <v>GoldPAMP S.A.</v>
      </c>
      <c r="L148" s="243"/>
    </row>
    <row r="149" spans="1:12" ht="10.5" customHeight="1">
      <c r="A149" s="298" t="s">
        <v>2290</v>
      </c>
      <c r="B149" s="298" t="s">
        <v>4182</v>
      </c>
      <c r="C149" s="298" t="s">
        <v>72</v>
      </c>
      <c r="D149" s="298" t="s">
        <v>2217</v>
      </c>
      <c r="E149" s="298" t="s">
        <v>1255</v>
      </c>
      <c r="F149" s="298" t="s">
        <v>3060</v>
      </c>
      <c r="G149" s="298"/>
      <c r="H149" s="298" t="s">
        <v>4708</v>
      </c>
      <c r="I149" s="298" t="s">
        <v>4708</v>
      </c>
      <c r="J149" s="45" t="str">
        <f t="shared" si="4"/>
        <v>GoldPan Pacific Copper Co Ltd.</v>
      </c>
      <c r="K149" s="45" t="str">
        <f t="shared" si="5"/>
        <v>GoldPan Pacific Copper Co Ltd.</v>
      </c>
      <c r="L149" s="243"/>
    </row>
    <row r="150" spans="1:12" ht="10.5" customHeight="1">
      <c r="A150" s="298" t="s">
        <v>2290</v>
      </c>
      <c r="B150" s="298" t="s">
        <v>4903</v>
      </c>
      <c r="C150" s="298" t="s">
        <v>4903</v>
      </c>
      <c r="D150" s="298" t="s">
        <v>4880</v>
      </c>
      <c r="E150" s="298" t="s">
        <v>4904</v>
      </c>
      <c r="F150" s="298" t="s">
        <v>3060</v>
      </c>
      <c r="G150" s="298"/>
      <c r="H150" s="298" t="s">
        <v>3061</v>
      </c>
      <c r="I150" s="298" t="s">
        <v>3062</v>
      </c>
      <c r="J150" s="45" t="str">
        <f t="shared" si="4"/>
        <v>GoldPease &amp; Curren</v>
      </c>
      <c r="K150" s="45" t="str">
        <f t="shared" si="5"/>
        <v>GoldPease &amp; Curren</v>
      </c>
      <c r="L150" s="243"/>
    </row>
    <row r="151" spans="1:12" ht="10.5" customHeight="1">
      <c r="A151" s="298" t="s">
        <v>2290</v>
      </c>
      <c r="B151" s="298" t="s">
        <v>4056</v>
      </c>
      <c r="C151" s="298" t="s">
        <v>4056</v>
      </c>
      <c r="D151" s="298" t="s">
        <v>2150</v>
      </c>
      <c r="E151" s="298" t="s">
        <v>1283</v>
      </c>
      <c r="F151" s="298" t="s">
        <v>3060</v>
      </c>
      <c r="G151" s="298"/>
      <c r="H151" s="298" t="s">
        <v>4988</v>
      </c>
      <c r="I151" s="298" t="s">
        <v>3199</v>
      </c>
      <c r="J151" s="45" t="str">
        <f t="shared" si="4"/>
        <v>GoldPenglai Penggang Gold Industry Co., Ltd.</v>
      </c>
      <c r="K151" s="45" t="str">
        <f t="shared" si="5"/>
        <v>GoldPenglai Penggang Gold Industry Co., Ltd.</v>
      </c>
      <c r="L151" s="243"/>
    </row>
    <row r="152" spans="1:12" ht="10.5" customHeight="1">
      <c r="A152" s="298" t="s">
        <v>2290</v>
      </c>
      <c r="B152" s="298" t="s">
        <v>4183</v>
      </c>
      <c r="C152" s="298" t="s">
        <v>2289</v>
      </c>
      <c r="D152" s="298" t="s">
        <v>2124</v>
      </c>
      <c r="E152" s="298" t="s">
        <v>1309</v>
      </c>
      <c r="F152" s="298" t="s">
        <v>3060</v>
      </c>
      <c r="G152" s="298"/>
      <c r="H152" s="298" t="s">
        <v>3253</v>
      </c>
      <c r="I152" s="298" t="s">
        <v>3254</v>
      </c>
      <c r="J152" s="45" t="str">
        <f t="shared" si="4"/>
        <v>GoldPerth Mint</v>
      </c>
      <c r="K152" s="45" t="str">
        <f t="shared" si="5"/>
        <v>GoldPerth Mint</v>
      </c>
      <c r="L152" s="243"/>
    </row>
    <row r="153" spans="1:12" ht="10.5" customHeight="1">
      <c r="A153" s="298" t="s">
        <v>2290</v>
      </c>
      <c r="B153" s="298" t="s">
        <v>3258</v>
      </c>
      <c r="C153" s="298" t="s">
        <v>2289</v>
      </c>
      <c r="D153" s="298" t="s">
        <v>2124</v>
      </c>
      <c r="E153" s="298" t="s">
        <v>1309</v>
      </c>
      <c r="F153" s="298" t="s">
        <v>3060</v>
      </c>
      <c r="G153" s="298"/>
      <c r="H153" s="298" t="s">
        <v>3253</v>
      </c>
      <c r="I153" s="298" t="s">
        <v>3254</v>
      </c>
      <c r="J153" s="45" t="str">
        <f t="shared" si="4"/>
        <v>GoldPerth Mint (ANZ)</v>
      </c>
      <c r="K153" s="45" t="str">
        <f t="shared" si="5"/>
        <v>GoldPerth Mint (ANZ)</v>
      </c>
      <c r="L153" s="243"/>
    </row>
    <row r="154" spans="1:12" ht="10.5" customHeight="1">
      <c r="A154" s="298" t="s">
        <v>2290</v>
      </c>
      <c r="B154" s="298" t="s">
        <v>1765</v>
      </c>
      <c r="C154" s="298" t="s">
        <v>1765</v>
      </c>
      <c r="D154" s="298" t="s">
        <v>1690</v>
      </c>
      <c r="E154" s="298" t="s">
        <v>1284</v>
      </c>
      <c r="F154" s="298" t="s">
        <v>3060</v>
      </c>
      <c r="G154" s="298"/>
      <c r="H154" s="298" t="s">
        <v>3200</v>
      </c>
      <c r="I154" s="298" t="s">
        <v>3201</v>
      </c>
      <c r="J154" s="45" t="str">
        <f t="shared" si="4"/>
        <v>GoldPrioksky Plant of Non-Ferrous Metals</v>
      </c>
      <c r="K154" s="45" t="str">
        <f t="shared" si="5"/>
        <v>GoldPrioksky Plant of Non-Ferrous Metals</v>
      </c>
      <c r="L154" s="243"/>
    </row>
    <row r="155" spans="1:12" ht="10.5" customHeight="1">
      <c r="A155" s="298" t="s">
        <v>2290</v>
      </c>
      <c r="B155" s="298" t="s">
        <v>4184</v>
      </c>
      <c r="C155" s="298" t="s">
        <v>4578</v>
      </c>
      <c r="D155" s="298" t="s">
        <v>2148</v>
      </c>
      <c r="E155" s="298" t="s">
        <v>1282</v>
      </c>
      <c r="F155" s="298" t="s">
        <v>3060</v>
      </c>
      <c r="G155" s="298"/>
      <c r="H155" s="298" t="s">
        <v>3197</v>
      </c>
      <c r="I155" s="298" t="s">
        <v>3073</v>
      </c>
      <c r="J155" s="45" t="str">
        <f t="shared" si="4"/>
        <v>GoldProduits Artistiques de Métaux</v>
      </c>
      <c r="K155" s="45" t="str">
        <f t="shared" si="5"/>
        <v>GoldProduits Artistiques de Métaux</v>
      </c>
      <c r="L155" s="243"/>
    </row>
    <row r="156" spans="1:12" ht="10.5" customHeight="1">
      <c r="A156" s="298" t="s">
        <v>2290</v>
      </c>
      <c r="B156" s="298" t="s">
        <v>2423</v>
      </c>
      <c r="C156" s="298" t="s">
        <v>2423</v>
      </c>
      <c r="D156" s="298" t="s">
        <v>2206</v>
      </c>
      <c r="E156" s="298" t="s">
        <v>1285</v>
      </c>
      <c r="F156" s="298" t="s">
        <v>3060</v>
      </c>
      <c r="G156" s="298"/>
      <c r="H156" s="298" t="s">
        <v>3202</v>
      </c>
      <c r="I156" s="298" t="s">
        <v>3203</v>
      </c>
      <c r="J156" s="45" t="str">
        <f t="shared" si="4"/>
        <v>GoldPT Aneka Tambang (Persero) Tbk</v>
      </c>
      <c r="K156" s="45" t="str">
        <f t="shared" si="5"/>
        <v>GoldPT Aneka Tambang (Persero) Tbk</v>
      </c>
      <c r="L156" s="243"/>
    </row>
    <row r="157" spans="1:12" ht="10.5" customHeight="1">
      <c r="A157" s="298" t="s">
        <v>2290</v>
      </c>
      <c r="B157" s="298" t="s">
        <v>4579</v>
      </c>
      <c r="C157" s="298" t="s">
        <v>4579</v>
      </c>
      <c r="D157" s="298" t="s">
        <v>2148</v>
      </c>
      <c r="E157" s="298" t="s">
        <v>1286</v>
      </c>
      <c r="F157" s="298" t="s">
        <v>3060</v>
      </c>
      <c r="G157" s="298"/>
      <c r="H157" s="298" t="s">
        <v>3204</v>
      </c>
      <c r="I157" s="298" t="s">
        <v>3175</v>
      </c>
      <c r="J157" s="45" t="str">
        <f t="shared" si="4"/>
        <v>GoldPX Précinox S.A.</v>
      </c>
      <c r="K157" s="45" t="str">
        <f t="shared" si="5"/>
        <v>GoldPX Précinox S.A.</v>
      </c>
      <c r="L157" s="243"/>
    </row>
    <row r="158" spans="1:12" ht="10.5" customHeight="1">
      <c r="A158" s="298" t="s">
        <v>2290</v>
      </c>
      <c r="B158" s="298" t="s">
        <v>4058</v>
      </c>
      <c r="C158" s="298" t="s">
        <v>4058</v>
      </c>
      <c r="D158" s="298" t="s">
        <v>1743</v>
      </c>
      <c r="E158" s="298" t="s">
        <v>1287</v>
      </c>
      <c r="F158" s="298" t="s">
        <v>3060</v>
      </c>
      <c r="G158" s="298"/>
      <c r="H158" s="298" t="s">
        <v>3205</v>
      </c>
      <c r="I158" s="298" t="s">
        <v>3206</v>
      </c>
      <c r="J158" s="45" t="str">
        <f t="shared" si="4"/>
        <v>GoldRand Refinery (Pty) Ltd.</v>
      </c>
      <c r="K158" s="45" t="str">
        <f t="shared" si="5"/>
        <v>GoldRand Refinery (Pty) Ltd.</v>
      </c>
      <c r="L158" s="243"/>
    </row>
    <row r="159" spans="1:12" ht="10.5" customHeight="1">
      <c r="A159" s="298" t="s">
        <v>2290</v>
      </c>
      <c r="B159" s="298" t="s">
        <v>40</v>
      </c>
      <c r="C159" s="298" t="s">
        <v>73</v>
      </c>
      <c r="D159" s="298" t="s">
        <v>4876</v>
      </c>
      <c r="E159" s="298" t="s">
        <v>1263</v>
      </c>
      <c r="F159" s="298" t="s">
        <v>3060</v>
      </c>
      <c r="G159" s="298"/>
      <c r="H159" s="298" t="s">
        <v>3160</v>
      </c>
      <c r="I159" s="298" t="s">
        <v>3161</v>
      </c>
      <c r="J159" s="45" t="str">
        <f t="shared" si="4"/>
        <v>GoldRefinery LS-Nikko Copper Inc.</v>
      </c>
      <c r="K159" s="45" t="str">
        <f t="shared" si="5"/>
        <v>GoldRefinery LS-Nikko Copper Inc.</v>
      </c>
      <c r="L159" s="243"/>
    </row>
    <row r="160" spans="1:12" ht="10.5" customHeight="1">
      <c r="A160" s="298" t="s">
        <v>2290</v>
      </c>
      <c r="B160" s="298" t="s">
        <v>4580</v>
      </c>
      <c r="C160" s="298" t="s">
        <v>4580</v>
      </c>
      <c r="D160" s="298" t="s">
        <v>2265</v>
      </c>
      <c r="E160" s="298" t="s">
        <v>4581</v>
      </c>
      <c r="F160" s="298" t="s">
        <v>3060</v>
      </c>
      <c r="G160" s="298"/>
      <c r="H160" s="298" t="s">
        <v>4631</v>
      </c>
      <c r="I160" s="298" t="s">
        <v>4632</v>
      </c>
      <c r="J160" s="45" t="str">
        <f t="shared" si="4"/>
        <v>GoldRemondis Argentia B.V.</v>
      </c>
      <c r="K160" s="45" t="str">
        <f t="shared" si="5"/>
        <v>GoldRemondis Argentia B.V.</v>
      </c>
      <c r="L160" s="243"/>
    </row>
    <row r="161" spans="1:12" ht="10.5" customHeight="1">
      <c r="A161" s="298" t="s">
        <v>2290</v>
      </c>
      <c r="B161" s="298" t="s">
        <v>2644</v>
      </c>
      <c r="C161" s="298" t="s">
        <v>2644</v>
      </c>
      <c r="D161" s="298" t="s">
        <v>4880</v>
      </c>
      <c r="E161" s="298" t="s">
        <v>2645</v>
      </c>
      <c r="F161" s="298" t="s">
        <v>3060</v>
      </c>
      <c r="G161" s="298"/>
      <c r="H161" s="298" t="s">
        <v>3278</v>
      </c>
      <c r="I161" s="298" t="s">
        <v>3279</v>
      </c>
      <c r="J161" s="45" t="str">
        <f t="shared" si="4"/>
        <v>GoldRepublic Metals Corporation</v>
      </c>
      <c r="K161" s="45" t="str">
        <f t="shared" si="5"/>
        <v>GoldRepublic Metals Corporation</v>
      </c>
      <c r="L161" s="243"/>
    </row>
    <row r="162" spans="1:12" ht="10.5" customHeight="1">
      <c r="A162" s="298" t="s">
        <v>2290</v>
      </c>
      <c r="B162" s="298" t="s">
        <v>1766</v>
      </c>
      <c r="C162" s="298" t="s">
        <v>1766</v>
      </c>
      <c r="D162" s="298" t="s">
        <v>2146</v>
      </c>
      <c r="E162" s="298" t="s">
        <v>1288</v>
      </c>
      <c r="F162" s="298" t="s">
        <v>3060</v>
      </c>
      <c r="G162" s="298"/>
      <c r="H162" s="298" t="s">
        <v>3207</v>
      </c>
      <c r="I162" s="298" t="s">
        <v>3145</v>
      </c>
      <c r="J162" s="45" t="str">
        <f t="shared" si="4"/>
        <v>GoldRoyal Canadian Mint</v>
      </c>
      <c r="K162" s="45" t="str">
        <f t="shared" si="5"/>
        <v>GoldRoyal Canadian Mint</v>
      </c>
      <c r="L162" s="243"/>
    </row>
    <row r="163" spans="1:12" ht="10.5" customHeight="1">
      <c r="A163" s="298" t="s">
        <v>2290</v>
      </c>
      <c r="B163" s="298" t="s">
        <v>4228</v>
      </c>
      <c r="C163" s="298" t="s">
        <v>4228</v>
      </c>
      <c r="D163" s="298" t="s">
        <v>2180</v>
      </c>
      <c r="E163" s="298" t="s">
        <v>4229</v>
      </c>
      <c r="F163" s="298" t="s">
        <v>3060</v>
      </c>
      <c r="G163" s="298"/>
      <c r="H163" s="298" t="s">
        <v>4230</v>
      </c>
      <c r="I163" s="298" t="s">
        <v>4231</v>
      </c>
      <c r="J163" s="45" t="str">
        <f t="shared" si="4"/>
        <v>GoldSAAMP</v>
      </c>
      <c r="K163" s="45" t="str">
        <f t="shared" si="5"/>
        <v>GoldSAAMP</v>
      </c>
      <c r="L163" s="243"/>
    </row>
    <row r="164" spans="1:12" ht="10.5" customHeight="1">
      <c r="A164" s="298" t="s">
        <v>2290</v>
      </c>
      <c r="B164" s="298" t="s">
        <v>2339</v>
      </c>
      <c r="C164" s="298" t="s">
        <v>2339</v>
      </c>
      <c r="D164" s="298" t="s">
        <v>4880</v>
      </c>
      <c r="E164" s="298" t="s">
        <v>1289</v>
      </c>
      <c r="F164" s="298" t="s">
        <v>3060</v>
      </c>
      <c r="G164" s="298"/>
      <c r="H164" s="298" t="s">
        <v>3208</v>
      </c>
      <c r="I164" s="298" t="s">
        <v>3209</v>
      </c>
      <c r="J164" s="45" t="str">
        <f t="shared" si="4"/>
        <v>GoldSabin Metal Corp.</v>
      </c>
      <c r="K164" s="45" t="str">
        <f t="shared" si="5"/>
        <v>GoldSabin Metal Corp.</v>
      </c>
      <c r="L164" s="243"/>
    </row>
    <row r="165" spans="1:12" ht="10.5" customHeight="1">
      <c r="A165" s="298" t="s">
        <v>2290</v>
      </c>
      <c r="B165" s="298" t="s">
        <v>4582</v>
      </c>
      <c r="C165" s="298" t="s">
        <v>4582</v>
      </c>
      <c r="D165" s="298" t="s">
        <v>2163</v>
      </c>
      <c r="E165" s="298" t="s">
        <v>4583</v>
      </c>
      <c r="F165" s="298" t="s">
        <v>3060</v>
      </c>
      <c r="G165" s="298"/>
      <c r="H165" s="298" t="s">
        <v>4584</v>
      </c>
      <c r="I165" s="298" t="s">
        <v>3283</v>
      </c>
      <c r="J165" s="45" t="str">
        <f t="shared" si="4"/>
        <v>GoldSAFINA A.S.</v>
      </c>
      <c r="K165" s="45" t="str">
        <f t="shared" si="5"/>
        <v>GoldSAFINA A.S.</v>
      </c>
      <c r="L165" s="243"/>
    </row>
    <row r="166" spans="1:12" ht="10.5" customHeight="1">
      <c r="A166" s="298" t="s">
        <v>2290</v>
      </c>
      <c r="B166" s="298" t="s">
        <v>4565</v>
      </c>
      <c r="C166" s="298" t="s">
        <v>72</v>
      </c>
      <c r="D166" s="298" t="s">
        <v>2217</v>
      </c>
      <c r="E166" s="298" t="s">
        <v>1255</v>
      </c>
      <c r="F166" s="298" t="s">
        <v>3060</v>
      </c>
      <c r="G166" s="298"/>
      <c r="H166" s="298" t="s">
        <v>4708</v>
      </c>
      <c r="I166" s="298" t="s">
        <v>4708</v>
      </c>
      <c r="J166" s="45" t="str">
        <f t="shared" si="4"/>
        <v>GoldSaganoseki Smelter &amp; Refinery</v>
      </c>
      <c r="K166" s="45" t="str">
        <f t="shared" si="5"/>
        <v>GoldSaganoseki Smelter &amp; Refinery</v>
      </c>
      <c r="L166" s="243"/>
    </row>
    <row r="167" spans="1:12" ht="10.5" customHeight="1">
      <c r="A167" s="298" t="s">
        <v>2290</v>
      </c>
      <c r="B167" s="298" t="s">
        <v>4585</v>
      </c>
      <c r="C167" s="298" t="s">
        <v>4585</v>
      </c>
      <c r="D167" s="298" t="s">
        <v>2207</v>
      </c>
      <c r="E167" s="298" t="s">
        <v>4586</v>
      </c>
      <c r="F167" s="298" t="s">
        <v>3060</v>
      </c>
      <c r="G167" s="298"/>
      <c r="H167" s="298" t="s">
        <v>4587</v>
      </c>
      <c r="I167" s="298" t="s">
        <v>4588</v>
      </c>
      <c r="J167" s="45" t="str">
        <f t="shared" si="4"/>
        <v>GoldSai Refinery</v>
      </c>
      <c r="K167" s="45" t="str">
        <f t="shared" si="5"/>
        <v>GoldSai Refinery</v>
      </c>
      <c r="L167" s="243"/>
    </row>
    <row r="168" spans="1:12" ht="10.5" customHeight="1">
      <c r="A168" s="298" t="s">
        <v>2290</v>
      </c>
      <c r="B168" s="298" t="s">
        <v>3210</v>
      </c>
      <c r="C168" s="298" t="s">
        <v>2678</v>
      </c>
      <c r="D168" s="298" t="s">
        <v>4876</v>
      </c>
      <c r="E168" s="298" t="s">
        <v>2679</v>
      </c>
      <c r="F168" s="298" t="s">
        <v>3060</v>
      </c>
      <c r="G168" s="298"/>
      <c r="H168" s="298" t="s">
        <v>3101</v>
      </c>
      <c r="I168" s="298" t="s">
        <v>3102</v>
      </c>
      <c r="J168" s="45" t="str">
        <f t="shared" si="4"/>
        <v>GoldSamdok Metal</v>
      </c>
      <c r="K168" s="45" t="str">
        <f t="shared" si="5"/>
        <v>GoldSamdok Metal</v>
      </c>
      <c r="L168" s="243"/>
    </row>
    <row r="169" spans="1:12" ht="10.5" customHeight="1">
      <c r="A169" s="298" t="s">
        <v>2290</v>
      </c>
      <c r="B169" s="298" t="s">
        <v>2678</v>
      </c>
      <c r="C169" s="298" t="s">
        <v>2678</v>
      </c>
      <c r="D169" s="298" t="s">
        <v>4876</v>
      </c>
      <c r="E169" s="298" t="s">
        <v>2679</v>
      </c>
      <c r="F169" s="298" t="s">
        <v>3060</v>
      </c>
      <c r="G169" s="298"/>
      <c r="H169" s="298" t="s">
        <v>3101</v>
      </c>
      <c r="I169" s="298" t="s">
        <v>3102</v>
      </c>
      <c r="J169" s="45" t="str">
        <f t="shared" si="4"/>
        <v>GoldSamduck Precious Metals</v>
      </c>
      <c r="K169" s="45" t="str">
        <f t="shared" si="5"/>
        <v>GoldSamduck Precious Metals</v>
      </c>
      <c r="L169" s="243"/>
    </row>
    <row r="170" spans="1:12" ht="10.5" customHeight="1">
      <c r="A170" s="298" t="s">
        <v>2290</v>
      </c>
      <c r="B170" s="298" t="s">
        <v>4905</v>
      </c>
      <c r="C170" s="298" t="s">
        <v>4905</v>
      </c>
      <c r="D170" s="298" t="s">
        <v>4876</v>
      </c>
      <c r="E170" s="298" t="s">
        <v>1290</v>
      </c>
      <c r="F170" s="298" t="s">
        <v>3060</v>
      </c>
      <c r="G170" s="298"/>
      <c r="H170" s="298" t="s">
        <v>3212</v>
      </c>
      <c r="I170" s="298" t="s">
        <v>3213</v>
      </c>
      <c r="J170" s="45" t="str">
        <f t="shared" si="4"/>
        <v>GoldSamwon Metals Corp.</v>
      </c>
      <c r="K170" s="45" t="str">
        <f t="shared" si="5"/>
        <v>GoldSamwon Metals Corp.</v>
      </c>
      <c r="L170" s="243"/>
    </row>
    <row r="171" spans="1:12" ht="10.5" customHeight="1">
      <c r="A171" s="298" t="s">
        <v>2290</v>
      </c>
      <c r="B171" s="298" t="s">
        <v>4155</v>
      </c>
      <c r="C171" s="298" t="s">
        <v>4155</v>
      </c>
      <c r="D171" s="298" t="s">
        <v>2164</v>
      </c>
      <c r="E171" s="298" t="s">
        <v>4158</v>
      </c>
      <c r="F171" s="298" t="s">
        <v>3060</v>
      </c>
      <c r="G171" s="298"/>
      <c r="H171" s="298" t="s">
        <v>3393</v>
      </c>
      <c r="I171" s="298" t="s">
        <v>3394</v>
      </c>
      <c r="J171" s="45" t="str">
        <f t="shared" si="4"/>
        <v>GoldSAXONIA Edelmetalle GmbH</v>
      </c>
      <c r="K171" s="45" t="str">
        <f t="shared" si="5"/>
        <v>GoldSAXONIA Edelmetalle GmbH</v>
      </c>
      <c r="L171" s="243"/>
    </row>
    <row r="172" spans="1:12" ht="10.5" customHeight="1">
      <c r="A172" s="298" t="s">
        <v>2290</v>
      </c>
      <c r="B172" s="298" t="s">
        <v>4170</v>
      </c>
      <c r="C172" s="298" t="s">
        <v>4170</v>
      </c>
      <c r="D172" s="298" t="s">
        <v>2265</v>
      </c>
      <c r="E172" s="298" t="s">
        <v>1291</v>
      </c>
      <c r="F172" s="298" t="s">
        <v>3060</v>
      </c>
      <c r="G172" s="298"/>
      <c r="H172" s="298" t="s">
        <v>3214</v>
      </c>
      <c r="I172" s="298" t="s">
        <v>3215</v>
      </c>
      <c r="J172" s="45" t="str">
        <f t="shared" si="4"/>
        <v>GoldSchone Edelmetaal B.V.</v>
      </c>
      <c r="K172" s="45" t="str">
        <f t="shared" si="5"/>
        <v>GoldSchone Edelmetaal B.V.</v>
      </c>
      <c r="L172" s="243"/>
    </row>
    <row r="173" spans="1:12" ht="10.5" customHeight="1">
      <c r="A173" s="298" t="s">
        <v>2290</v>
      </c>
      <c r="B173" s="298" t="s">
        <v>3211</v>
      </c>
      <c r="C173" s="298" t="s">
        <v>2678</v>
      </c>
      <c r="D173" s="298" t="s">
        <v>4876</v>
      </c>
      <c r="E173" s="298" t="s">
        <v>2679</v>
      </c>
      <c r="F173" s="298" t="s">
        <v>3060</v>
      </c>
      <c r="G173" s="298"/>
      <c r="H173" s="298" t="s">
        <v>3101</v>
      </c>
      <c r="I173" s="298" t="s">
        <v>3102</v>
      </c>
      <c r="J173" s="45" t="str">
        <f t="shared" si="4"/>
        <v>GoldSD (Samdok) Metal</v>
      </c>
      <c r="K173" s="45" t="str">
        <f t="shared" si="5"/>
        <v>GoldSD (Samdok) Metal</v>
      </c>
      <c r="L173" s="243"/>
    </row>
    <row r="174" spans="1:12" ht="10.5" customHeight="1">
      <c r="A174" s="298" t="s">
        <v>2290</v>
      </c>
      <c r="B174" s="298" t="s">
        <v>4589</v>
      </c>
      <c r="C174" s="298" t="s">
        <v>4589</v>
      </c>
      <c r="D174" s="298" t="s">
        <v>2174</v>
      </c>
      <c r="E174" s="298" t="s">
        <v>1292</v>
      </c>
      <c r="F174" s="298" t="s">
        <v>3060</v>
      </c>
      <c r="G174" s="298"/>
      <c r="H174" s="298" t="s">
        <v>3216</v>
      </c>
      <c r="I174" s="298" t="s">
        <v>3217</v>
      </c>
      <c r="J174" s="45" t="str">
        <f t="shared" si="4"/>
        <v>GoldSEMPSA Joyería Platería S.A.</v>
      </c>
      <c r="K174" s="45" t="str">
        <f t="shared" si="5"/>
        <v>GoldSEMPSA Joyería Platería S.A.</v>
      </c>
      <c r="L174" s="243"/>
    </row>
    <row r="175" spans="1:12" ht="10.5" customHeight="1">
      <c r="A175" s="298" t="s">
        <v>2290</v>
      </c>
      <c r="B175" s="298" t="s">
        <v>3218</v>
      </c>
      <c r="C175" s="298" t="s">
        <v>4589</v>
      </c>
      <c r="D175" s="298" t="s">
        <v>2174</v>
      </c>
      <c r="E175" s="298" t="s">
        <v>1292</v>
      </c>
      <c r="F175" s="298" t="s">
        <v>3060</v>
      </c>
      <c r="G175" s="298"/>
      <c r="H175" s="298" t="s">
        <v>3216</v>
      </c>
      <c r="I175" s="298" t="s">
        <v>3217</v>
      </c>
      <c r="J175" s="45" t="str">
        <f t="shared" si="4"/>
        <v>GoldSempsa JP (Cookson Sempsa)</v>
      </c>
      <c r="K175" s="45" t="str">
        <f t="shared" si="5"/>
        <v>GoldSempsa JP (Cookson Sempsa)</v>
      </c>
      <c r="L175" s="243"/>
    </row>
    <row r="176" spans="1:12" ht="10.5" customHeight="1">
      <c r="A176" s="298" t="s">
        <v>2290</v>
      </c>
      <c r="B176" s="298" t="s">
        <v>3239</v>
      </c>
      <c r="C176" s="298" t="s">
        <v>4063</v>
      </c>
      <c r="D176" s="298" t="s">
        <v>2150</v>
      </c>
      <c r="E176" s="298" t="s">
        <v>1301</v>
      </c>
      <c r="F176" s="298" t="s">
        <v>3060</v>
      </c>
      <c r="G176" s="298"/>
      <c r="H176" s="298" t="s">
        <v>3221</v>
      </c>
      <c r="I176" s="298" t="s">
        <v>3199</v>
      </c>
      <c r="J176" s="45" t="str">
        <f t="shared" si="4"/>
        <v>GoldShandong Gold Mine(Laizhou) Smelter Co., Ltd.</v>
      </c>
      <c r="K176" s="45" t="str">
        <f t="shared" si="5"/>
        <v>GoldShandong Gold Mine(Laizhou) Smelter Co., Ltd.</v>
      </c>
      <c r="L176" s="243"/>
    </row>
    <row r="177" spans="1:12" ht="10.5" customHeight="1">
      <c r="A177" s="298" t="s">
        <v>2290</v>
      </c>
      <c r="B177" s="298" t="s">
        <v>4906</v>
      </c>
      <c r="C177" s="298" t="s">
        <v>3118</v>
      </c>
      <c r="D177" s="298" t="s">
        <v>2150</v>
      </c>
      <c r="E177" s="298" t="s">
        <v>3119</v>
      </c>
      <c r="F177" s="298" t="s">
        <v>3060</v>
      </c>
      <c r="G177" s="298"/>
      <c r="H177" s="298" t="s">
        <v>3120</v>
      </c>
      <c r="I177" s="298" t="s">
        <v>3199</v>
      </c>
      <c r="J177" s="45" t="str">
        <f t="shared" si="4"/>
        <v>GoldShandong Guoda Gold Co., Ltd.</v>
      </c>
      <c r="K177" s="45" t="str">
        <f t="shared" si="5"/>
        <v>GoldShandong Guoda Gold Co., Ltd.</v>
      </c>
      <c r="L177" s="243"/>
    </row>
    <row r="178" spans="1:12" ht="10.5" customHeight="1">
      <c r="A178" s="298" t="s">
        <v>2290</v>
      </c>
      <c r="B178" s="298" t="s">
        <v>3222</v>
      </c>
      <c r="C178" s="298" t="s">
        <v>3219</v>
      </c>
      <c r="D178" s="298" t="s">
        <v>2150</v>
      </c>
      <c r="E178" s="298" t="s">
        <v>3220</v>
      </c>
      <c r="F178" s="298" t="s">
        <v>3060</v>
      </c>
      <c r="G178" s="298"/>
      <c r="H178" s="298" t="s">
        <v>3221</v>
      </c>
      <c r="I178" s="298" t="s">
        <v>3198</v>
      </c>
      <c r="J178" s="45" t="str">
        <f t="shared" si="4"/>
        <v>GoldShandong Tarzan Bio-Gold Industry Co., Ltd.</v>
      </c>
      <c r="K178" s="45" t="str">
        <f t="shared" si="5"/>
        <v>GoldShandong Tarzan Bio-Gold Industry Co., Ltd.</v>
      </c>
      <c r="L178" s="243"/>
    </row>
    <row r="179" spans="1:12" ht="10.5" customHeight="1">
      <c r="A179" s="298" t="s">
        <v>2290</v>
      </c>
      <c r="B179" s="298" t="s">
        <v>3219</v>
      </c>
      <c r="C179" s="298" t="s">
        <v>3219</v>
      </c>
      <c r="D179" s="298" t="s">
        <v>2150</v>
      </c>
      <c r="E179" s="298" t="s">
        <v>3220</v>
      </c>
      <c r="F179" s="298" t="s">
        <v>3060</v>
      </c>
      <c r="G179" s="298"/>
      <c r="H179" s="298" t="s">
        <v>3221</v>
      </c>
      <c r="I179" s="298" t="s">
        <v>3198</v>
      </c>
      <c r="J179" s="45" t="str">
        <f t="shared" si="4"/>
        <v>GoldShandong Tiancheng Biological Gold Industrial Co., Ltd.</v>
      </c>
      <c r="K179" s="45" t="str">
        <f t="shared" si="5"/>
        <v>GoldShandong Tiancheng Biological Gold Industrial Co., Ltd.</v>
      </c>
      <c r="L179" s="243"/>
    </row>
    <row r="180" spans="1:12" ht="10.5" customHeight="1">
      <c r="A180" s="298" t="s">
        <v>2290</v>
      </c>
      <c r="B180" s="298" t="s">
        <v>4060</v>
      </c>
      <c r="C180" s="298" t="s">
        <v>4060</v>
      </c>
      <c r="D180" s="298" t="s">
        <v>2150</v>
      </c>
      <c r="E180" s="298" t="s">
        <v>1293</v>
      </c>
      <c r="F180" s="298" t="s">
        <v>3060</v>
      </c>
      <c r="G180" s="298"/>
      <c r="H180" s="298" t="s">
        <v>3120</v>
      </c>
      <c r="I180" s="298" t="s">
        <v>3199</v>
      </c>
      <c r="J180" s="45" t="str">
        <f t="shared" si="4"/>
        <v>GoldShandong Zhaojin Gold &amp; Silver Refinery Co., Ltd.</v>
      </c>
      <c r="K180" s="45" t="str">
        <f t="shared" si="5"/>
        <v>GoldShandong Zhaojin Gold &amp; Silver Refinery Co., Ltd.</v>
      </c>
      <c r="L180" s="243"/>
    </row>
    <row r="181" spans="1:12" ht="10.5" customHeight="1">
      <c r="A181" s="298" t="s">
        <v>2290</v>
      </c>
      <c r="B181" s="298" t="s">
        <v>3223</v>
      </c>
      <c r="C181" s="298" t="s">
        <v>4063</v>
      </c>
      <c r="D181" s="298" t="s">
        <v>2150</v>
      </c>
      <c r="E181" s="298" t="s">
        <v>1301</v>
      </c>
      <c r="F181" s="298" t="s">
        <v>3060</v>
      </c>
      <c r="G181" s="298"/>
      <c r="H181" s="298" t="s">
        <v>3221</v>
      </c>
      <c r="I181" s="298" t="s">
        <v>3199</v>
      </c>
      <c r="J181" s="45" t="str">
        <f t="shared" si="4"/>
        <v>GoldShangdong Gold (Laizhou)</v>
      </c>
      <c r="K181" s="45" t="str">
        <f t="shared" si="5"/>
        <v>GoldShangdong Gold (Laizhou)</v>
      </c>
      <c r="L181" s="243"/>
    </row>
    <row r="182" spans="1:12" ht="10.5" customHeight="1">
      <c r="A182" s="298" t="s">
        <v>2290</v>
      </c>
      <c r="B182" s="298" t="s">
        <v>41</v>
      </c>
      <c r="C182" s="298" t="s">
        <v>2424</v>
      </c>
      <c r="D182" s="298" t="s">
        <v>2217</v>
      </c>
      <c r="E182" s="298" t="s">
        <v>1299</v>
      </c>
      <c r="F182" s="298" t="s">
        <v>3060</v>
      </c>
      <c r="G182" s="298"/>
      <c r="H182" s="298" t="s">
        <v>3234</v>
      </c>
      <c r="I182" s="298" t="s">
        <v>3235</v>
      </c>
      <c r="J182" s="45" t="str">
        <f t="shared" si="4"/>
        <v>GoldShonan Plant Tanaka Kikinzoku</v>
      </c>
      <c r="K182" s="45" t="str">
        <f t="shared" si="5"/>
        <v>GoldShonan Plant Tanaka Kikinzoku</v>
      </c>
      <c r="L182" s="243"/>
    </row>
    <row r="183" spans="1:12" ht="10.5" customHeight="1">
      <c r="A183" s="298" t="s">
        <v>2290</v>
      </c>
      <c r="B183" s="298" t="s">
        <v>4061</v>
      </c>
      <c r="C183" s="298" t="s">
        <v>4061</v>
      </c>
      <c r="D183" s="298" t="s">
        <v>2150</v>
      </c>
      <c r="E183" s="298" t="s">
        <v>2646</v>
      </c>
      <c r="F183" s="298" t="s">
        <v>3060</v>
      </c>
      <c r="G183" s="298"/>
      <c r="H183" s="298" t="s">
        <v>3225</v>
      </c>
      <c r="I183" s="298" t="s">
        <v>3226</v>
      </c>
      <c r="J183" s="45" t="str">
        <f t="shared" si="4"/>
        <v>GoldSichuan Tianze Precious Metals Co., Ltd.</v>
      </c>
      <c r="K183" s="45" t="str">
        <f t="shared" si="5"/>
        <v>GoldSichuan Tianze Precious Metals Co., Ltd.</v>
      </c>
      <c r="L183" s="243"/>
    </row>
    <row r="184" spans="1:12" ht="10.5" customHeight="1">
      <c r="A184" s="298" t="s">
        <v>2290</v>
      </c>
      <c r="B184" s="298" t="s">
        <v>42</v>
      </c>
      <c r="C184" s="298" t="s">
        <v>2424</v>
      </c>
      <c r="D184" s="298" t="s">
        <v>2217</v>
      </c>
      <c r="E184" s="298" t="s">
        <v>1299</v>
      </c>
      <c r="F184" s="298" t="s">
        <v>3060</v>
      </c>
      <c r="G184" s="298"/>
      <c r="H184" s="298" t="s">
        <v>3234</v>
      </c>
      <c r="I184" s="298" t="s">
        <v>3235</v>
      </c>
      <c r="J184" s="45" t="str">
        <f t="shared" si="4"/>
        <v>GoldSingapore Tanaka</v>
      </c>
      <c r="K184" s="45" t="str">
        <f t="shared" si="5"/>
        <v>GoldSingapore Tanaka</v>
      </c>
      <c r="L184" s="243"/>
    </row>
    <row r="185" spans="1:12" ht="10.5" customHeight="1">
      <c r="A185" s="298" t="s">
        <v>2290</v>
      </c>
      <c r="B185" s="298" t="s">
        <v>2647</v>
      </c>
      <c r="C185" s="298" t="s">
        <v>2647</v>
      </c>
      <c r="D185" s="298" t="s">
        <v>4878</v>
      </c>
      <c r="E185" s="298" t="s">
        <v>2648</v>
      </c>
      <c r="F185" s="298" t="s">
        <v>3060</v>
      </c>
      <c r="G185" s="298"/>
      <c r="H185" s="298" t="s">
        <v>3284</v>
      </c>
      <c r="I185" s="298" t="s">
        <v>3285</v>
      </c>
      <c r="J185" s="46" t="str">
        <f t="shared" si="4"/>
        <v>GoldSingway Technology Co., Ltd.</v>
      </c>
      <c r="K185" s="45" t="str">
        <f t="shared" si="5"/>
        <v>GoldSingway Technology Co., Ltd.</v>
      </c>
      <c r="L185" s="243"/>
    </row>
    <row r="186" spans="1:12" ht="10.5" customHeight="1">
      <c r="A186" s="298" t="s">
        <v>2290</v>
      </c>
      <c r="B186" s="298" t="s">
        <v>1906</v>
      </c>
      <c r="C186" s="298" t="s">
        <v>76</v>
      </c>
      <c r="D186" s="298" t="s">
        <v>2217</v>
      </c>
      <c r="E186" s="298" t="s">
        <v>1298</v>
      </c>
      <c r="F186" s="298" t="s">
        <v>3060</v>
      </c>
      <c r="G186" s="298"/>
      <c r="H186" s="298" t="s">
        <v>3232</v>
      </c>
      <c r="I186" s="298" t="s">
        <v>4169</v>
      </c>
      <c r="J186" s="45" t="str">
        <f t="shared" si="4"/>
        <v>GoldSMM</v>
      </c>
      <c r="K186" s="45" t="str">
        <f t="shared" si="5"/>
        <v>GoldSMM</v>
      </c>
      <c r="L186" s="243"/>
    </row>
    <row r="187" spans="1:12" ht="10.5" customHeight="1">
      <c r="A187" s="298" t="s">
        <v>2290</v>
      </c>
      <c r="B187" s="298" t="s">
        <v>1294</v>
      </c>
      <c r="C187" s="298" t="s">
        <v>1294</v>
      </c>
      <c r="D187" s="298" t="s">
        <v>4880</v>
      </c>
      <c r="E187" s="298" t="s">
        <v>1295</v>
      </c>
      <c r="F187" s="298" t="s">
        <v>3060</v>
      </c>
      <c r="G187" s="298"/>
      <c r="H187" s="298" t="s">
        <v>3227</v>
      </c>
      <c r="I187" s="298" t="s">
        <v>3165</v>
      </c>
      <c r="J187" s="45" t="str">
        <f t="shared" si="4"/>
        <v>GoldSo Accurate Group, Inc.</v>
      </c>
      <c r="K187" s="45" t="str">
        <f t="shared" si="5"/>
        <v>GoldSo Accurate Group, Inc.</v>
      </c>
      <c r="L187" s="243"/>
    </row>
    <row r="188" spans="1:12" ht="10.5" customHeight="1">
      <c r="A188" s="298" t="s">
        <v>2290</v>
      </c>
      <c r="B188" s="298" t="s">
        <v>1767</v>
      </c>
      <c r="C188" s="298" t="s">
        <v>1767</v>
      </c>
      <c r="D188" s="298" t="s">
        <v>1690</v>
      </c>
      <c r="E188" s="298" t="s">
        <v>1296</v>
      </c>
      <c r="F188" s="298" t="s">
        <v>3060</v>
      </c>
      <c r="G188" s="298"/>
      <c r="H188" s="298" t="s">
        <v>3228</v>
      </c>
      <c r="I188" s="298" t="s">
        <v>3229</v>
      </c>
      <c r="J188" s="45" t="str">
        <f t="shared" si="4"/>
        <v>GoldSOE Shyolkovsky Factory of Secondary Precious Metals</v>
      </c>
      <c r="K188" s="45" t="str">
        <f t="shared" si="5"/>
        <v>GoldSOE Shyolkovsky Factory of Secondary Precious Metals</v>
      </c>
      <c r="L188" s="243"/>
    </row>
    <row r="189" spans="1:12" ht="10.5" customHeight="1">
      <c r="A189" s="298" t="s">
        <v>2290</v>
      </c>
      <c r="B189" s="298" t="s">
        <v>1768</v>
      </c>
      <c r="C189" s="298" t="s">
        <v>1768</v>
      </c>
      <c r="D189" s="298" t="s">
        <v>4878</v>
      </c>
      <c r="E189" s="298" t="s">
        <v>1297</v>
      </c>
      <c r="F189" s="298" t="s">
        <v>3060</v>
      </c>
      <c r="G189" s="298"/>
      <c r="H189" s="298" t="s">
        <v>3230</v>
      </c>
      <c r="I189" s="298" t="s">
        <v>3231</v>
      </c>
      <c r="J189" s="45" t="str">
        <f t="shared" si="4"/>
        <v>GoldSolar Applied Materials Technology Corp.</v>
      </c>
      <c r="K189" s="45" t="str">
        <f t="shared" si="5"/>
        <v>GoldSolar Applied Materials Technology Corp.</v>
      </c>
      <c r="L189" s="243"/>
    </row>
    <row r="190" spans="1:12" ht="10.5" customHeight="1">
      <c r="A190" s="298" t="s">
        <v>2290</v>
      </c>
      <c r="B190" s="298" t="s">
        <v>43</v>
      </c>
      <c r="C190" s="298" t="s">
        <v>1768</v>
      </c>
      <c r="D190" s="298" t="s">
        <v>4878</v>
      </c>
      <c r="E190" s="298" t="s">
        <v>1297</v>
      </c>
      <c r="F190" s="298" t="s">
        <v>3060</v>
      </c>
      <c r="G190" s="298"/>
      <c r="H190" s="298" t="s">
        <v>3230</v>
      </c>
      <c r="I190" s="298" t="s">
        <v>3231</v>
      </c>
      <c r="J190" s="45" t="str">
        <f t="shared" si="4"/>
        <v>GoldSOLAR CHEMICALAPPLIED MATERIALS TECHNOLOGY (KUN SHAN)</v>
      </c>
      <c r="K190" s="45" t="str">
        <f t="shared" si="5"/>
        <v>GoldSOLAR CHEMICALAPPLIED MATERIALS TECHNOLOGY (KUN SHAN)</v>
      </c>
      <c r="L190" s="243"/>
    </row>
    <row r="191" spans="1:12" ht="10.5" customHeight="1">
      <c r="A191" s="298" t="s">
        <v>2290</v>
      </c>
      <c r="B191" s="298" t="s">
        <v>44</v>
      </c>
      <c r="C191" s="298" t="s">
        <v>1768</v>
      </c>
      <c r="D191" s="298" t="s">
        <v>4878</v>
      </c>
      <c r="E191" s="298" t="s">
        <v>1297</v>
      </c>
      <c r="F191" s="298" t="s">
        <v>3060</v>
      </c>
      <c r="G191" s="298"/>
      <c r="H191" s="298" t="s">
        <v>3230</v>
      </c>
      <c r="I191" s="298" t="s">
        <v>3231</v>
      </c>
      <c r="J191" s="45" t="str">
        <f t="shared" si="4"/>
        <v>GoldSolartech</v>
      </c>
      <c r="K191" s="45" t="str">
        <f t="shared" si="5"/>
        <v>GoldSolartech</v>
      </c>
      <c r="L191" s="243"/>
    </row>
    <row r="192" spans="1:12" ht="10.5" customHeight="1">
      <c r="A192" s="298" t="s">
        <v>2290</v>
      </c>
      <c r="B192" s="298" t="s">
        <v>3293</v>
      </c>
      <c r="C192" s="298" t="s">
        <v>3293</v>
      </c>
      <c r="D192" s="298" t="s">
        <v>1693</v>
      </c>
      <c r="E192" s="298" t="s">
        <v>3294</v>
      </c>
      <c r="F192" s="298" t="s">
        <v>3060</v>
      </c>
      <c r="G192" s="298"/>
      <c r="H192" s="298" t="s">
        <v>3295</v>
      </c>
      <c r="I192" s="298" t="s">
        <v>3296</v>
      </c>
      <c r="J192" s="45" t="str">
        <f t="shared" si="4"/>
        <v>GoldSudan Gold Refinery</v>
      </c>
      <c r="K192" s="45" t="str">
        <f t="shared" si="5"/>
        <v>GoldSudan Gold Refinery</v>
      </c>
      <c r="L192" s="243"/>
    </row>
    <row r="193" spans="1:12" ht="10.5" customHeight="1">
      <c r="A193" s="298" t="s">
        <v>2290</v>
      </c>
      <c r="B193" s="298" t="s">
        <v>4185</v>
      </c>
      <c r="C193" s="298" t="s">
        <v>76</v>
      </c>
      <c r="D193" s="298" t="s">
        <v>2217</v>
      </c>
      <c r="E193" s="298" t="s">
        <v>1298</v>
      </c>
      <c r="F193" s="298" t="s">
        <v>3060</v>
      </c>
      <c r="G193" s="298"/>
      <c r="H193" s="298" t="s">
        <v>3232</v>
      </c>
      <c r="I193" s="298" t="s">
        <v>4169</v>
      </c>
      <c r="J193" s="45" t="str">
        <f t="shared" si="4"/>
        <v>GoldSumitomo Kinzoku Kozan K.K.</v>
      </c>
      <c r="K193" s="45" t="str">
        <f t="shared" si="5"/>
        <v>GoldSumitomo Kinzoku Kozan K.K.</v>
      </c>
      <c r="L193" s="243"/>
    </row>
    <row r="194" spans="1:12" ht="10.5" customHeight="1">
      <c r="A194" s="298" t="s">
        <v>2290</v>
      </c>
      <c r="B194" s="298" t="s">
        <v>76</v>
      </c>
      <c r="C194" s="298" t="s">
        <v>76</v>
      </c>
      <c r="D194" s="298" t="s">
        <v>2217</v>
      </c>
      <c r="E194" s="298" t="s">
        <v>1298</v>
      </c>
      <c r="F194" s="298" t="s">
        <v>3060</v>
      </c>
      <c r="G194" s="298"/>
      <c r="H194" s="298" t="s">
        <v>3232</v>
      </c>
      <c r="I194" s="298" t="s">
        <v>4169</v>
      </c>
      <c r="J194" s="45" t="str">
        <f t="shared" si="4"/>
        <v>GoldSumitomo Metal Mining Co., Ltd.</v>
      </c>
      <c r="K194" s="45" t="str">
        <f t="shared" si="5"/>
        <v>GoldSumitomo Metal Mining Co., Ltd.</v>
      </c>
      <c r="L194" s="243"/>
    </row>
    <row r="195" spans="1:12" ht="10.5" customHeight="1">
      <c r="A195" s="298" t="s">
        <v>2290</v>
      </c>
      <c r="B195" s="298" t="s">
        <v>4926</v>
      </c>
      <c r="C195" s="298" t="s">
        <v>4926</v>
      </c>
      <c r="D195" s="298" t="s">
        <v>4876</v>
      </c>
      <c r="E195" s="298" t="s">
        <v>4925</v>
      </c>
      <c r="F195" s="298" t="s">
        <v>3060</v>
      </c>
      <c r="G195" s="298"/>
      <c r="H195" s="298" t="s">
        <v>4927</v>
      </c>
      <c r="I195" s="298" t="s">
        <v>4928</v>
      </c>
      <c r="J195" s="45" t="str">
        <f t="shared" si="4"/>
        <v>GoldSungEel HiTech</v>
      </c>
      <c r="K195" s="45" t="str">
        <f t="shared" si="5"/>
        <v>GoldSungEel HiTech</v>
      </c>
      <c r="L195" s="243"/>
    </row>
    <row r="196" spans="1:12" ht="10.5" customHeight="1">
      <c r="A196" s="298" t="s">
        <v>2290</v>
      </c>
      <c r="B196" s="298" t="s">
        <v>4176</v>
      </c>
      <c r="C196" s="298" t="s">
        <v>4176</v>
      </c>
      <c r="D196" s="298" t="s">
        <v>2214</v>
      </c>
      <c r="E196" s="298" t="s">
        <v>3297</v>
      </c>
      <c r="F196" s="298" t="s">
        <v>3060</v>
      </c>
      <c r="G196" s="298"/>
      <c r="H196" s="298" t="s">
        <v>3298</v>
      </c>
      <c r="I196" s="298" t="s">
        <v>3099</v>
      </c>
      <c r="J196" s="45" t="str">
        <f t="shared" si="4"/>
        <v>GoldT.C.A S.p.A</v>
      </c>
      <c r="K196" s="45" t="str">
        <f t="shared" si="5"/>
        <v>GoldT.C.A S.p.A</v>
      </c>
      <c r="L196" s="243"/>
    </row>
    <row r="197" spans="1:12" ht="10.5" customHeight="1">
      <c r="A197" s="298" t="s">
        <v>2290</v>
      </c>
      <c r="B197" s="298" t="s">
        <v>4574</v>
      </c>
      <c r="C197" s="298" t="s">
        <v>2421</v>
      </c>
      <c r="D197" s="298" t="s">
        <v>2217</v>
      </c>
      <c r="E197" s="298" t="s">
        <v>1274</v>
      </c>
      <c r="F197" s="298" t="s">
        <v>3060</v>
      </c>
      <c r="G197" s="298"/>
      <c r="H197" s="298" t="s">
        <v>3182</v>
      </c>
      <c r="I197" s="298" t="s">
        <v>3181</v>
      </c>
      <c r="J197" s="45" t="str">
        <f t="shared" ref="J197:J262" si="6">A197&amp;B197</f>
        <v>GoldTakehara Refinery</v>
      </c>
      <c r="K197" s="45" t="str">
        <f t="shared" ref="K197:K262" si="7">A197&amp;B197</f>
        <v>GoldTakehara Refinery</v>
      </c>
      <c r="L197" s="243"/>
    </row>
    <row r="198" spans="1:12" ht="10.5" customHeight="1">
      <c r="A198" s="298" t="s">
        <v>2290</v>
      </c>
      <c r="B198" s="298" t="s">
        <v>4566</v>
      </c>
      <c r="C198" s="298" t="s">
        <v>72</v>
      </c>
      <c r="D198" s="298" t="s">
        <v>2217</v>
      </c>
      <c r="E198" s="298" t="s">
        <v>1255</v>
      </c>
      <c r="F198" s="298" t="s">
        <v>3060</v>
      </c>
      <c r="G198" s="298"/>
      <c r="H198" s="298" t="s">
        <v>4708</v>
      </c>
      <c r="I198" s="298" t="s">
        <v>4708</v>
      </c>
      <c r="J198" s="45" t="str">
        <f t="shared" si="6"/>
        <v>GoldTamano Smelter</v>
      </c>
      <c r="K198" s="45" t="str">
        <f t="shared" si="7"/>
        <v>GoldTamano Smelter</v>
      </c>
      <c r="L198" s="243"/>
    </row>
    <row r="199" spans="1:12" ht="10.5" customHeight="1">
      <c r="A199" s="298" t="s">
        <v>2290</v>
      </c>
      <c r="B199" s="298" t="s">
        <v>4186</v>
      </c>
      <c r="C199" s="298" t="s">
        <v>2424</v>
      </c>
      <c r="D199" s="298" t="s">
        <v>2217</v>
      </c>
      <c r="E199" s="298" t="s">
        <v>1299</v>
      </c>
      <c r="F199" s="298" t="s">
        <v>3060</v>
      </c>
      <c r="G199" s="298"/>
      <c r="H199" s="298" t="s">
        <v>3234</v>
      </c>
      <c r="I199" s="298" t="s">
        <v>3235</v>
      </c>
      <c r="J199" s="45" t="str">
        <f t="shared" si="6"/>
        <v>GoldTanaka Denshi Kogyo K.K</v>
      </c>
      <c r="K199" s="45" t="str">
        <f t="shared" si="7"/>
        <v>GoldTanaka Denshi Kogyo K.K</v>
      </c>
      <c r="L199" s="243"/>
    </row>
    <row r="200" spans="1:12" ht="10.5" customHeight="1">
      <c r="A200" s="298" t="s">
        <v>2290</v>
      </c>
      <c r="B200" s="298" t="s">
        <v>4590</v>
      </c>
      <c r="C200" s="298" t="s">
        <v>2424</v>
      </c>
      <c r="D200" s="298" t="s">
        <v>2217</v>
      </c>
      <c r="E200" s="298" t="s">
        <v>1299</v>
      </c>
      <c r="F200" s="298" t="s">
        <v>3060</v>
      </c>
      <c r="G200" s="298"/>
      <c r="H200" s="298" t="s">
        <v>3234</v>
      </c>
      <c r="I200" s="298" t="s">
        <v>3235</v>
      </c>
      <c r="J200" s="45" t="str">
        <f t="shared" si="6"/>
        <v>GoldTanaka Electronics (Hong Kong) Pte. Ltd.</v>
      </c>
      <c r="K200" s="45" t="str">
        <f t="shared" si="7"/>
        <v>GoldTanaka Electronics (Hong Kong) Pte. Ltd.</v>
      </c>
      <c r="L200" s="243"/>
    </row>
    <row r="201" spans="1:12" ht="10.5" customHeight="1">
      <c r="A201" s="298" t="s">
        <v>2290</v>
      </c>
      <c r="B201" s="298" t="s">
        <v>4626</v>
      </c>
      <c r="C201" s="298" t="s">
        <v>2424</v>
      </c>
      <c r="D201" s="298" t="s">
        <v>2217</v>
      </c>
      <c r="E201" s="298" t="s">
        <v>1299</v>
      </c>
      <c r="F201" s="298" t="s">
        <v>3060</v>
      </c>
      <c r="G201" s="298"/>
      <c r="H201" s="298" t="s">
        <v>3234</v>
      </c>
      <c r="I201" s="298" t="s">
        <v>3235</v>
      </c>
      <c r="J201" s="45" t="str">
        <f t="shared" si="6"/>
        <v>GoldTANAKA Electronics (Malaysia) SDN. BHD.</v>
      </c>
      <c r="K201" s="45" t="str">
        <f t="shared" si="7"/>
        <v>GoldTANAKA Electronics (Malaysia) SDN. BHD.</v>
      </c>
      <c r="L201" s="243"/>
    </row>
    <row r="202" spans="1:12" ht="10.5" customHeight="1">
      <c r="A202" s="298" t="s">
        <v>2290</v>
      </c>
      <c r="B202" s="298" t="s">
        <v>4591</v>
      </c>
      <c r="C202" s="298" t="s">
        <v>2424</v>
      </c>
      <c r="D202" s="298" t="s">
        <v>2217</v>
      </c>
      <c r="E202" s="298" t="s">
        <v>1299</v>
      </c>
      <c r="F202" s="298" t="s">
        <v>3060</v>
      </c>
      <c r="G202" s="298"/>
      <c r="H202" s="298" t="s">
        <v>3234</v>
      </c>
      <c r="I202" s="298" t="s">
        <v>3235</v>
      </c>
      <c r="J202" s="45" t="str">
        <f t="shared" si="6"/>
        <v>GoldTanaka Electronics (Singapore) Pte. Ltd.</v>
      </c>
      <c r="K202" s="45" t="str">
        <f t="shared" si="7"/>
        <v>GoldTanaka Electronics (Singapore) Pte. Ltd.</v>
      </c>
      <c r="L202" s="243"/>
    </row>
    <row r="203" spans="1:12" ht="10.5" customHeight="1">
      <c r="A203" s="298" t="s">
        <v>2290</v>
      </c>
      <c r="B203" s="298" t="s">
        <v>3236</v>
      </c>
      <c r="C203" s="298" t="s">
        <v>2424</v>
      </c>
      <c r="D203" s="298" t="s">
        <v>2217</v>
      </c>
      <c r="E203" s="298" t="s">
        <v>1299</v>
      </c>
      <c r="F203" s="298" t="s">
        <v>3060</v>
      </c>
      <c r="G203" s="298"/>
      <c r="H203" s="298" t="s">
        <v>3234</v>
      </c>
      <c r="I203" s="298" t="s">
        <v>3235</v>
      </c>
      <c r="J203" s="45" t="str">
        <f t="shared" si="6"/>
        <v>GoldTanaka Kikinzoku International</v>
      </c>
      <c r="K203" s="45" t="str">
        <f t="shared" si="7"/>
        <v>GoldTanaka Kikinzoku International</v>
      </c>
      <c r="L203" s="243"/>
    </row>
    <row r="204" spans="1:12" ht="10.5" customHeight="1">
      <c r="A204" s="298" t="s">
        <v>2290</v>
      </c>
      <c r="B204" s="298" t="s">
        <v>4592</v>
      </c>
      <c r="C204" s="298" t="s">
        <v>2424</v>
      </c>
      <c r="D204" s="298" t="s">
        <v>2217</v>
      </c>
      <c r="E204" s="298" t="s">
        <v>1299</v>
      </c>
      <c r="F204" s="298" t="s">
        <v>3060</v>
      </c>
      <c r="G204" s="298"/>
      <c r="H204" s="298" t="s">
        <v>3234</v>
      </c>
      <c r="I204" s="298" t="s">
        <v>3235</v>
      </c>
      <c r="J204" s="45" t="str">
        <f t="shared" si="6"/>
        <v>GoldTanaka Kikinzoku Kogyo K.K</v>
      </c>
      <c r="K204" s="45" t="str">
        <f t="shared" si="7"/>
        <v>GoldTanaka Kikinzoku Kogyo K.K</v>
      </c>
      <c r="L204" s="243"/>
    </row>
    <row r="205" spans="1:12" ht="10.5" customHeight="1">
      <c r="A205" s="298" t="s">
        <v>2290</v>
      </c>
      <c r="B205" s="298" t="s">
        <v>2424</v>
      </c>
      <c r="C205" s="298" t="s">
        <v>2424</v>
      </c>
      <c r="D205" s="298" t="s">
        <v>2217</v>
      </c>
      <c r="E205" s="298" t="s">
        <v>1299</v>
      </c>
      <c r="F205" s="298" t="s">
        <v>3060</v>
      </c>
      <c r="G205" s="298"/>
      <c r="H205" s="298" t="s">
        <v>3234</v>
      </c>
      <c r="I205" s="298" t="s">
        <v>3235</v>
      </c>
      <c r="J205" s="45" t="str">
        <f t="shared" si="6"/>
        <v>GoldTanaka Kikinzoku Kogyo K.K.</v>
      </c>
      <c r="K205" s="45" t="str">
        <f t="shared" si="7"/>
        <v>GoldTanaka Kikinzoku Kogyo K.K.</v>
      </c>
      <c r="L205" s="243"/>
    </row>
    <row r="206" spans="1:12" ht="10.5" customHeight="1">
      <c r="A206" s="298" t="s">
        <v>2290</v>
      </c>
      <c r="B206" s="298" t="s">
        <v>3237</v>
      </c>
      <c r="C206" s="298" t="s">
        <v>2424</v>
      </c>
      <c r="D206" s="298" t="s">
        <v>2217</v>
      </c>
      <c r="E206" s="298" t="s">
        <v>1299</v>
      </c>
      <c r="F206" s="298" t="s">
        <v>3060</v>
      </c>
      <c r="G206" s="298"/>
      <c r="H206" s="298" t="s">
        <v>3234</v>
      </c>
      <c r="I206" s="298" t="s">
        <v>3235</v>
      </c>
      <c r="J206" s="45" t="str">
        <f t="shared" si="6"/>
        <v>GoldTanaka Precious Metals</v>
      </c>
      <c r="K206" s="45" t="str">
        <f t="shared" si="7"/>
        <v>GoldTanaka Precious Metals</v>
      </c>
      <c r="L206" s="243"/>
    </row>
    <row r="207" spans="1:12" ht="10.5" customHeight="1">
      <c r="A207" s="298" t="s">
        <v>2290</v>
      </c>
      <c r="B207" s="298" t="s">
        <v>1170</v>
      </c>
      <c r="C207" s="298" t="s">
        <v>4178</v>
      </c>
      <c r="D207" s="298" t="s">
        <v>2150</v>
      </c>
      <c r="E207" s="298" t="s">
        <v>1300</v>
      </c>
      <c r="F207" s="298" t="s">
        <v>3060</v>
      </c>
      <c r="G207" s="298"/>
      <c r="H207" s="298" t="s">
        <v>3225</v>
      </c>
      <c r="I207" s="298" t="s">
        <v>3226</v>
      </c>
      <c r="J207" s="45" t="str">
        <f t="shared" si="6"/>
        <v>GoldThe Great Wall Gold and Silver Refinery of China</v>
      </c>
      <c r="K207" s="45" t="str">
        <f t="shared" si="7"/>
        <v>GoldThe Great Wall Gold and Silver Refinery of China</v>
      </c>
      <c r="L207" s="243"/>
    </row>
    <row r="208" spans="1:12" ht="10.5" customHeight="1">
      <c r="A208" s="298" t="s">
        <v>2290</v>
      </c>
      <c r="B208" s="298" t="s">
        <v>1905</v>
      </c>
      <c r="C208" s="298" t="s">
        <v>2289</v>
      </c>
      <c r="D208" s="298" t="s">
        <v>2124</v>
      </c>
      <c r="E208" s="298" t="s">
        <v>1309</v>
      </c>
      <c r="F208" s="298" t="s">
        <v>3060</v>
      </c>
      <c r="G208" s="298"/>
      <c r="H208" s="298" t="s">
        <v>3253</v>
      </c>
      <c r="I208" s="298" t="s">
        <v>3254</v>
      </c>
      <c r="J208" s="45" t="str">
        <f t="shared" si="6"/>
        <v>GoldThe Perth Mint</v>
      </c>
      <c r="K208" s="45" t="str">
        <f t="shared" si="7"/>
        <v>GoldThe Perth Mint</v>
      </c>
      <c r="L208" s="243"/>
    </row>
    <row r="209" spans="1:12" ht="10.5" customHeight="1">
      <c r="A209" s="298" t="s">
        <v>2290</v>
      </c>
      <c r="B209" s="298" t="s">
        <v>4063</v>
      </c>
      <c r="C209" s="298" t="s">
        <v>4063</v>
      </c>
      <c r="D209" s="298" t="s">
        <v>2150</v>
      </c>
      <c r="E209" s="298" t="s">
        <v>1301</v>
      </c>
      <c r="F209" s="298" t="s">
        <v>3060</v>
      </c>
      <c r="G209" s="298"/>
      <c r="H209" s="298" t="s">
        <v>3221</v>
      </c>
      <c r="I209" s="298" t="s">
        <v>3199</v>
      </c>
      <c r="J209" s="45" t="str">
        <f t="shared" si="6"/>
        <v>GoldThe Refinery of Shandong Gold Mining Co., Ltd.</v>
      </c>
      <c r="K209" s="45" t="str">
        <f t="shared" si="7"/>
        <v>GoldThe Refinery of Shandong Gold Mining Co., Ltd.</v>
      </c>
      <c r="L209" s="243"/>
    </row>
    <row r="210" spans="1:12" ht="10.5" customHeight="1">
      <c r="A210" s="298" t="s">
        <v>2290</v>
      </c>
      <c r="B210" s="298" t="s">
        <v>4064</v>
      </c>
      <c r="C210" s="298" t="s">
        <v>4064</v>
      </c>
      <c r="D210" s="298" t="s">
        <v>2217</v>
      </c>
      <c r="E210" s="298" t="s">
        <v>1302</v>
      </c>
      <c r="F210" s="298" t="s">
        <v>3060</v>
      </c>
      <c r="G210" s="298"/>
      <c r="H210" s="298" t="s">
        <v>3240</v>
      </c>
      <c r="I210" s="298" t="s">
        <v>3114</v>
      </c>
      <c r="J210" s="45" t="str">
        <f t="shared" si="6"/>
        <v>GoldTokuriki Honten Co., Ltd.</v>
      </c>
      <c r="K210" s="45" t="str">
        <f t="shared" si="7"/>
        <v>GoldTokuriki Honten Co., Ltd.</v>
      </c>
      <c r="L210" s="243"/>
    </row>
    <row r="211" spans="1:12" ht="10.5" customHeight="1">
      <c r="A211" s="298" t="s">
        <v>2290</v>
      </c>
      <c r="B211" s="298" t="s">
        <v>4136</v>
      </c>
      <c r="C211" s="298" t="s">
        <v>4136</v>
      </c>
      <c r="D211" s="298" t="s">
        <v>2150</v>
      </c>
      <c r="E211" s="298" t="s">
        <v>1303</v>
      </c>
      <c r="F211" s="298" t="s">
        <v>3060</v>
      </c>
      <c r="G211" s="298"/>
      <c r="H211" s="298" t="s">
        <v>3241</v>
      </c>
      <c r="I211" s="298" t="s">
        <v>3242</v>
      </c>
      <c r="J211" s="45" t="str">
        <f t="shared" si="6"/>
        <v>GoldTongling Nonferrous Metals Group Co., Ltd.</v>
      </c>
      <c r="K211" s="45" t="str">
        <f t="shared" si="7"/>
        <v>GoldTongling Nonferrous Metals Group Co., Ltd.</v>
      </c>
      <c r="L211" s="243"/>
    </row>
    <row r="212" spans="1:12" ht="10.5" customHeight="1">
      <c r="A212" s="298" t="s">
        <v>2290</v>
      </c>
      <c r="B212" s="298" t="s">
        <v>3244</v>
      </c>
      <c r="C212" s="298" t="s">
        <v>4136</v>
      </c>
      <c r="D212" s="298" t="s">
        <v>2150</v>
      </c>
      <c r="E212" s="298" t="s">
        <v>1303</v>
      </c>
      <c r="F212" s="298" t="s">
        <v>3060</v>
      </c>
      <c r="G212" s="298"/>
      <c r="H212" s="298" t="s">
        <v>3241</v>
      </c>
      <c r="I212" s="298" t="s">
        <v>3242</v>
      </c>
      <c r="J212" s="45" t="str">
        <f t="shared" si="6"/>
        <v>GoldTongLing Nonferrous Metals Group Holdings Co., Ltd.</v>
      </c>
      <c r="K212" s="45" t="str">
        <f t="shared" si="7"/>
        <v>GoldTongLing Nonferrous Metals Group Holdings Co., Ltd.</v>
      </c>
      <c r="L212" s="243"/>
    </row>
    <row r="213" spans="1:12" ht="10.5" customHeight="1">
      <c r="A213" s="298" t="s">
        <v>2290</v>
      </c>
      <c r="B213" s="298" t="s">
        <v>4232</v>
      </c>
      <c r="C213" s="298" t="s">
        <v>4232</v>
      </c>
      <c r="D213" s="298" t="s">
        <v>2128</v>
      </c>
      <c r="E213" s="298" t="s">
        <v>4233</v>
      </c>
      <c r="F213" s="298" t="s">
        <v>3060</v>
      </c>
      <c r="G213" s="298"/>
      <c r="H213" s="298" t="s">
        <v>3250</v>
      </c>
      <c r="I213" s="298" t="s">
        <v>3250</v>
      </c>
      <c r="J213" s="45" t="str">
        <f t="shared" si="6"/>
        <v>GoldTony Goetz NV</v>
      </c>
      <c r="K213" s="45" t="str">
        <f t="shared" si="7"/>
        <v>GoldTony Goetz NV</v>
      </c>
      <c r="L213" s="243"/>
    </row>
    <row r="214" spans="1:12" ht="10.5" customHeight="1">
      <c r="A214" s="298" t="s">
        <v>2290</v>
      </c>
      <c r="B214" s="298" t="s">
        <v>4593</v>
      </c>
      <c r="C214" s="298" t="s">
        <v>4593</v>
      </c>
      <c r="D214" s="298" t="s">
        <v>2218</v>
      </c>
      <c r="E214" s="298" t="s">
        <v>4594</v>
      </c>
      <c r="F214" s="298" t="s">
        <v>3060</v>
      </c>
      <c r="G214" s="298"/>
      <c r="H214" s="298" t="s">
        <v>4595</v>
      </c>
      <c r="I214" s="298" t="s">
        <v>4596</v>
      </c>
      <c r="J214" s="45" t="str">
        <f t="shared" si="6"/>
        <v>GoldTOO Tau-Ken-Altyn</v>
      </c>
      <c r="K214" s="45" t="str">
        <f t="shared" si="7"/>
        <v>GoldTOO Tau-Ken-Altyn</v>
      </c>
      <c r="L214" s="243"/>
    </row>
    <row r="215" spans="1:12" ht="10.5" customHeight="1">
      <c r="A215" s="298" t="s">
        <v>2290</v>
      </c>
      <c r="B215" s="298" t="s">
        <v>1149</v>
      </c>
      <c r="C215" s="298" t="s">
        <v>1149</v>
      </c>
      <c r="D215" s="298" t="s">
        <v>4876</v>
      </c>
      <c r="E215" s="298" t="s">
        <v>1304</v>
      </c>
      <c r="F215" s="298" t="s">
        <v>3060</v>
      </c>
      <c r="G215" s="298"/>
      <c r="H215" s="298" t="s">
        <v>3245</v>
      </c>
      <c r="I215" s="298" t="s">
        <v>3246</v>
      </c>
      <c r="J215" s="45" t="str">
        <f t="shared" si="6"/>
        <v>GoldTorecom</v>
      </c>
      <c r="K215" s="45" t="str">
        <f t="shared" si="7"/>
        <v>GoldTorecom</v>
      </c>
      <c r="L215" s="243"/>
    </row>
    <row r="216" spans="1:12" ht="10.5" customHeight="1">
      <c r="A216" s="298" t="s">
        <v>2290</v>
      </c>
      <c r="B216" s="298" t="s">
        <v>3233</v>
      </c>
      <c r="C216" s="298" t="s">
        <v>76</v>
      </c>
      <c r="D216" s="298" t="s">
        <v>2217</v>
      </c>
      <c r="E216" s="298" t="s">
        <v>1298</v>
      </c>
      <c r="F216" s="298" t="s">
        <v>3060</v>
      </c>
      <c r="G216" s="298"/>
      <c r="H216" s="298" t="s">
        <v>3232</v>
      </c>
      <c r="I216" s="298" t="s">
        <v>4169</v>
      </c>
      <c r="J216" s="45" t="str">
        <f t="shared" si="6"/>
        <v>GoldToyo Smelter &amp; Refinery</v>
      </c>
      <c r="K216" s="45" t="str">
        <f t="shared" si="7"/>
        <v>GoldToyo Smelter &amp; Refinery</v>
      </c>
      <c r="L216" s="243"/>
    </row>
    <row r="217" spans="1:12" ht="10.5" customHeight="1">
      <c r="A217" s="298" t="s">
        <v>2290</v>
      </c>
      <c r="B217" s="298" t="s">
        <v>4065</v>
      </c>
      <c r="C217" s="298" t="s">
        <v>4065</v>
      </c>
      <c r="D217" s="298" t="s">
        <v>2139</v>
      </c>
      <c r="E217" s="298" t="s">
        <v>1305</v>
      </c>
      <c r="F217" s="298" t="s">
        <v>3060</v>
      </c>
      <c r="G217" s="298"/>
      <c r="H217" s="298" t="s">
        <v>3247</v>
      </c>
      <c r="I217" s="298" t="s">
        <v>3248</v>
      </c>
      <c r="J217" s="45" t="str">
        <f t="shared" si="6"/>
        <v>GoldUmicore Brasil Ltda.</v>
      </c>
      <c r="K217" s="45" t="str">
        <f t="shared" si="7"/>
        <v>GoldUmicore Brasil Ltda.</v>
      </c>
      <c r="L217" s="243"/>
    </row>
    <row r="218" spans="1:12" ht="10.5" customHeight="1">
      <c r="A218" s="298" t="s">
        <v>2290</v>
      </c>
      <c r="B218" s="298" t="s">
        <v>204</v>
      </c>
      <c r="C218" s="298" t="s">
        <v>204</v>
      </c>
      <c r="D218" s="298" t="s">
        <v>1716</v>
      </c>
      <c r="E218" s="298" t="s">
        <v>205</v>
      </c>
      <c r="F218" s="298" t="s">
        <v>3060</v>
      </c>
      <c r="G218" s="298"/>
      <c r="H218" s="298" t="s">
        <v>3272</v>
      </c>
      <c r="I218" s="298" t="s">
        <v>3273</v>
      </c>
      <c r="J218" s="45" t="str">
        <f t="shared" si="6"/>
        <v>GoldUmicore Precious Metals Thailand</v>
      </c>
      <c r="K218" s="45" t="str">
        <f t="shared" si="7"/>
        <v>GoldUmicore Precious Metals Thailand</v>
      </c>
      <c r="L218" s="243"/>
    </row>
    <row r="219" spans="1:12" ht="10.5" customHeight="1">
      <c r="A219" s="298" t="s">
        <v>2290</v>
      </c>
      <c r="B219" s="298" t="s">
        <v>4597</v>
      </c>
      <c r="C219" s="298" t="s">
        <v>4597</v>
      </c>
      <c r="D219" s="298" t="s">
        <v>2128</v>
      </c>
      <c r="E219" s="298" t="s">
        <v>1306</v>
      </c>
      <c r="F219" s="298" t="s">
        <v>3060</v>
      </c>
      <c r="G219" s="298"/>
      <c r="H219" s="298" t="s">
        <v>3249</v>
      </c>
      <c r="I219" s="298" t="s">
        <v>3250</v>
      </c>
      <c r="J219" s="45" t="str">
        <f t="shared" si="6"/>
        <v>GoldUmicore S.A. Business Unit Precious Metals Refining</v>
      </c>
      <c r="K219" s="45" t="str">
        <f t="shared" si="7"/>
        <v>GoldUmicore S.A. Business Unit Precious Metals Refining</v>
      </c>
      <c r="L219" s="243"/>
    </row>
    <row r="220" spans="1:12" ht="10.5" customHeight="1">
      <c r="A220" s="298" t="s">
        <v>2290</v>
      </c>
      <c r="B220" s="298" t="s">
        <v>1444</v>
      </c>
      <c r="C220" s="298" t="s">
        <v>1444</v>
      </c>
      <c r="D220" s="298" t="s">
        <v>4880</v>
      </c>
      <c r="E220" s="298" t="s">
        <v>1307</v>
      </c>
      <c r="F220" s="298" t="s">
        <v>3060</v>
      </c>
      <c r="G220" s="298"/>
      <c r="H220" s="298" t="s">
        <v>3251</v>
      </c>
      <c r="I220" s="298" t="s">
        <v>3165</v>
      </c>
      <c r="J220" s="45" t="str">
        <f t="shared" si="6"/>
        <v>GoldUnited Precious Metal Refining, Inc.</v>
      </c>
      <c r="K220" s="45" t="str">
        <f t="shared" si="7"/>
        <v>GoldUnited Precious Metal Refining, Inc.</v>
      </c>
      <c r="L220" s="243"/>
    </row>
    <row r="221" spans="1:12" ht="10.5" customHeight="1">
      <c r="A221" s="298" t="s">
        <v>2290</v>
      </c>
      <c r="B221" s="298" t="s">
        <v>4598</v>
      </c>
      <c r="C221" s="298" t="s">
        <v>4598</v>
      </c>
      <c r="D221" s="298" t="s">
        <v>1745</v>
      </c>
      <c r="E221" s="298" t="s">
        <v>4599</v>
      </c>
      <c r="F221" s="298" t="s">
        <v>3060</v>
      </c>
      <c r="G221" s="298"/>
      <c r="H221" s="298" t="s">
        <v>4600</v>
      </c>
      <c r="I221" s="298" t="s">
        <v>4633</v>
      </c>
      <c r="J221" s="45" t="str">
        <f t="shared" si="6"/>
        <v>GoldUniversal Precious Metals Refining Zambia</v>
      </c>
      <c r="K221" s="45" t="str">
        <f t="shared" si="7"/>
        <v>GoldUniversal Precious Metals Refining Zambia</v>
      </c>
      <c r="L221" s="243"/>
    </row>
    <row r="222" spans="1:12" ht="10.5" customHeight="1">
      <c r="A222" s="298" t="s">
        <v>2290</v>
      </c>
      <c r="B222" s="298" t="s">
        <v>4601</v>
      </c>
      <c r="C222" s="298" t="s">
        <v>4601</v>
      </c>
      <c r="D222" s="298" t="s">
        <v>2148</v>
      </c>
      <c r="E222" s="298" t="s">
        <v>1308</v>
      </c>
      <c r="F222" s="298" t="s">
        <v>3060</v>
      </c>
      <c r="G222" s="298"/>
      <c r="H222" s="298" t="s">
        <v>3252</v>
      </c>
      <c r="I222" s="298" t="s">
        <v>3073</v>
      </c>
      <c r="J222" s="45" t="str">
        <f t="shared" si="6"/>
        <v>GoldValcambi S.A.</v>
      </c>
      <c r="K222" s="45" t="str">
        <f t="shared" si="7"/>
        <v>GoldValcambi S.A.</v>
      </c>
      <c r="L222" s="243"/>
    </row>
    <row r="223" spans="1:12" ht="10.5" customHeight="1">
      <c r="A223" s="298" t="s">
        <v>2290</v>
      </c>
      <c r="B223" s="298" t="s">
        <v>2289</v>
      </c>
      <c r="C223" s="298" t="s">
        <v>2289</v>
      </c>
      <c r="D223" s="298" t="s">
        <v>2124</v>
      </c>
      <c r="E223" s="298" t="s">
        <v>1309</v>
      </c>
      <c r="F223" s="298" t="s">
        <v>3060</v>
      </c>
      <c r="G223" s="298"/>
      <c r="H223" s="298" t="s">
        <v>3253</v>
      </c>
      <c r="I223" s="298" t="s">
        <v>3254</v>
      </c>
      <c r="J223" s="45" t="str">
        <f t="shared" si="6"/>
        <v>GoldWestern Australian Mint trading as The Perth Mint</v>
      </c>
      <c r="K223" s="45" t="str">
        <f t="shared" si="7"/>
        <v>GoldWestern Australian Mint trading as The Perth Mint</v>
      </c>
      <c r="L223" s="243"/>
    </row>
    <row r="224" spans="1:12" ht="10.5" customHeight="1">
      <c r="A224" s="298" t="s">
        <v>2290</v>
      </c>
      <c r="B224" s="298" t="s">
        <v>4156</v>
      </c>
      <c r="C224" s="298" t="s">
        <v>4156</v>
      </c>
      <c r="D224" s="298" t="s">
        <v>2164</v>
      </c>
      <c r="E224" s="298" t="s">
        <v>4159</v>
      </c>
      <c r="F224" s="298" t="s">
        <v>3060</v>
      </c>
      <c r="G224" s="298"/>
      <c r="H224" s="298" t="s">
        <v>3065</v>
      </c>
      <c r="I224" s="298" t="s">
        <v>3066</v>
      </c>
      <c r="J224" s="45" t="str">
        <f t="shared" si="6"/>
        <v>GoldWIELAND Edelmetalle GmbH</v>
      </c>
      <c r="K224" s="45" t="str">
        <f t="shared" si="7"/>
        <v>GoldWIELAND Edelmetalle GmbH</v>
      </c>
      <c r="L224" s="243"/>
    </row>
    <row r="225" spans="1:12" ht="10.5" customHeight="1">
      <c r="A225" s="298" t="s">
        <v>2290</v>
      </c>
      <c r="B225" s="298" t="s">
        <v>45</v>
      </c>
      <c r="C225" s="298" t="s">
        <v>1763</v>
      </c>
      <c r="D225" s="298" t="s">
        <v>4880</v>
      </c>
      <c r="E225" s="298" t="s">
        <v>1266</v>
      </c>
      <c r="F225" s="298" t="s">
        <v>3060</v>
      </c>
      <c r="G225" s="298"/>
      <c r="H225" s="298" t="s">
        <v>3164</v>
      </c>
      <c r="I225" s="298" t="s">
        <v>3165</v>
      </c>
      <c r="J225" s="45" t="str">
        <f t="shared" si="6"/>
        <v>GoldWilliams Advanced Materials</v>
      </c>
      <c r="K225" s="45" t="str">
        <f t="shared" si="7"/>
        <v>GoldWilliams Advanced Materials</v>
      </c>
      <c r="L225" s="243"/>
    </row>
    <row r="226" spans="1:12" ht="10.5" customHeight="1">
      <c r="A226" s="298" t="s">
        <v>2290</v>
      </c>
      <c r="B226" s="298" t="s">
        <v>3092</v>
      </c>
      <c r="C226" s="298" t="s">
        <v>4207</v>
      </c>
      <c r="D226" s="298" t="s">
        <v>2146</v>
      </c>
      <c r="E226" s="298" t="s">
        <v>1226</v>
      </c>
      <c r="F226" s="298" t="s">
        <v>3060</v>
      </c>
      <c r="G226" s="298"/>
      <c r="H226" s="298" t="s">
        <v>3089</v>
      </c>
      <c r="I226" s="298" t="s">
        <v>3090</v>
      </c>
      <c r="J226" s="45" t="str">
        <f t="shared" si="6"/>
        <v>GoldXstrata</v>
      </c>
      <c r="K226" s="45" t="str">
        <f t="shared" si="7"/>
        <v>GoldXstrata</v>
      </c>
      <c r="L226" s="243"/>
    </row>
    <row r="227" spans="1:12" ht="10.5" customHeight="1">
      <c r="A227" s="298" t="s">
        <v>2290</v>
      </c>
      <c r="B227" s="298" t="s">
        <v>4067</v>
      </c>
      <c r="C227" s="298" t="s">
        <v>4067</v>
      </c>
      <c r="D227" s="298" t="s">
        <v>2217</v>
      </c>
      <c r="E227" s="298" t="s">
        <v>1310</v>
      </c>
      <c r="F227" s="298" t="s">
        <v>3060</v>
      </c>
      <c r="G227" s="298"/>
      <c r="H227" s="298" t="s">
        <v>3136</v>
      </c>
      <c r="I227" s="298" t="s">
        <v>3137</v>
      </c>
      <c r="J227" s="45" t="str">
        <f t="shared" si="6"/>
        <v>GoldYamamoto Precious Metal Co., Ltd.</v>
      </c>
      <c r="K227" s="45" t="str">
        <f t="shared" si="7"/>
        <v>GoldYamamoto Precious Metal Co., Ltd.</v>
      </c>
      <c r="L227" s="243"/>
    </row>
    <row r="228" spans="1:12" ht="10.5" customHeight="1">
      <c r="A228" s="298" t="s">
        <v>2290</v>
      </c>
      <c r="B228" s="298" t="s">
        <v>3259</v>
      </c>
      <c r="C228" s="298" t="s">
        <v>4067</v>
      </c>
      <c r="D228" s="298" t="s">
        <v>2217</v>
      </c>
      <c r="E228" s="298" t="s">
        <v>1310</v>
      </c>
      <c r="F228" s="298" t="s">
        <v>3060</v>
      </c>
      <c r="G228" s="298"/>
      <c r="H228" s="298" t="s">
        <v>3136</v>
      </c>
      <c r="I228" s="298" t="s">
        <v>3137</v>
      </c>
      <c r="J228" s="45" t="str">
        <f t="shared" si="6"/>
        <v>GoldYamamoto Precision Metals</v>
      </c>
      <c r="K228" s="45" t="str">
        <f t="shared" si="7"/>
        <v>GoldYamamoto Precision Metals</v>
      </c>
      <c r="L228" s="243"/>
    </row>
    <row r="229" spans="1:12" ht="10.5" customHeight="1">
      <c r="A229" s="298" t="s">
        <v>2290</v>
      </c>
      <c r="B229" s="298" t="s">
        <v>3122</v>
      </c>
      <c r="C229" s="298" t="s">
        <v>3118</v>
      </c>
      <c r="D229" s="298" t="s">
        <v>2150</v>
      </c>
      <c r="E229" s="298" t="s">
        <v>3119</v>
      </c>
      <c r="F229" s="298" t="s">
        <v>3060</v>
      </c>
      <c r="G229" s="298"/>
      <c r="H229" s="298" t="s">
        <v>3120</v>
      </c>
      <c r="I229" s="298" t="s">
        <v>3199</v>
      </c>
      <c r="J229" s="45" t="str">
        <f t="shared" si="6"/>
        <v>GoldYantai NUS Safina tech environmental Refinery Co. Ltd.</v>
      </c>
      <c r="K229" s="45" t="str">
        <f t="shared" si="7"/>
        <v>GoldYantai NUS Safina tech environmental Refinery Co. Ltd.</v>
      </c>
      <c r="L229" s="243"/>
    </row>
    <row r="230" spans="1:12" ht="10.5" customHeight="1">
      <c r="A230" s="298" t="s">
        <v>2290</v>
      </c>
      <c r="B230" s="298" t="s">
        <v>4068</v>
      </c>
      <c r="C230" s="298" t="s">
        <v>4068</v>
      </c>
      <c r="D230" s="298" t="s">
        <v>2217</v>
      </c>
      <c r="E230" s="298" t="s">
        <v>1311</v>
      </c>
      <c r="F230" s="298" t="s">
        <v>3060</v>
      </c>
      <c r="G230" s="298"/>
      <c r="H230" s="298" t="s">
        <v>3260</v>
      </c>
      <c r="I230" s="298" t="s">
        <v>3235</v>
      </c>
      <c r="J230" s="45" t="str">
        <f t="shared" si="6"/>
        <v>GoldYokohama Metal Co., Ltd.</v>
      </c>
      <c r="K230" s="45" t="str">
        <f t="shared" si="7"/>
        <v>GoldYokohama Metal Co., Ltd.</v>
      </c>
      <c r="L230" s="243"/>
    </row>
    <row r="231" spans="1:12" ht="10.5" customHeight="1">
      <c r="A231" s="298" t="s">
        <v>2290</v>
      </c>
      <c r="B231" s="298" t="s">
        <v>4038</v>
      </c>
      <c r="C231" s="298" t="s">
        <v>4038</v>
      </c>
      <c r="D231" s="298" t="s">
        <v>2150</v>
      </c>
      <c r="E231" s="298" t="s">
        <v>1312</v>
      </c>
      <c r="F231" s="298" t="s">
        <v>3060</v>
      </c>
      <c r="G231" s="298"/>
      <c r="H231" s="298" t="s">
        <v>3095</v>
      </c>
      <c r="I231" s="298" t="s">
        <v>3096</v>
      </c>
      <c r="J231" s="45" t="str">
        <f t="shared" si="6"/>
        <v>GoldYunnan Copper Industry Co., Ltd.</v>
      </c>
      <c r="K231" s="45" t="str">
        <f t="shared" si="7"/>
        <v>GoldYunnan Copper Industry Co., Ltd.</v>
      </c>
      <c r="L231" s="243"/>
    </row>
    <row r="232" spans="1:12" ht="10.5" customHeight="1">
      <c r="A232" s="298" t="s">
        <v>2290</v>
      </c>
      <c r="B232" s="298" t="s">
        <v>46</v>
      </c>
      <c r="C232" s="298" t="s">
        <v>4060</v>
      </c>
      <c r="D232" s="298" t="s">
        <v>2150</v>
      </c>
      <c r="E232" s="298" t="s">
        <v>1293</v>
      </c>
      <c r="F232" s="298" t="s">
        <v>3060</v>
      </c>
      <c r="G232" s="298"/>
      <c r="H232" s="298" t="s">
        <v>3120</v>
      </c>
      <c r="I232" s="298" t="s">
        <v>3199</v>
      </c>
      <c r="J232" s="45" t="str">
        <f t="shared" si="6"/>
        <v>GoldZhao Jin Mining Industry Co Ltd</v>
      </c>
      <c r="K232" s="45" t="str">
        <f t="shared" si="7"/>
        <v>GoldZhao Jin Mining Industry Co Ltd</v>
      </c>
      <c r="L232" s="243"/>
    </row>
    <row r="233" spans="1:12" ht="10.5" customHeight="1">
      <c r="A233" s="298" t="s">
        <v>2290</v>
      </c>
      <c r="B233" s="298" t="s">
        <v>47</v>
      </c>
      <c r="C233" s="298" t="s">
        <v>4060</v>
      </c>
      <c r="D233" s="298" t="s">
        <v>2150</v>
      </c>
      <c r="E233" s="298" t="s">
        <v>1293</v>
      </c>
      <c r="F233" s="298" t="s">
        <v>3060</v>
      </c>
      <c r="G233" s="298"/>
      <c r="H233" s="298" t="s">
        <v>3120</v>
      </c>
      <c r="I233" s="298" t="s">
        <v>3199</v>
      </c>
      <c r="J233" s="45" t="str">
        <f t="shared" si="6"/>
        <v>GoldZhao Yuan Gold Mine</v>
      </c>
      <c r="K233" s="45" t="str">
        <f t="shared" si="7"/>
        <v>GoldZhao Yuan Gold Mine</v>
      </c>
      <c r="L233" s="243"/>
    </row>
    <row r="234" spans="1:12" ht="10.5" customHeight="1">
      <c r="A234" s="298" t="s">
        <v>2290</v>
      </c>
      <c r="B234" s="298" t="s">
        <v>3263</v>
      </c>
      <c r="C234" s="298" t="s">
        <v>4060</v>
      </c>
      <c r="D234" s="298" t="s">
        <v>2150</v>
      </c>
      <c r="E234" s="298" t="s">
        <v>1293</v>
      </c>
      <c r="F234" s="298" t="s">
        <v>3060</v>
      </c>
      <c r="G234" s="298"/>
      <c r="H234" s="298" t="s">
        <v>3120</v>
      </c>
      <c r="I234" s="298" t="s">
        <v>3199</v>
      </c>
      <c r="J234" s="45" t="str">
        <f t="shared" si="6"/>
        <v>GoldZhao Yuan Gold Smelter of ZhongJin</v>
      </c>
      <c r="K234" s="45" t="str">
        <f t="shared" si="7"/>
        <v>GoldZhao Yuan Gold Smelter of ZhongJin</v>
      </c>
      <c r="L234" s="243"/>
    </row>
    <row r="235" spans="1:12" ht="10.5" customHeight="1">
      <c r="A235" s="298" t="s">
        <v>2290</v>
      </c>
      <c r="B235" s="298" t="s">
        <v>48</v>
      </c>
      <c r="C235" s="298" t="s">
        <v>4060</v>
      </c>
      <c r="D235" s="298" t="s">
        <v>2150</v>
      </c>
      <c r="E235" s="298" t="s">
        <v>1293</v>
      </c>
      <c r="F235" s="298" t="s">
        <v>3060</v>
      </c>
      <c r="G235" s="298"/>
      <c r="H235" s="298" t="s">
        <v>3120</v>
      </c>
      <c r="I235" s="298" t="s">
        <v>3199</v>
      </c>
      <c r="J235" s="45" t="str">
        <f t="shared" si="6"/>
        <v>GoldZhao Yuan Jin Kuang</v>
      </c>
      <c r="K235" s="45" t="str">
        <f t="shared" si="7"/>
        <v>GoldZhao Yuan Jin Kuang</v>
      </c>
      <c r="L235" s="243"/>
    </row>
    <row r="236" spans="1:12" ht="10.5" customHeight="1">
      <c r="A236" s="298" t="s">
        <v>2290</v>
      </c>
      <c r="B236" s="298" t="s">
        <v>3224</v>
      </c>
      <c r="C236" s="298" t="s">
        <v>4060</v>
      </c>
      <c r="D236" s="298" t="s">
        <v>2150</v>
      </c>
      <c r="E236" s="298" t="s">
        <v>1293</v>
      </c>
      <c r="F236" s="298" t="s">
        <v>3060</v>
      </c>
      <c r="G236" s="298"/>
      <c r="H236" s="298" t="s">
        <v>3120</v>
      </c>
      <c r="I236" s="298" t="s">
        <v>3199</v>
      </c>
      <c r="J236" s="45" t="str">
        <f t="shared" si="6"/>
        <v>GoldZhaojin Mining Industry Co., Ltd.</v>
      </c>
      <c r="K236" s="45" t="str">
        <f t="shared" si="7"/>
        <v>GoldZhaojin Mining Industry Co., Ltd.</v>
      </c>
      <c r="L236" s="243"/>
    </row>
    <row r="237" spans="1:12" ht="10.5" customHeight="1">
      <c r="A237" s="298" t="s">
        <v>2290</v>
      </c>
      <c r="B237" s="298" t="s">
        <v>3264</v>
      </c>
      <c r="C237" s="298" t="s">
        <v>4060</v>
      </c>
      <c r="D237" s="298" t="s">
        <v>2150</v>
      </c>
      <c r="E237" s="298" t="s">
        <v>1293</v>
      </c>
      <c r="F237" s="298" t="s">
        <v>3060</v>
      </c>
      <c r="G237" s="298"/>
      <c r="H237" s="298" t="s">
        <v>3120</v>
      </c>
      <c r="I237" s="298" t="s">
        <v>3199</v>
      </c>
      <c r="J237" s="45" t="str">
        <f t="shared" si="6"/>
        <v>GoldZhaoyuan Gold Group</v>
      </c>
      <c r="K237" s="45" t="str">
        <f t="shared" si="7"/>
        <v>GoldZhaoyuan Gold Group</v>
      </c>
      <c r="L237" s="243"/>
    </row>
    <row r="238" spans="1:12" ht="10.5" customHeight="1">
      <c r="A238" s="298" t="s">
        <v>2290</v>
      </c>
      <c r="B238" s="298" t="s">
        <v>2425</v>
      </c>
      <c r="C238" s="298" t="s">
        <v>2540</v>
      </c>
      <c r="D238" s="298" t="s">
        <v>2150</v>
      </c>
      <c r="E238" s="298" t="s">
        <v>1313</v>
      </c>
      <c r="F238" s="298" t="s">
        <v>3060</v>
      </c>
      <c r="G238" s="298"/>
      <c r="H238" s="298" t="s">
        <v>3261</v>
      </c>
      <c r="I238" s="298" t="s">
        <v>3159</v>
      </c>
      <c r="J238" s="45" t="str">
        <f t="shared" si="6"/>
        <v>GoldZhongjin Gold Corporation Limited</v>
      </c>
      <c r="K238" s="45" t="str">
        <f t="shared" si="7"/>
        <v>GoldZhongjin Gold Corporation Limited</v>
      </c>
      <c r="L238" s="243"/>
    </row>
    <row r="239" spans="1:12" ht="10.5" customHeight="1">
      <c r="A239" s="298" t="s">
        <v>2290</v>
      </c>
      <c r="B239" s="298" t="s">
        <v>2540</v>
      </c>
      <c r="C239" s="298" t="s">
        <v>2540</v>
      </c>
      <c r="D239" s="298" t="s">
        <v>2150</v>
      </c>
      <c r="E239" s="298" t="s">
        <v>1313</v>
      </c>
      <c r="F239" s="298" t="s">
        <v>3060</v>
      </c>
      <c r="G239" s="298"/>
      <c r="H239" s="298" t="s">
        <v>3261</v>
      </c>
      <c r="I239" s="298" t="s">
        <v>3159</v>
      </c>
      <c r="J239" s="45" t="str">
        <f t="shared" si="6"/>
        <v>GoldZhongyuan Gold Smelter of Zhongjin Gold Corporation</v>
      </c>
      <c r="K239" s="45" t="str">
        <f t="shared" si="7"/>
        <v>GoldZhongyuan Gold Smelter of Zhongjin Gold Corporation</v>
      </c>
      <c r="L239" s="243"/>
    </row>
    <row r="240" spans="1:12" ht="10.5" customHeight="1">
      <c r="A240" s="298" t="s">
        <v>2290</v>
      </c>
      <c r="B240" s="298" t="s">
        <v>49</v>
      </c>
      <c r="C240" s="298" t="s">
        <v>4175</v>
      </c>
      <c r="D240" s="298" t="s">
        <v>2150</v>
      </c>
      <c r="E240" s="298" t="s">
        <v>1314</v>
      </c>
      <c r="F240" s="298" t="s">
        <v>3060</v>
      </c>
      <c r="G240" s="298"/>
      <c r="H240" s="298" t="s">
        <v>3266</v>
      </c>
      <c r="I240" s="298" t="s">
        <v>3267</v>
      </c>
      <c r="J240" s="45" t="str">
        <f t="shared" si="6"/>
        <v>GoldZijin Kuang Ye Refinery</v>
      </c>
      <c r="K240" s="45" t="str">
        <f t="shared" si="7"/>
        <v>GoldZijin Kuang Ye Refinery</v>
      </c>
      <c r="L240" s="243"/>
    </row>
    <row r="241" spans="1:12" ht="10.5" customHeight="1">
      <c r="A241" s="298" t="s">
        <v>2290</v>
      </c>
      <c r="B241" s="298" t="s">
        <v>4175</v>
      </c>
      <c r="C241" s="298" t="s">
        <v>4175</v>
      </c>
      <c r="D241" s="298" t="s">
        <v>2150</v>
      </c>
      <c r="E241" s="298" t="s">
        <v>1314</v>
      </c>
      <c r="F241" s="298" t="s">
        <v>3060</v>
      </c>
      <c r="G241" s="298"/>
      <c r="H241" s="298" t="s">
        <v>3266</v>
      </c>
      <c r="I241" s="298" t="s">
        <v>3267</v>
      </c>
      <c r="J241" s="45" t="str">
        <f t="shared" si="6"/>
        <v>GoldZijin Mining Group Co., Ltd. Gold Refinery</v>
      </c>
      <c r="K241" s="45" t="str">
        <f t="shared" si="7"/>
        <v>GoldZijin Mining Group Co., Ltd. Gold Refinery</v>
      </c>
      <c r="L241" s="243"/>
    </row>
    <row r="242" spans="1:12" ht="10.5" customHeight="1">
      <c r="A242" s="298" t="s">
        <v>2290</v>
      </c>
      <c r="B242" s="298" t="s">
        <v>3268</v>
      </c>
      <c r="C242" s="298" t="s">
        <v>4175</v>
      </c>
      <c r="D242" s="298" t="s">
        <v>2150</v>
      </c>
      <c r="E242" s="298" t="s">
        <v>1314</v>
      </c>
      <c r="F242" s="298" t="s">
        <v>3060</v>
      </c>
      <c r="G242" s="298"/>
      <c r="H242" s="298" t="s">
        <v>3266</v>
      </c>
      <c r="I242" s="298" t="s">
        <v>3267</v>
      </c>
      <c r="J242" s="45" t="str">
        <f t="shared" si="6"/>
        <v>GoldZijin Mining Industry Corporation</v>
      </c>
      <c r="K242" s="45" t="str">
        <f t="shared" si="7"/>
        <v>GoldZijin Mining Industry Corporation</v>
      </c>
      <c r="L242" s="243"/>
    </row>
    <row r="243" spans="1:12" ht="10.5" customHeight="1">
      <c r="A243" s="243" t="s">
        <v>2290</v>
      </c>
      <c r="B243" s="243" t="s">
        <v>3517</v>
      </c>
      <c r="C243" s="243"/>
      <c r="D243" s="243"/>
      <c r="E243" s="243"/>
      <c r="F243" s="243"/>
      <c r="G243" s="243"/>
      <c r="H243" s="243"/>
      <c r="I243" s="243"/>
      <c r="J243" s="45" t="str">
        <f t="shared" si="6"/>
        <v>GoldSmelter not listed</v>
      </c>
      <c r="K243" s="45" t="str">
        <f t="shared" si="7"/>
        <v>GoldSmelter not listed</v>
      </c>
    </row>
    <row r="244" spans="1:12" ht="10.5" customHeight="1">
      <c r="A244" s="243" t="s">
        <v>2290</v>
      </c>
      <c r="B244" s="243" t="s">
        <v>2538</v>
      </c>
      <c r="C244" s="243" t="s">
        <v>906</v>
      </c>
      <c r="D244" s="243" t="s">
        <v>906</v>
      </c>
      <c r="E244" s="243"/>
      <c r="F244" s="243"/>
      <c r="G244" s="243"/>
      <c r="H244" s="243"/>
      <c r="I244" s="243"/>
      <c r="J244" s="45" t="str">
        <f t="shared" si="6"/>
        <v>GoldSmelter not yet identified</v>
      </c>
      <c r="K244" s="45" t="str">
        <f t="shared" si="7"/>
        <v>GoldSmelter not yet identified</v>
      </c>
    </row>
    <row r="245" spans="1:12" ht="10.5" customHeight="1">
      <c r="A245" s="298" t="s">
        <v>2292</v>
      </c>
      <c r="B245" s="298" t="s">
        <v>3</v>
      </c>
      <c r="C245" s="298" t="s">
        <v>3</v>
      </c>
      <c r="D245" s="298" t="s">
        <v>2150</v>
      </c>
      <c r="E245" s="298" t="s">
        <v>1315</v>
      </c>
      <c r="F245" s="298" t="s">
        <v>3060</v>
      </c>
      <c r="G245" s="298"/>
      <c r="H245" s="298" t="s">
        <v>3129</v>
      </c>
      <c r="I245" s="298" t="s">
        <v>3121</v>
      </c>
      <c r="J245" s="45" t="str">
        <f t="shared" si="6"/>
        <v>TantalumChangsha South Tantalum Niobium Co., Ltd.</v>
      </c>
      <c r="K245" s="45" t="str">
        <f t="shared" si="7"/>
        <v>TantalumChangsha South Tantalum Niobium Co., Ltd.</v>
      </c>
      <c r="L245" s="243"/>
    </row>
    <row r="246" spans="1:12" ht="10.5" customHeight="1">
      <c r="A246" s="298" t="s">
        <v>2292</v>
      </c>
      <c r="B246" s="298" t="s">
        <v>3301</v>
      </c>
      <c r="C246" s="298" t="s">
        <v>3</v>
      </c>
      <c r="D246" s="298" t="s">
        <v>2150</v>
      </c>
      <c r="E246" s="298" t="s">
        <v>1315</v>
      </c>
      <c r="F246" s="298" t="s">
        <v>3060</v>
      </c>
      <c r="G246" s="298"/>
      <c r="H246" s="298" t="s">
        <v>3129</v>
      </c>
      <c r="I246" s="298" t="s">
        <v>3121</v>
      </c>
      <c r="J246" s="45" t="str">
        <f t="shared" si="6"/>
        <v>TantalumChangsha Southern</v>
      </c>
      <c r="K246" s="45" t="str">
        <f t="shared" si="7"/>
        <v>TantalumChangsha Southern</v>
      </c>
      <c r="L246" s="243"/>
    </row>
    <row r="247" spans="1:12" ht="10.5" customHeight="1">
      <c r="A247" s="298" t="s">
        <v>2292</v>
      </c>
      <c r="B247" s="298" t="s">
        <v>2341</v>
      </c>
      <c r="C247" s="298" t="s">
        <v>2341</v>
      </c>
      <c r="D247" s="298" t="s">
        <v>2150</v>
      </c>
      <c r="E247" s="298" t="s">
        <v>1316</v>
      </c>
      <c r="F247" s="298" t="s">
        <v>3060</v>
      </c>
      <c r="G247" s="298"/>
      <c r="H247" s="298" t="s">
        <v>3302</v>
      </c>
      <c r="I247" s="298" t="s">
        <v>3270</v>
      </c>
      <c r="J247" s="45" t="str">
        <f t="shared" si="6"/>
        <v>TantalumConghua Tantalum and Niobium Smeltry</v>
      </c>
      <c r="K247" s="45" t="str">
        <f t="shared" si="7"/>
        <v>TantalumConghua Tantalum and Niobium Smeltry</v>
      </c>
      <c r="L247" s="243"/>
    </row>
    <row r="248" spans="1:12" ht="10.5" customHeight="1">
      <c r="A248" s="298" t="s">
        <v>2292</v>
      </c>
      <c r="B248" s="298" t="s">
        <v>2649</v>
      </c>
      <c r="C248" s="298" t="s">
        <v>2649</v>
      </c>
      <c r="D248" s="298" t="s">
        <v>4880</v>
      </c>
      <c r="E248" s="298" t="s">
        <v>2650</v>
      </c>
      <c r="F248" s="298" t="s">
        <v>3060</v>
      </c>
      <c r="G248" s="298"/>
      <c r="H248" s="298" t="s">
        <v>3339</v>
      </c>
      <c r="I248" s="298" t="s">
        <v>3340</v>
      </c>
      <c r="J248" s="45" t="str">
        <f t="shared" si="6"/>
        <v>TantalumD Block Metals, LLC</v>
      </c>
      <c r="K248" s="45" t="str">
        <f t="shared" si="7"/>
        <v>TantalumD Block Metals, LLC</v>
      </c>
      <c r="L248" s="243"/>
    </row>
    <row r="249" spans="1:12" ht="10.5" customHeight="1">
      <c r="A249" s="298" t="s">
        <v>2292</v>
      </c>
      <c r="B249" s="298" t="s">
        <v>51</v>
      </c>
      <c r="C249" s="298" t="s">
        <v>2337</v>
      </c>
      <c r="D249" s="298" t="s">
        <v>2150</v>
      </c>
      <c r="E249" s="298" t="s">
        <v>1317</v>
      </c>
      <c r="F249" s="298" t="s">
        <v>3060</v>
      </c>
      <c r="G249" s="298"/>
      <c r="H249" s="298" t="s">
        <v>3303</v>
      </c>
      <c r="I249" s="298" t="s">
        <v>3270</v>
      </c>
      <c r="J249" s="45" t="str">
        <f t="shared" si="6"/>
        <v>TantalumDouluoshan Sapphire Rare Metal Co Ltd</v>
      </c>
      <c r="K249" s="45" t="str">
        <f t="shared" si="7"/>
        <v>TantalumDouluoshan Sapphire Rare Metal Co Ltd</v>
      </c>
      <c r="L249" s="243"/>
    </row>
    <row r="250" spans="1:12" ht="10.5" customHeight="1">
      <c r="A250" s="298" t="s">
        <v>2292</v>
      </c>
      <c r="B250" s="298" t="s">
        <v>2337</v>
      </c>
      <c r="C250" s="298" t="s">
        <v>2337</v>
      </c>
      <c r="D250" s="298" t="s">
        <v>2150</v>
      </c>
      <c r="E250" s="298" t="s">
        <v>1317</v>
      </c>
      <c r="F250" s="298" t="s">
        <v>3060</v>
      </c>
      <c r="G250" s="298"/>
      <c r="H250" s="298" t="s">
        <v>3303</v>
      </c>
      <c r="I250" s="298" t="s">
        <v>3270</v>
      </c>
      <c r="J250" s="45" t="str">
        <f t="shared" si="6"/>
        <v>TantalumDuoluoshan</v>
      </c>
      <c r="K250" s="45" t="str">
        <f t="shared" si="7"/>
        <v>TantalumDuoluoshan</v>
      </c>
      <c r="L250" s="243"/>
    </row>
    <row r="251" spans="1:12" ht="10.5" customHeight="1">
      <c r="A251" s="298" t="s">
        <v>2292</v>
      </c>
      <c r="B251" s="298" t="s">
        <v>4234</v>
      </c>
      <c r="C251" s="298" t="s">
        <v>4234</v>
      </c>
      <c r="D251" s="298" t="s">
        <v>4880</v>
      </c>
      <c r="E251" s="298" t="s">
        <v>4235</v>
      </c>
      <c r="F251" s="298" t="s">
        <v>3060</v>
      </c>
      <c r="G251" s="298"/>
      <c r="H251" s="298" t="s">
        <v>4236</v>
      </c>
      <c r="I251" s="298" t="s">
        <v>4237</v>
      </c>
      <c r="J251" s="45" t="str">
        <f t="shared" si="6"/>
        <v>TantalumE.S.R. Electronics</v>
      </c>
      <c r="K251" s="45" t="str">
        <f t="shared" si="7"/>
        <v>TantalumE.S.R. Electronics</v>
      </c>
      <c r="L251" s="243"/>
    </row>
    <row r="252" spans="1:12" ht="10.5" customHeight="1">
      <c r="A252" s="298" t="s">
        <v>2292</v>
      </c>
      <c r="B252" s="298" t="s">
        <v>2274</v>
      </c>
      <c r="C252" s="298" t="s">
        <v>2274</v>
      </c>
      <c r="D252" s="298" t="s">
        <v>4880</v>
      </c>
      <c r="E252" s="298" t="s">
        <v>1318</v>
      </c>
      <c r="F252" s="298" t="s">
        <v>3060</v>
      </c>
      <c r="G252" s="298"/>
      <c r="H252" s="298" t="s">
        <v>3304</v>
      </c>
      <c r="I252" s="298" t="s">
        <v>3279</v>
      </c>
      <c r="J252" s="45" t="str">
        <f t="shared" si="6"/>
        <v>TantalumExotech Inc.</v>
      </c>
      <c r="K252" s="45" t="str">
        <f t="shared" si="7"/>
        <v>TantalumExotech Inc.</v>
      </c>
      <c r="L252" s="243"/>
    </row>
    <row r="253" spans="1:12" ht="10.5" customHeight="1">
      <c r="A253" s="298" t="s">
        <v>2292</v>
      </c>
      <c r="B253" s="298" t="s">
        <v>3306</v>
      </c>
      <c r="C253" s="298" t="s">
        <v>62</v>
      </c>
      <c r="D253" s="298" t="s">
        <v>2150</v>
      </c>
      <c r="E253" s="298" t="s">
        <v>1319</v>
      </c>
      <c r="F253" s="298" t="s">
        <v>3060</v>
      </c>
      <c r="G253" s="298"/>
      <c r="H253" s="298" t="s">
        <v>3305</v>
      </c>
      <c r="I253" s="298" t="s">
        <v>3270</v>
      </c>
      <c r="J253" s="45" t="str">
        <f t="shared" si="6"/>
        <v>TantalumF &amp; X</v>
      </c>
      <c r="K253" s="45" t="str">
        <f t="shared" si="7"/>
        <v>TantalumF &amp; X</v>
      </c>
      <c r="L253" s="243"/>
    </row>
    <row r="254" spans="1:12" ht="10.5" customHeight="1">
      <c r="A254" s="298" t="s">
        <v>2292</v>
      </c>
      <c r="B254" s="298" t="s">
        <v>62</v>
      </c>
      <c r="C254" s="298" t="s">
        <v>62</v>
      </c>
      <c r="D254" s="298" t="s">
        <v>2150</v>
      </c>
      <c r="E254" s="298" t="s">
        <v>1319</v>
      </c>
      <c r="F254" s="298" t="s">
        <v>3060</v>
      </c>
      <c r="G254" s="298"/>
      <c r="H254" s="298" t="s">
        <v>3305</v>
      </c>
      <c r="I254" s="298" t="s">
        <v>3270</v>
      </c>
      <c r="J254" s="45" t="str">
        <f t="shared" si="6"/>
        <v>TantalumF&amp;X Electro-Materials Ltd.</v>
      </c>
      <c r="K254" s="45" t="str">
        <f t="shared" si="7"/>
        <v>TantalumF&amp;X Electro-Materials Ltd.</v>
      </c>
      <c r="L254" s="243"/>
    </row>
    <row r="255" spans="1:12" ht="10.5" customHeight="1">
      <c r="A255" s="298" t="s">
        <v>2292</v>
      </c>
      <c r="B255" s="298" t="s">
        <v>4073</v>
      </c>
      <c r="C255" s="298" t="s">
        <v>4073</v>
      </c>
      <c r="D255" s="298" t="s">
        <v>2150</v>
      </c>
      <c r="E255" s="298" t="s">
        <v>2651</v>
      </c>
      <c r="F255" s="298" t="s">
        <v>3060</v>
      </c>
      <c r="G255" s="298"/>
      <c r="H255" s="298" t="s">
        <v>3326</v>
      </c>
      <c r="I255" s="298" t="s">
        <v>3121</v>
      </c>
      <c r="J255" s="45" t="str">
        <f t="shared" si="6"/>
        <v>TantalumFIR Metals &amp; Resource Ltd.</v>
      </c>
      <c r="K255" s="45" t="str">
        <f t="shared" si="7"/>
        <v>TantalumFIR Metals &amp; Resource Ltd.</v>
      </c>
      <c r="L255" s="243"/>
    </row>
    <row r="256" spans="1:12" ht="10.5" customHeight="1">
      <c r="A256" s="298" t="s">
        <v>2292</v>
      </c>
      <c r="B256" s="298" t="s">
        <v>2681</v>
      </c>
      <c r="C256" s="298" t="s">
        <v>2681</v>
      </c>
      <c r="D256" s="298" t="s">
        <v>2217</v>
      </c>
      <c r="E256" s="298" t="s">
        <v>2682</v>
      </c>
      <c r="F256" s="298" t="s">
        <v>3060</v>
      </c>
      <c r="G256" s="298"/>
      <c r="H256" s="298" t="s">
        <v>3360</v>
      </c>
      <c r="I256" s="298" t="s">
        <v>3078</v>
      </c>
      <c r="J256" s="45" t="str">
        <f t="shared" si="6"/>
        <v>TantalumGlobal Advanced Metals Aizu</v>
      </c>
      <c r="K256" s="45" t="str">
        <f t="shared" si="7"/>
        <v>TantalumGlobal Advanced Metals Aizu</v>
      </c>
      <c r="L256" s="243"/>
    </row>
    <row r="257" spans="1:12" ht="10.5" customHeight="1">
      <c r="A257" s="298" t="s">
        <v>2292</v>
      </c>
      <c r="B257" s="298" t="s">
        <v>2683</v>
      </c>
      <c r="C257" s="298" t="s">
        <v>2683</v>
      </c>
      <c r="D257" s="298" t="s">
        <v>4880</v>
      </c>
      <c r="E257" s="298" t="s">
        <v>2684</v>
      </c>
      <c r="F257" s="298" t="s">
        <v>3060</v>
      </c>
      <c r="G257" s="298"/>
      <c r="H257" s="298" t="s">
        <v>3359</v>
      </c>
      <c r="I257" s="298" t="s">
        <v>3332</v>
      </c>
      <c r="J257" s="45" t="str">
        <f t="shared" si="6"/>
        <v>TantalumGlobal Advanced Metals Boyertown</v>
      </c>
      <c r="K257" s="45" t="str">
        <f t="shared" si="7"/>
        <v>TantalumGlobal Advanced Metals Boyertown</v>
      </c>
      <c r="L257" s="243"/>
    </row>
    <row r="258" spans="1:12" ht="10.5" customHeight="1">
      <c r="A258" s="298" t="s">
        <v>2292</v>
      </c>
      <c r="B258" s="298" t="s">
        <v>1320</v>
      </c>
      <c r="C258" s="298" t="s">
        <v>1320</v>
      </c>
      <c r="D258" s="298" t="s">
        <v>2150</v>
      </c>
      <c r="E258" s="298" t="s">
        <v>1321</v>
      </c>
      <c r="F258" s="298" t="s">
        <v>3060</v>
      </c>
      <c r="G258" s="298"/>
      <c r="H258" s="298" t="s">
        <v>3307</v>
      </c>
      <c r="I258" s="298" t="s">
        <v>3270</v>
      </c>
      <c r="J258" s="45" t="str">
        <f t="shared" si="6"/>
        <v>TantalumGuangdong Zhiyuan New Material Co., Ltd.</v>
      </c>
      <c r="K258" s="45" t="str">
        <f t="shared" si="7"/>
        <v>TantalumGuangdong Zhiyuan New Material Co., Ltd.</v>
      </c>
      <c r="L258" s="243"/>
    </row>
    <row r="259" spans="1:12" ht="10.5" customHeight="1">
      <c r="A259" s="298" t="s">
        <v>2292</v>
      </c>
      <c r="B259" s="298" t="s">
        <v>2685</v>
      </c>
      <c r="C259" s="298" t="s">
        <v>2685</v>
      </c>
      <c r="D259" s="298" t="s">
        <v>1716</v>
      </c>
      <c r="E259" s="298" t="s">
        <v>2686</v>
      </c>
      <c r="F259" s="298" t="s">
        <v>3060</v>
      </c>
      <c r="G259" s="298"/>
      <c r="H259" s="298" t="s">
        <v>3347</v>
      </c>
      <c r="I259" s="298" t="s">
        <v>3348</v>
      </c>
      <c r="J259" s="45" t="str">
        <f t="shared" si="6"/>
        <v>TantalumH.C. Starck Co., Ltd.</v>
      </c>
      <c r="K259" s="45" t="str">
        <f t="shared" si="7"/>
        <v>TantalumH.C. Starck Co., Ltd.</v>
      </c>
      <c r="L259" s="243"/>
    </row>
    <row r="260" spans="1:12" ht="10.5" customHeight="1">
      <c r="A260" s="298" t="s">
        <v>2292</v>
      </c>
      <c r="B260" s="298" t="s">
        <v>2687</v>
      </c>
      <c r="C260" s="298" t="s">
        <v>2687</v>
      </c>
      <c r="D260" s="298" t="s">
        <v>2164</v>
      </c>
      <c r="E260" s="298" t="s">
        <v>2688</v>
      </c>
      <c r="F260" s="298" t="s">
        <v>3060</v>
      </c>
      <c r="G260" s="298"/>
      <c r="H260" s="298" t="s">
        <v>3349</v>
      </c>
      <c r="I260" s="298" t="s">
        <v>3350</v>
      </c>
      <c r="J260" s="45" t="str">
        <f t="shared" si="6"/>
        <v>TantalumH.C. Starck GmbH Goslar</v>
      </c>
      <c r="K260" s="45" t="str">
        <f t="shared" si="7"/>
        <v>TantalumH.C. Starck GmbH Goslar</v>
      </c>
      <c r="L260" s="243"/>
    </row>
    <row r="261" spans="1:12" ht="10.5" customHeight="1">
      <c r="A261" s="298" t="s">
        <v>2292</v>
      </c>
      <c r="B261" s="298" t="s">
        <v>2689</v>
      </c>
      <c r="C261" s="298" t="s">
        <v>2689</v>
      </c>
      <c r="D261" s="298" t="s">
        <v>2164</v>
      </c>
      <c r="E261" s="298" t="s">
        <v>2690</v>
      </c>
      <c r="F261" s="298" t="s">
        <v>3060</v>
      </c>
      <c r="G261" s="298"/>
      <c r="H261" s="298" t="s">
        <v>3351</v>
      </c>
      <c r="I261" s="298" t="s">
        <v>3066</v>
      </c>
      <c r="J261" s="45" t="str">
        <f t="shared" si="6"/>
        <v>TantalumH.C. Starck GmbH Laufenburg</v>
      </c>
      <c r="K261" s="45" t="str">
        <f t="shared" si="7"/>
        <v>TantalumH.C. Starck GmbH Laufenburg</v>
      </c>
      <c r="L261" s="243"/>
    </row>
    <row r="262" spans="1:12" ht="10.5" customHeight="1">
      <c r="A262" s="298" t="s">
        <v>2292</v>
      </c>
      <c r="B262" s="298" t="s">
        <v>2691</v>
      </c>
      <c r="C262" s="298" t="s">
        <v>2691</v>
      </c>
      <c r="D262" s="298" t="s">
        <v>2164</v>
      </c>
      <c r="E262" s="298" t="s">
        <v>2692</v>
      </c>
      <c r="F262" s="298" t="s">
        <v>3060</v>
      </c>
      <c r="G262" s="298"/>
      <c r="H262" s="298" t="s">
        <v>3352</v>
      </c>
      <c r="I262" s="298" t="s">
        <v>3353</v>
      </c>
      <c r="J262" s="45" t="str">
        <f t="shared" si="6"/>
        <v>TantalumH.C. Starck Hermsdorf GmbH</v>
      </c>
      <c r="K262" s="45" t="str">
        <f t="shared" si="7"/>
        <v>TantalumH.C. Starck Hermsdorf GmbH</v>
      </c>
      <c r="L262" s="243"/>
    </row>
    <row r="263" spans="1:12" ht="10.5" customHeight="1">
      <c r="A263" s="298" t="s">
        <v>2292</v>
      </c>
      <c r="B263" s="298" t="s">
        <v>2693</v>
      </c>
      <c r="C263" s="298" t="s">
        <v>2693</v>
      </c>
      <c r="D263" s="298" t="s">
        <v>4880</v>
      </c>
      <c r="E263" s="298" t="s">
        <v>2694</v>
      </c>
      <c r="F263" s="298" t="s">
        <v>3060</v>
      </c>
      <c r="G263" s="298"/>
      <c r="H263" s="298" t="s">
        <v>3354</v>
      </c>
      <c r="I263" s="298" t="s">
        <v>3177</v>
      </c>
      <c r="J263" s="45" t="str">
        <f t="shared" ref="J263:J329" si="8">A263&amp;B263</f>
        <v>TantalumH.C. Starck Inc.</v>
      </c>
      <c r="K263" s="45" t="str">
        <f t="shared" ref="K263:K329" si="9">A263&amp;B263</f>
        <v>TantalumH.C. Starck Inc.</v>
      </c>
      <c r="L263" s="243"/>
    </row>
    <row r="264" spans="1:12" ht="10.5" customHeight="1">
      <c r="A264" s="298" t="s">
        <v>2292</v>
      </c>
      <c r="B264" s="298" t="s">
        <v>2695</v>
      </c>
      <c r="C264" s="298" t="s">
        <v>2695</v>
      </c>
      <c r="D264" s="298" t="s">
        <v>2217</v>
      </c>
      <c r="E264" s="298" t="s">
        <v>2696</v>
      </c>
      <c r="F264" s="298" t="s">
        <v>3060</v>
      </c>
      <c r="G264" s="298"/>
      <c r="H264" s="298" t="s">
        <v>3355</v>
      </c>
      <c r="I264" s="298" t="s">
        <v>3356</v>
      </c>
      <c r="J264" s="45" t="str">
        <f t="shared" si="8"/>
        <v>TantalumH.C. Starck Ltd.</v>
      </c>
      <c r="K264" s="45" t="str">
        <f t="shared" si="9"/>
        <v>TantalumH.C. Starck Ltd.</v>
      </c>
      <c r="L264" s="243"/>
    </row>
    <row r="265" spans="1:12" ht="10.5" customHeight="1">
      <c r="A265" s="298" t="s">
        <v>2292</v>
      </c>
      <c r="B265" s="298" t="s">
        <v>4602</v>
      </c>
      <c r="C265" s="298" t="s">
        <v>4602</v>
      </c>
      <c r="D265" s="298" t="s">
        <v>2164</v>
      </c>
      <c r="E265" s="298" t="s">
        <v>2698</v>
      </c>
      <c r="F265" s="298" t="s">
        <v>3060</v>
      </c>
      <c r="G265" s="298"/>
      <c r="H265" s="298" t="s">
        <v>3351</v>
      </c>
      <c r="I265" s="298" t="s">
        <v>3066</v>
      </c>
      <c r="J265" s="45" t="str">
        <f t="shared" si="8"/>
        <v>TantalumH.C. Starck Smelting GmbH &amp; Co. KG</v>
      </c>
      <c r="K265" s="45" t="str">
        <f t="shared" si="9"/>
        <v>TantalumH.C. Starck Smelting GmbH &amp; Co. KG</v>
      </c>
      <c r="L265" s="243"/>
    </row>
    <row r="266" spans="1:12" ht="10.5" customHeight="1">
      <c r="A266" s="298" t="s">
        <v>2292</v>
      </c>
      <c r="B266" s="298" t="s">
        <v>4</v>
      </c>
      <c r="C266" s="298" t="s">
        <v>4</v>
      </c>
      <c r="D266" s="298" t="s">
        <v>2150</v>
      </c>
      <c r="E266" s="298" t="s">
        <v>713</v>
      </c>
      <c r="F266" s="298" t="s">
        <v>3060</v>
      </c>
      <c r="G266" s="298"/>
      <c r="H266" s="298" t="s">
        <v>3338</v>
      </c>
      <c r="I266" s="298" t="s">
        <v>3121</v>
      </c>
      <c r="J266" s="45" t="str">
        <f t="shared" si="8"/>
        <v>TantalumHengyang King Xing Lifeng New Materials Co., Ltd.</v>
      </c>
      <c r="K266" s="45" t="str">
        <f t="shared" si="9"/>
        <v>TantalumHengyang King Xing Lifeng New Materials Co., Ltd.</v>
      </c>
      <c r="L266" s="243"/>
    </row>
    <row r="267" spans="1:12" ht="10.5" customHeight="1">
      <c r="A267" s="298" t="s">
        <v>2292</v>
      </c>
      <c r="B267" s="298" t="s">
        <v>2277</v>
      </c>
      <c r="C267" s="298" t="s">
        <v>3308</v>
      </c>
      <c r="D267" s="298" t="s">
        <v>4880</v>
      </c>
      <c r="E267" s="298" t="s">
        <v>1322</v>
      </c>
      <c r="F267" s="298" t="s">
        <v>3060</v>
      </c>
      <c r="G267" s="298"/>
      <c r="H267" s="298" t="s">
        <v>3309</v>
      </c>
      <c r="I267" s="298" t="s">
        <v>3165</v>
      </c>
      <c r="J267" s="45" t="str">
        <f t="shared" si="8"/>
        <v>TantalumHi-Temp</v>
      </c>
      <c r="K267" s="45" t="str">
        <f t="shared" si="9"/>
        <v>TantalumHi-Temp</v>
      </c>
      <c r="L267" s="243"/>
    </row>
    <row r="268" spans="1:12" ht="10.5" customHeight="1">
      <c r="A268" s="298" t="s">
        <v>2292</v>
      </c>
      <c r="B268" s="298" t="s">
        <v>3308</v>
      </c>
      <c r="C268" s="298" t="s">
        <v>3308</v>
      </c>
      <c r="D268" s="298" t="s">
        <v>4880</v>
      </c>
      <c r="E268" s="298" t="s">
        <v>1322</v>
      </c>
      <c r="F268" s="298" t="s">
        <v>3060</v>
      </c>
      <c r="G268" s="298"/>
      <c r="H268" s="298" t="s">
        <v>3309</v>
      </c>
      <c r="I268" s="298" t="s">
        <v>3165</v>
      </c>
      <c r="J268" s="45" t="str">
        <f t="shared" si="8"/>
        <v>TantalumHi-Temp Specialty Metals, Inc.</v>
      </c>
      <c r="K268" s="45" t="str">
        <f t="shared" si="9"/>
        <v>TantalumHi-Temp Specialty Metals, Inc.</v>
      </c>
      <c r="L268" s="243"/>
    </row>
    <row r="269" spans="1:12" ht="10.5" customHeight="1">
      <c r="A269" s="298" t="s">
        <v>2292</v>
      </c>
      <c r="B269" s="298" t="s">
        <v>4077</v>
      </c>
      <c r="C269" s="298" t="s">
        <v>4077</v>
      </c>
      <c r="D269" s="298" t="s">
        <v>2150</v>
      </c>
      <c r="E269" s="298" t="s">
        <v>2652</v>
      </c>
      <c r="F269" s="298" t="s">
        <v>3060</v>
      </c>
      <c r="G269" s="298"/>
      <c r="H269" s="298" t="s">
        <v>3342</v>
      </c>
      <c r="I269" s="298" t="s">
        <v>3139</v>
      </c>
      <c r="J269" s="45" t="str">
        <f t="shared" si="8"/>
        <v>TantalumJiangxi Dinghai Tantalum &amp; Niobium Co., Ltd.</v>
      </c>
      <c r="K269" s="45" t="str">
        <f t="shared" si="9"/>
        <v>TantalumJiangxi Dinghai Tantalum &amp; Niobium Co., Ltd.</v>
      </c>
      <c r="L269" s="243"/>
    </row>
    <row r="270" spans="1:12" ht="10.5" customHeight="1">
      <c r="A270" s="298" t="s">
        <v>2292</v>
      </c>
      <c r="B270" s="298" t="s">
        <v>4253</v>
      </c>
      <c r="C270" s="298" t="s">
        <v>4253</v>
      </c>
      <c r="D270" s="298" t="s">
        <v>2150</v>
      </c>
      <c r="E270" s="298" t="s">
        <v>4254</v>
      </c>
      <c r="F270" s="298" t="s">
        <v>3060</v>
      </c>
      <c r="G270" s="298"/>
      <c r="H270" s="298" t="s">
        <v>3337</v>
      </c>
      <c r="I270" s="298" t="s">
        <v>3139</v>
      </c>
      <c r="J270" s="45" t="str">
        <f t="shared" si="8"/>
        <v>TantalumJiangxi Tuohong New Raw Material</v>
      </c>
      <c r="K270" s="45" t="str">
        <f t="shared" si="9"/>
        <v>TantalumJiangxi Tuohong New Raw Material</v>
      </c>
      <c r="L270" s="243"/>
    </row>
    <row r="271" spans="1:12" ht="10.5" customHeight="1">
      <c r="A271" s="298" t="s">
        <v>2292</v>
      </c>
      <c r="B271" s="298" t="s">
        <v>5</v>
      </c>
      <c r="C271" s="298" t="s">
        <v>5</v>
      </c>
      <c r="D271" s="298" t="s">
        <v>2150</v>
      </c>
      <c r="E271" s="298" t="s">
        <v>1323</v>
      </c>
      <c r="F271" s="298" t="s">
        <v>3060</v>
      </c>
      <c r="G271" s="298"/>
      <c r="H271" s="298" t="s">
        <v>3310</v>
      </c>
      <c r="I271" s="298" t="s">
        <v>3139</v>
      </c>
      <c r="J271" s="45" t="str">
        <f t="shared" si="8"/>
        <v>TantalumJiuJiang JinXin Nonferrous Metals Co., Ltd.</v>
      </c>
      <c r="K271" s="45" t="str">
        <f t="shared" si="9"/>
        <v>TantalumJiuJiang JinXin Nonferrous Metals Co., Ltd.</v>
      </c>
      <c r="L271" s="243"/>
    </row>
    <row r="272" spans="1:12" ht="10.5" customHeight="1">
      <c r="A272" s="298" t="s">
        <v>2292</v>
      </c>
      <c r="B272" s="298" t="s">
        <v>63</v>
      </c>
      <c r="C272" s="298" t="s">
        <v>63</v>
      </c>
      <c r="D272" s="298" t="s">
        <v>2150</v>
      </c>
      <c r="E272" s="298" t="s">
        <v>1324</v>
      </c>
      <c r="F272" s="298" t="s">
        <v>3060</v>
      </c>
      <c r="G272" s="298"/>
      <c r="H272" s="298" t="s">
        <v>3310</v>
      </c>
      <c r="I272" s="298" t="s">
        <v>3139</v>
      </c>
      <c r="J272" s="45" t="str">
        <f t="shared" si="8"/>
        <v>TantalumJiujiang Tanbre Co., Ltd.</v>
      </c>
      <c r="K272" s="45" t="str">
        <f t="shared" si="9"/>
        <v>TantalumJiujiang Tanbre Co., Ltd.</v>
      </c>
      <c r="L272" s="243"/>
    </row>
    <row r="273" spans="1:12" ht="10.5" customHeight="1">
      <c r="A273" s="298" t="s">
        <v>2292</v>
      </c>
      <c r="B273" s="298" t="s">
        <v>4074</v>
      </c>
      <c r="C273" s="298" t="s">
        <v>4074</v>
      </c>
      <c r="D273" s="298" t="s">
        <v>2150</v>
      </c>
      <c r="E273" s="298" t="s">
        <v>2653</v>
      </c>
      <c r="F273" s="298" t="s">
        <v>3060</v>
      </c>
      <c r="G273" s="298"/>
      <c r="H273" s="298" t="s">
        <v>3310</v>
      </c>
      <c r="I273" s="298" t="s">
        <v>3139</v>
      </c>
      <c r="J273" s="45" t="str">
        <f t="shared" si="8"/>
        <v>TantalumJiujiang Zhongao Tantalum &amp; Niobium Co., Ltd.</v>
      </c>
      <c r="K273" s="45" t="str">
        <f t="shared" si="9"/>
        <v>TantalumJiujiang Zhongao Tantalum &amp; Niobium Co., Ltd.</v>
      </c>
      <c r="L273" s="243"/>
    </row>
    <row r="274" spans="1:12" ht="10.5" customHeight="1">
      <c r="A274" s="298" t="s">
        <v>2292</v>
      </c>
      <c r="B274" s="298" t="s">
        <v>2699</v>
      </c>
      <c r="C274" s="298" t="s">
        <v>2699</v>
      </c>
      <c r="D274" s="298" t="s">
        <v>2243</v>
      </c>
      <c r="E274" s="298" t="s">
        <v>2700</v>
      </c>
      <c r="F274" s="298" t="s">
        <v>3060</v>
      </c>
      <c r="G274" s="298"/>
      <c r="H274" s="298" t="s">
        <v>3343</v>
      </c>
      <c r="I274" s="298" t="s">
        <v>3344</v>
      </c>
      <c r="J274" s="45" t="str">
        <f t="shared" si="8"/>
        <v>TantalumKEMET Blue Metals</v>
      </c>
      <c r="K274" s="45" t="str">
        <f t="shared" si="9"/>
        <v>TantalumKEMET Blue Metals</v>
      </c>
      <c r="L274" s="243"/>
    </row>
    <row r="275" spans="1:12" ht="10.5" customHeight="1">
      <c r="A275" s="298" t="s">
        <v>2292</v>
      </c>
      <c r="B275" s="298" t="s">
        <v>2715</v>
      </c>
      <c r="C275" s="298" t="s">
        <v>2715</v>
      </c>
      <c r="D275" s="298" t="s">
        <v>4880</v>
      </c>
      <c r="E275" s="298" t="s">
        <v>2716</v>
      </c>
      <c r="F275" s="298" t="s">
        <v>3060</v>
      </c>
      <c r="G275" s="298"/>
      <c r="H275" s="298" t="s">
        <v>3361</v>
      </c>
      <c r="I275" s="298" t="s">
        <v>3362</v>
      </c>
      <c r="J275" s="45" t="str">
        <f t="shared" si="8"/>
        <v>TantalumKEMET Blue Powder</v>
      </c>
      <c r="K275" s="45" t="str">
        <f t="shared" si="9"/>
        <v>TantalumKEMET Blue Powder</v>
      </c>
      <c r="L275" s="243"/>
    </row>
    <row r="276" spans="1:12" ht="10.5" customHeight="1">
      <c r="A276" s="298" t="s">
        <v>2292</v>
      </c>
      <c r="B276" s="298" t="s">
        <v>4046</v>
      </c>
      <c r="C276" s="298" t="s">
        <v>4046</v>
      </c>
      <c r="D276" s="298" t="s">
        <v>2150</v>
      </c>
      <c r="E276" s="298" t="s">
        <v>1325</v>
      </c>
      <c r="F276" s="298" t="s">
        <v>3060</v>
      </c>
      <c r="G276" s="298"/>
      <c r="H276" s="298" t="s">
        <v>3311</v>
      </c>
      <c r="I276" s="298" t="s">
        <v>3139</v>
      </c>
      <c r="J276" s="45" t="str">
        <f t="shared" si="8"/>
        <v>TantalumKing-Tan Tantalum Industry Ltd.</v>
      </c>
      <c r="K276" s="45" t="str">
        <f t="shared" si="9"/>
        <v>TantalumKing-Tan Tantalum Industry Ltd.</v>
      </c>
      <c r="L276" s="243"/>
    </row>
    <row r="277" spans="1:12" ht="10.5" customHeight="1">
      <c r="A277" s="298" t="s">
        <v>2292</v>
      </c>
      <c r="B277" s="298" t="s">
        <v>64</v>
      </c>
      <c r="C277" s="298" t="s">
        <v>64</v>
      </c>
      <c r="D277" s="298" t="s">
        <v>2139</v>
      </c>
      <c r="E277" s="298" t="s">
        <v>1326</v>
      </c>
      <c r="F277" s="298" t="s">
        <v>3060</v>
      </c>
      <c r="G277" s="298"/>
      <c r="H277" s="298" t="s">
        <v>3312</v>
      </c>
      <c r="I277" s="298" t="s">
        <v>3071</v>
      </c>
      <c r="J277" s="45" t="str">
        <f t="shared" si="8"/>
        <v>TantalumLSM Brasil S.A.</v>
      </c>
      <c r="K277" s="45" t="str">
        <f t="shared" si="9"/>
        <v>TantalumLSM Brasil S.A.</v>
      </c>
      <c r="L277" s="243"/>
    </row>
    <row r="278" spans="1:12" ht="10.5" customHeight="1">
      <c r="A278" s="298" t="s">
        <v>2292</v>
      </c>
      <c r="B278" s="298" t="s">
        <v>3315</v>
      </c>
      <c r="C278" s="298" t="s">
        <v>4052</v>
      </c>
      <c r="D278" s="298" t="s">
        <v>2207</v>
      </c>
      <c r="E278" s="298" t="s">
        <v>1327</v>
      </c>
      <c r="F278" s="298" t="s">
        <v>3060</v>
      </c>
      <c r="G278" s="298"/>
      <c r="H278" s="298" t="s">
        <v>3313</v>
      </c>
      <c r="I278" s="298" t="s">
        <v>3314</v>
      </c>
      <c r="J278" s="45" t="str">
        <f t="shared" si="8"/>
        <v>TantalumMetallurgical Products India Pvt. Ltd. (MPIL)</v>
      </c>
      <c r="K278" s="45" t="str">
        <f t="shared" si="9"/>
        <v>TantalumMetallurgical Products India Pvt. Ltd. (MPIL)</v>
      </c>
      <c r="L278" s="243"/>
    </row>
    <row r="279" spans="1:12" ht="10.5" customHeight="1">
      <c r="A279" s="298" t="s">
        <v>2292</v>
      </c>
      <c r="B279" s="298" t="s">
        <v>4052</v>
      </c>
      <c r="C279" s="298" t="s">
        <v>4052</v>
      </c>
      <c r="D279" s="298" t="s">
        <v>2207</v>
      </c>
      <c r="E279" s="298" t="s">
        <v>1327</v>
      </c>
      <c r="F279" s="298" t="s">
        <v>3060</v>
      </c>
      <c r="G279" s="298"/>
      <c r="H279" s="298" t="s">
        <v>3313</v>
      </c>
      <c r="I279" s="298" t="s">
        <v>3314</v>
      </c>
      <c r="J279" s="45" t="str">
        <f t="shared" si="8"/>
        <v>TantalumMetallurgical Products India Pvt., Ltd.</v>
      </c>
      <c r="K279" s="45" t="str">
        <f t="shared" si="9"/>
        <v>TantalumMetallurgical Products India Pvt., Ltd.</v>
      </c>
      <c r="L279" s="243"/>
    </row>
    <row r="280" spans="1:12" ht="10.5" customHeight="1">
      <c r="A280" s="298" t="s">
        <v>2292</v>
      </c>
      <c r="B280" s="298" t="s">
        <v>1924</v>
      </c>
      <c r="C280" s="298" t="s">
        <v>1924</v>
      </c>
      <c r="D280" s="298" t="s">
        <v>2139</v>
      </c>
      <c r="E280" s="298" t="s">
        <v>1328</v>
      </c>
      <c r="F280" s="298" t="s">
        <v>3060</v>
      </c>
      <c r="G280" s="298"/>
      <c r="H280" s="298" t="s">
        <v>3316</v>
      </c>
      <c r="I280" s="298" t="s">
        <v>3317</v>
      </c>
      <c r="J280" s="45" t="str">
        <f t="shared" si="8"/>
        <v>TantalumMineração Taboca S.A.</v>
      </c>
      <c r="K280" s="45" t="str">
        <f t="shared" si="9"/>
        <v>TantalumMineração Taboca S.A.</v>
      </c>
      <c r="L280" s="243"/>
    </row>
    <row r="281" spans="1:12" ht="10.5" customHeight="1">
      <c r="A281" s="298" t="s">
        <v>2292</v>
      </c>
      <c r="B281" s="298" t="s">
        <v>2421</v>
      </c>
      <c r="C281" s="298" t="s">
        <v>2421</v>
      </c>
      <c r="D281" s="298" t="s">
        <v>2217</v>
      </c>
      <c r="E281" s="298" t="s">
        <v>1329</v>
      </c>
      <c r="F281" s="298" t="s">
        <v>3060</v>
      </c>
      <c r="G281" s="298"/>
      <c r="H281" s="298" t="s">
        <v>3318</v>
      </c>
      <c r="I281" s="298" t="s">
        <v>3319</v>
      </c>
      <c r="J281" s="45" t="str">
        <f t="shared" si="8"/>
        <v>TantalumMitsui Mining and Smelting Co., Ltd.</v>
      </c>
      <c r="K281" s="45" t="str">
        <f t="shared" si="9"/>
        <v>TantalumMitsui Mining and Smelting Co., Ltd.</v>
      </c>
      <c r="L281" s="243"/>
    </row>
    <row r="282" spans="1:12" ht="10.5" customHeight="1">
      <c r="A282" s="298" t="s">
        <v>2292</v>
      </c>
      <c r="B282" s="298" t="s">
        <v>2275</v>
      </c>
      <c r="C282" s="298" t="s">
        <v>2275</v>
      </c>
      <c r="D282" s="298" t="s">
        <v>2217</v>
      </c>
      <c r="E282" s="298" t="s">
        <v>1329</v>
      </c>
      <c r="F282" s="298" t="s">
        <v>3060</v>
      </c>
      <c r="G282" s="298"/>
      <c r="H282" s="298" t="s">
        <v>3318</v>
      </c>
      <c r="I282" s="298" t="s">
        <v>3319</v>
      </c>
      <c r="J282" s="45" t="str">
        <f t="shared" si="8"/>
        <v>TantalumMitsui Mining &amp; Smelting</v>
      </c>
      <c r="K282" s="45" t="str">
        <f t="shared" si="9"/>
        <v>TantalumMitsui Mining &amp; Smelting</v>
      </c>
      <c r="L282" s="243"/>
    </row>
    <row r="283" spans="1:12" ht="10.5" customHeight="1">
      <c r="A283" s="298" t="s">
        <v>2292</v>
      </c>
      <c r="B283" s="298" t="s">
        <v>65</v>
      </c>
      <c r="C283" s="298" t="s">
        <v>65</v>
      </c>
      <c r="D283" s="298" t="s">
        <v>2175</v>
      </c>
      <c r="E283" s="298" t="s">
        <v>1330</v>
      </c>
      <c r="F283" s="298" t="s">
        <v>3060</v>
      </c>
      <c r="G283" s="298"/>
      <c r="H283" s="298" t="s">
        <v>3320</v>
      </c>
      <c r="I283" s="298" t="s">
        <v>3321</v>
      </c>
      <c r="J283" s="45" t="str">
        <f t="shared" si="8"/>
        <v>TantalumMolycorp Silmet A.S.</v>
      </c>
      <c r="K283" s="45" t="str">
        <f t="shared" si="9"/>
        <v>TantalumMolycorp Silmet A.S.</v>
      </c>
      <c r="L283" s="243"/>
    </row>
    <row r="284" spans="1:12" ht="10.5" customHeight="1">
      <c r="A284" s="298" t="s">
        <v>2292</v>
      </c>
      <c r="B284" s="298" t="s">
        <v>1921</v>
      </c>
      <c r="C284" s="298" t="s">
        <v>1921</v>
      </c>
      <c r="D284" s="298" t="s">
        <v>2150</v>
      </c>
      <c r="E284" s="298" t="s">
        <v>1331</v>
      </c>
      <c r="F284" s="298" t="s">
        <v>3060</v>
      </c>
      <c r="G284" s="298"/>
      <c r="H284" s="298" t="s">
        <v>3322</v>
      </c>
      <c r="I284" s="298" t="s">
        <v>3323</v>
      </c>
      <c r="J284" s="45" t="str">
        <f t="shared" si="8"/>
        <v>TantalumNingxia Orient Tantalum Industry Co., Ltd.</v>
      </c>
      <c r="K284" s="45" t="str">
        <f t="shared" si="9"/>
        <v>TantalumNingxia Orient Tantalum Industry Co., Ltd.</v>
      </c>
      <c r="L284" s="243"/>
    </row>
    <row r="285" spans="1:12" ht="10.5" customHeight="1">
      <c r="A285" s="298" t="s">
        <v>2292</v>
      </c>
      <c r="B285" s="298" t="s">
        <v>2701</v>
      </c>
      <c r="C285" s="298" t="s">
        <v>2701</v>
      </c>
      <c r="D285" s="298" t="s">
        <v>2125</v>
      </c>
      <c r="E285" s="298" t="s">
        <v>2702</v>
      </c>
      <c r="F285" s="298" t="s">
        <v>3060</v>
      </c>
      <c r="G285" s="298"/>
      <c r="H285" s="298" t="s">
        <v>3345</v>
      </c>
      <c r="I285" s="298" t="s">
        <v>3346</v>
      </c>
      <c r="J285" s="45" t="str">
        <f t="shared" si="8"/>
        <v>TantalumPlansee SE Liezen</v>
      </c>
      <c r="K285" s="45" t="str">
        <f t="shared" si="9"/>
        <v>TantalumPlansee SE Liezen</v>
      </c>
      <c r="L285" s="243"/>
    </row>
    <row r="286" spans="1:12" ht="10.5" customHeight="1">
      <c r="A286" s="298" t="s">
        <v>2292</v>
      </c>
      <c r="B286" s="298" t="s">
        <v>2703</v>
      </c>
      <c r="C286" s="298" t="s">
        <v>2703</v>
      </c>
      <c r="D286" s="298" t="s">
        <v>2125</v>
      </c>
      <c r="E286" s="298" t="s">
        <v>2704</v>
      </c>
      <c r="F286" s="298" t="s">
        <v>3060</v>
      </c>
      <c r="G286" s="298"/>
      <c r="H286" s="298" t="s">
        <v>3357</v>
      </c>
      <c r="I286" s="298" t="s">
        <v>3358</v>
      </c>
      <c r="J286" s="45" t="str">
        <f t="shared" si="8"/>
        <v>TantalumPlansee SE Reutte</v>
      </c>
      <c r="K286" s="45" t="str">
        <f t="shared" si="9"/>
        <v>TantalumPlansee SE Reutte</v>
      </c>
      <c r="L286" s="243"/>
    </row>
    <row r="287" spans="1:12" ht="10.5" customHeight="1">
      <c r="A287" s="298" t="s">
        <v>2292</v>
      </c>
      <c r="B287" s="298" t="s">
        <v>4702</v>
      </c>
      <c r="C287" s="298" t="s">
        <v>4702</v>
      </c>
      <c r="D287" s="298" t="s">
        <v>4877</v>
      </c>
      <c r="E287" s="298" t="s">
        <v>4603</v>
      </c>
      <c r="F287" s="298" t="s">
        <v>3060</v>
      </c>
      <c r="G287" s="298"/>
      <c r="H287" s="298" t="s">
        <v>4634</v>
      </c>
      <c r="I287" s="298" t="s">
        <v>4635</v>
      </c>
      <c r="J287" s="45" t="str">
        <f t="shared" si="8"/>
        <v>TantalumPower Resources Ltd.</v>
      </c>
      <c r="K287" s="45" t="str">
        <f t="shared" si="9"/>
        <v>TantalumPower Resources Ltd.</v>
      </c>
      <c r="L287" s="243"/>
    </row>
    <row r="288" spans="1:12" ht="10.5" customHeight="1">
      <c r="A288" s="298" t="s">
        <v>2292</v>
      </c>
      <c r="B288" s="298" t="s">
        <v>1441</v>
      </c>
      <c r="C288" s="298" t="s">
        <v>1441</v>
      </c>
      <c r="D288" s="298" t="s">
        <v>4880</v>
      </c>
      <c r="E288" s="298" t="s">
        <v>1332</v>
      </c>
      <c r="F288" s="298" t="s">
        <v>3060</v>
      </c>
      <c r="G288" s="298"/>
      <c r="H288" s="298" t="s">
        <v>3324</v>
      </c>
      <c r="I288" s="298" t="s">
        <v>3325</v>
      </c>
      <c r="J288" s="45" t="str">
        <f t="shared" si="8"/>
        <v>TantalumQuantumClean</v>
      </c>
      <c r="K288" s="45" t="str">
        <f t="shared" si="9"/>
        <v>TantalumQuantumClean</v>
      </c>
      <c r="L288" s="243"/>
    </row>
    <row r="289" spans="1:12" ht="10.5" customHeight="1">
      <c r="A289" s="298" t="s">
        <v>2292</v>
      </c>
      <c r="B289" s="298" t="s">
        <v>4179</v>
      </c>
      <c r="C289" s="298" t="s">
        <v>4179</v>
      </c>
      <c r="D289" s="298" t="s">
        <v>2139</v>
      </c>
      <c r="E289" s="298" t="s">
        <v>3366</v>
      </c>
      <c r="F289" s="298" t="s">
        <v>3060</v>
      </c>
      <c r="G289" s="298"/>
      <c r="H289" s="298" t="s">
        <v>3312</v>
      </c>
      <c r="I289" s="298" t="s">
        <v>3367</v>
      </c>
      <c r="J289" s="45" t="str">
        <f t="shared" si="8"/>
        <v>TantalumResind Indústria e Comércio Ltda.</v>
      </c>
      <c r="K289" s="45" t="str">
        <f t="shared" si="9"/>
        <v>TantalumResind Indústria e Comércio Ltda.</v>
      </c>
      <c r="L289" s="243"/>
    </row>
    <row r="290" spans="1:12" ht="10.5" customHeight="1">
      <c r="A290" s="298" t="s">
        <v>2292</v>
      </c>
      <c r="B290" s="298" t="s">
        <v>2278</v>
      </c>
      <c r="C290" s="298" t="s">
        <v>4059</v>
      </c>
      <c r="D290" s="298" t="s">
        <v>2150</v>
      </c>
      <c r="E290" s="298" t="s">
        <v>1333</v>
      </c>
      <c r="F290" s="298" t="s">
        <v>3060</v>
      </c>
      <c r="G290" s="298"/>
      <c r="H290" s="298" t="s">
        <v>3326</v>
      </c>
      <c r="I290" s="298" t="s">
        <v>3121</v>
      </c>
      <c r="J290" s="45" t="str">
        <f t="shared" si="8"/>
        <v>TantalumRFH</v>
      </c>
      <c r="K290" s="45" t="str">
        <f t="shared" si="9"/>
        <v>TantalumRFH</v>
      </c>
      <c r="L290" s="243"/>
    </row>
    <row r="291" spans="1:12" ht="10.5" customHeight="1">
      <c r="A291" s="298" t="s">
        <v>2292</v>
      </c>
      <c r="B291" s="298" t="s">
        <v>52</v>
      </c>
      <c r="C291" s="298" t="s">
        <v>4059</v>
      </c>
      <c r="D291" s="298" t="s">
        <v>2150</v>
      </c>
      <c r="E291" s="298" t="s">
        <v>1333</v>
      </c>
      <c r="F291" s="298" t="s">
        <v>3060</v>
      </c>
      <c r="G291" s="298"/>
      <c r="H291" s="298" t="s">
        <v>3326</v>
      </c>
      <c r="I291" s="298" t="s">
        <v>3121</v>
      </c>
      <c r="J291" s="45" t="str">
        <f t="shared" si="8"/>
        <v>TantalumRFH (Yanling Jincheng Tantalum &amp; Niobium Co., Ltd)</v>
      </c>
      <c r="K291" s="45" t="str">
        <f t="shared" si="9"/>
        <v>TantalumRFH (Yanling Jincheng Tantalum &amp; Niobium Co., Ltd)</v>
      </c>
      <c r="L291" s="243"/>
    </row>
    <row r="292" spans="1:12" ht="10.5" customHeight="1">
      <c r="A292" s="298" t="s">
        <v>2292</v>
      </c>
      <c r="B292" s="298" t="s">
        <v>4059</v>
      </c>
      <c r="C292" s="298" t="s">
        <v>4059</v>
      </c>
      <c r="D292" s="298" t="s">
        <v>2150</v>
      </c>
      <c r="E292" s="298" t="s">
        <v>1333</v>
      </c>
      <c r="F292" s="298" t="s">
        <v>3060</v>
      </c>
      <c r="G292" s="298"/>
      <c r="H292" s="298" t="s">
        <v>3326</v>
      </c>
      <c r="I292" s="298" t="s">
        <v>3121</v>
      </c>
      <c r="J292" s="45" t="str">
        <f t="shared" si="8"/>
        <v>TantalumRFH Tantalum Smeltry Co., Ltd.</v>
      </c>
      <c r="K292" s="45" t="str">
        <f t="shared" si="9"/>
        <v>TantalumRFH Tantalum Smeltry Co., Ltd.</v>
      </c>
      <c r="L292" s="243"/>
    </row>
    <row r="293" spans="1:12" ht="10.5" customHeight="1">
      <c r="A293" s="298" t="s">
        <v>2292</v>
      </c>
      <c r="B293" s="298" t="s">
        <v>3327</v>
      </c>
      <c r="C293" s="298" t="s">
        <v>2622</v>
      </c>
      <c r="D293" s="298" t="s">
        <v>1690</v>
      </c>
      <c r="E293" s="298" t="s">
        <v>1334</v>
      </c>
      <c r="F293" s="298" t="s">
        <v>3060</v>
      </c>
      <c r="G293" s="298"/>
      <c r="H293" s="298" t="s">
        <v>3327</v>
      </c>
      <c r="I293" s="298" t="s">
        <v>3328</v>
      </c>
      <c r="J293" s="45" t="str">
        <f t="shared" si="8"/>
        <v>TantalumSolikamsk</v>
      </c>
      <c r="K293" s="45" t="str">
        <f t="shared" si="9"/>
        <v>TantalumSolikamsk</v>
      </c>
      <c r="L293" s="243"/>
    </row>
    <row r="294" spans="1:12" ht="10.5" customHeight="1">
      <c r="A294" s="298" t="s">
        <v>2292</v>
      </c>
      <c r="B294" s="298" t="s">
        <v>2622</v>
      </c>
      <c r="C294" s="298" t="s">
        <v>2622</v>
      </c>
      <c r="D294" s="298" t="s">
        <v>1690</v>
      </c>
      <c r="E294" s="298" t="s">
        <v>1334</v>
      </c>
      <c r="F294" s="298" t="s">
        <v>3060</v>
      </c>
      <c r="G294" s="298"/>
      <c r="H294" s="298" t="s">
        <v>3327</v>
      </c>
      <c r="I294" s="298" t="s">
        <v>3328</v>
      </c>
      <c r="J294" s="45" t="str">
        <f t="shared" si="8"/>
        <v>TantalumSolikamsk Magnesium Works OAO</v>
      </c>
      <c r="K294" s="45" t="str">
        <f t="shared" si="9"/>
        <v>TantalumSolikamsk Magnesium Works OAO</v>
      </c>
      <c r="L294" s="243"/>
    </row>
    <row r="295" spans="1:12" ht="10.5" customHeight="1">
      <c r="A295" s="298" t="s">
        <v>2292</v>
      </c>
      <c r="B295" s="298" t="s">
        <v>2276</v>
      </c>
      <c r="C295" s="298" t="s">
        <v>2622</v>
      </c>
      <c r="D295" s="298" t="s">
        <v>1690</v>
      </c>
      <c r="E295" s="298" t="s">
        <v>1334</v>
      </c>
      <c r="F295" s="298" t="s">
        <v>3060</v>
      </c>
      <c r="G295" s="298"/>
      <c r="H295" s="298" t="s">
        <v>3327</v>
      </c>
      <c r="I295" s="298" t="s">
        <v>3328</v>
      </c>
      <c r="J295" s="45" t="str">
        <f t="shared" si="8"/>
        <v>TantalumSolikamsk Metal Works</v>
      </c>
      <c r="K295" s="45" t="str">
        <f t="shared" si="9"/>
        <v>TantalumSolikamsk Metal Works</v>
      </c>
      <c r="L295" s="243"/>
    </row>
    <row r="296" spans="1:12" ht="10.5" customHeight="1">
      <c r="A296" s="298" t="s">
        <v>2292</v>
      </c>
      <c r="B296" s="298" t="s">
        <v>4907</v>
      </c>
      <c r="C296" s="298" t="s">
        <v>4907</v>
      </c>
      <c r="D296" s="298" t="s">
        <v>2217</v>
      </c>
      <c r="E296" s="298" t="s">
        <v>1335</v>
      </c>
      <c r="F296" s="298" t="s">
        <v>3060</v>
      </c>
      <c r="G296" s="298"/>
      <c r="H296" s="298" t="s">
        <v>3329</v>
      </c>
      <c r="I296" s="298" t="s">
        <v>3075</v>
      </c>
      <c r="J296" s="45" t="str">
        <f t="shared" si="8"/>
        <v>TantalumTaki Chemical Co., Ltd.</v>
      </c>
      <c r="K296" s="45" t="str">
        <f t="shared" si="9"/>
        <v>TantalumTaki Chemical Co., Ltd.</v>
      </c>
      <c r="L296" s="243"/>
    </row>
    <row r="297" spans="1:12" ht="10.5" customHeight="1">
      <c r="A297" s="298" t="s">
        <v>2292</v>
      </c>
      <c r="B297" s="298" t="s">
        <v>1442</v>
      </c>
      <c r="C297" s="298" t="s">
        <v>4907</v>
      </c>
      <c r="D297" s="298" t="s">
        <v>2217</v>
      </c>
      <c r="E297" s="298" t="s">
        <v>1335</v>
      </c>
      <c r="F297" s="298" t="s">
        <v>3060</v>
      </c>
      <c r="G297" s="298"/>
      <c r="H297" s="298" t="s">
        <v>3329</v>
      </c>
      <c r="I297" s="298" t="s">
        <v>3075</v>
      </c>
      <c r="J297" s="45" t="str">
        <f t="shared" si="8"/>
        <v>TantalumTaki Chemicals</v>
      </c>
      <c r="K297" s="45" t="str">
        <f t="shared" si="9"/>
        <v>TantalumTaki Chemicals</v>
      </c>
      <c r="L297" s="243"/>
    </row>
    <row r="298" spans="1:12" ht="10.5" customHeight="1">
      <c r="A298" s="298" t="s">
        <v>2292</v>
      </c>
      <c r="B298" s="298" t="s">
        <v>3330</v>
      </c>
      <c r="C298" s="298" t="s">
        <v>3330</v>
      </c>
      <c r="D298" s="298" t="s">
        <v>4880</v>
      </c>
      <c r="E298" s="298" t="s">
        <v>1336</v>
      </c>
      <c r="F298" s="298" t="s">
        <v>3060</v>
      </c>
      <c r="G298" s="298"/>
      <c r="H298" s="298" t="s">
        <v>3331</v>
      </c>
      <c r="I298" s="298" t="s">
        <v>3332</v>
      </c>
      <c r="J298" s="45" t="str">
        <f t="shared" si="8"/>
        <v>TantalumTelex Metals</v>
      </c>
      <c r="K298" s="45" t="str">
        <f t="shared" si="9"/>
        <v>TantalumTelex Metals</v>
      </c>
      <c r="L298" s="243"/>
    </row>
    <row r="299" spans="1:12" ht="10.5" customHeight="1">
      <c r="A299" s="298" t="s">
        <v>2292</v>
      </c>
      <c r="B299" s="298" t="s">
        <v>3363</v>
      </c>
      <c r="C299" s="298" t="s">
        <v>3363</v>
      </c>
      <c r="D299" s="298" t="s">
        <v>4880</v>
      </c>
      <c r="E299" s="298" t="s">
        <v>3364</v>
      </c>
      <c r="F299" s="298" t="s">
        <v>3060</v>
      </c>
      <c r="G299" s="298"/>
      <c r="H299" s="298" t="s">
        <v>3365</v>
      </c>
      <c r="I299" s="298" t="s">
        <v>3332</v>
      </c>
      <c r="J299" s="45" t="str">
        <f t="shared" si="8"/>
        <v>TantalumTranzact, Inc.</v>
      </c>
      <c r="K299" s="45" t="str">
        <f t="shared" si="9"/>
        <v>TantalumTranzact, Inc.</v>
      </c>
      <c r="L299" s="243"/>
    </row>
    <row r="300" spans="1:12" ht="10.5" customHeight="1">
      <c r="A300" s="298" t="s">
        <v>2292</v>
      </c>
      <c r="B300" s="298" t="s">
        <v>4238</v>
      </c>
      <c r="C300" s="298" t="s">
        <v>3333</v>
      </c>
      <c r="D300" s="298" t="s">
        <v>2218</v>
      </c>
      <c r="E300" s="298" t="s">
        <v>1337</v>
      </c>
      <c r="F300" s="298" t="s">
        <v>3060</v>
      </c>
      <c r="G300" s="298"/>
      <c r="H300" s="298" t="s">
        <v>3149</v>
      </c>
      <c r="I300" s="298" t="s">
        <v>3334</v>
      </c>
      <c r="J300" s="45" t="str">
        <f t="shared" si="8"/>
        <v>TantalumULBA</v>
      </c>
      <c r="K300" s="45" t="str">
        <f t="shared" si="9"/>
        <v>TantalumULBA</v>
      </c>
      <c r="L300" s="243"/>
    </row>
    <row r="301" spans="1:12" ht="10.5" customHeight="1">
      <c r="A301" s="298" t="s">
        <v>2292</v>
      </c>
      <c r="B301" s="298" t="s">
        <v>3333</v>
      </c>
      <c r="C301" s="298" t="s">
        <v>3333</v>
      </c>
      <c r="D301" s="298" t="s">
        <v>2218</v>
      </c>
      <c r="E301" s="298" t="s">
        <v>1337</v>
      </c>
      <c r="F301" s="298" t="s">
        <v>3060</v>
      </c>
      <c r="G301" s="298"/>
      <c r="H301" s="298" t="s">
        <v>3149</v>
      </c>
      <c r="I301" s="298" t="s">
        <v>3334</v>
      </c>
      <c r="J301" s="45" t="str">
        <f t="shared" si="8"/>
        <v>TantalumUlba Metallurgical Plant JSC</v>
      </c>
      <c r="K301" s="45" t="str">
        <f t="shared" si="9"/>
        <v>TantalumUlba Metallurgical Plant JSC</v>
      </c>
      <c r="L301" s="243"/>
    </row>
    <row r="302" spans="1:12" ht="10.5" customHeight="1">
      <c r="A302" s="298" t="s">
        <v>2292</v>
      </c>
      <c r="B302" s="298" t="s">
        <v>4075</v>
      </c>
      <c r="C302" s="298" t="s">
        <v>4075</v>
      </c>
      <c r="D302" s="298" t="s">
        <v>2150</v>
      </c>
      <c r="E302" s="298" t="s">
        <v>2655</v>
      </c>
      <c r="F302" s="298" t="s">
        <v>3060</v>
      </c>
      <c r="G302" s="298"/>
      <c r="H302" s="298" t="s">
        <v>3341</v>
      </c>
      <c r="I302" s="298" t="s">
        <v>3270</v>
      </c>
      <c r="J302" s="45" t="str">
        <f t="shared" si="8"/>
        <v>TantalumXinXing HaoRong Electronic Material Co., Ltd.</v>
      </c>
      <c r="K302" s="45" t="str">
        <f t="shared" si="9"/>
        <v>TantalumXinXing HaoRong Electronic Material Co., Ltd.</v>
      </c>
      <c r="L302" s="243"/>
    </row>
    <row r="303" spans="1:12" ht="10.5" customHeight="1">
      <c r="A303" s="298" t="s">
        <v>2292</v>
      </c>
      <c r="B303" s="298" t="s">
        <v>4070</v>
      </c>
      <c r="C303" s="298" t="s">
        <v>4070</v>
      </c>
      <c r="D303" s="298" t="s">
        <v>2150</v>
      </c>
      <c r="E303" s="298" t="s">
        <v>77</v>
      </c>
      <c r="F303" s="298" t="s">
        <v>3060</v>
      </c>
      <c r="G303" s="298"/>
      <c r="H303" s="298" t="s">
        <v>3311</v>
      </c>
      <c r="I303" s="298" t="s">
        <v>3139</v>
      </c>
      <c r="J303" s="45" t="str">
        <f t="shared" si="8"/>
        <v>TantalumYichun Jin Yang Rare Metal Co., Ltd.</v>
      </c>
      <c r="K303" s="45" t="str">
        <f t="shared" si="9"/>
        <v>TantalumYichun Jin Yang Rare Metal Co., Ltd.</v>
      </c>
      <c r="L303" s="243"/>
    </row>
    <row r="304" spans="1:12" ht="10.5" customHeight="1">
      <c r="A304" s="298" t="s">
        <v>2292</v>
      </c>
      <c r="B304" s="298" t="s">
        <v>4187</v>
      </c>
      <c r="C304" s="298" t="s">
        <v>2337</v>
      </c>
      <c r="D304" s="298" t="s">
        <v>2150</v>
      </c>
      <c r="E304" s="298" t="s">
        <v>1317</v>
      </c>
      <c r="F304" s="298" t="s">
        <v>3060</v>
      </c>
      <c r="G304" s="298"/>
      <c r="H304" s="298" t="s">
        <v>3303</v>
      </c>
      <c r="I304" s="298" t="s">
        <v>3270</v>
      </c>
      <c r="J304" s="45" t="str">
        <f t="shared" si="8"/>
        <v>TantalumZhaoqing Duoluoshan Non-ferrous Metals Co.,Ltd</v>
      </c>
      <c r="K304" s="45" t="str">
        <f t="shared" si="9"/>
        <v>TantalumZhaoqing Duoluoshan Non-ferrous Metals Co.,Ltd</v>
      </c>
      <c r="L304" s="243"/>
    </row>
    <row r="305" spans="1:12" ht="10.5" customHeight="1">
      <c r="A305" s="298" t="s">
        <v>2292</v>
      </c>
      <c r="B305" s="298" t="s">
        <v>3335</v>
      </c>
      <c r="C305" s="298" t="s">
        <v>4908</v>
      </c>
      <c r="D305" s="298" t="s">
        <v>2150</v>
      </c>
      <c r="E305" s="298" t="s">
        <v>1338</v>
      </c>
      <c r="F305" s="298" t="s">
        <v>3060</v>
      </c>
      <c r="G305" s="298"/>
      <c r="H305" s="298" t="s">
        <v>3326</v>
      </c>
      <c r="I305" s="298" t="s">
        <v>3121</v>
      </c>
      <c r="J305" s="45" t="str">
        <f t="shared" si="8"/>
        <v>TantalumZhuzhou Cemented Carbide Group</v>
      </c>
      <c r="K305" s="45" t="str">
        <f t="shared" si="9"/>
        <v>TantalumZhuzhou Cemented Carbide Group</v>
      </c>
      <c r="L305" s="243"/>
    </row>
    <row r="306" spans="1:12" ht="10.5" customHeight="1">
      <c r="A306" s="298" t="s">
        <v>2292</v>
      </c>
      <c r="B306" s="298" t="s">
        <v>4908</v>
      </c>
      <c r="C306" s="298" t="s">
        <v>4908</v>
      </c>
      <c r="D306" s="298" t="s">
        <v>2150</v>
      </c>
      <c r="E306" s="298" t="s">
        <v>1338</v>
      </c>
      <c r="F306" s="298" t="s">
        <v>3060</v>
      </c>
      <c r="G306" s="298"/>
      <c r="H306" s="298" t="s">
        <v>3326</v>
      </c>
      <c r="I306" s="298" t="s">
        <v>3121</v>
      </c>
      <c r="J306" s="45" t="str">
        <f t="shared" si="8"/>
        <v>TantalumZhuzhou Cemented Carbide Group Co., Ltd.</v>
      </c>
      <c r="K306" s="45" t="str">
        <f t="shared" si="9"/>
        <v>TantalumZhuzhou Cemented Carbide Group Co., Ltd.</v>
      </c>
      <c r="L306" s="243"/>
    </row>
    <row r="307" spans="1:12" ht="10.5" customHeight="1">
      <c r="A307" s="298" t="s">
        <v>2292</v>
      </c>
      <c r="B307" s="298" t="s">
        <v>3336</v>
      </c>
      <c r="C307" s="298" t="s">
        <v>4908</v>
      </c>
      <c r="D307" s="298" t="s">
        <v>2150</v>
      </c>
      <c r="E307" s="298" t="s">
        <v>1338</v>
      </c>
      <c r="F307" s="298" t="s">
        <v>3060</v>
      </c>
      <c r="G307" s="298"/>
      <c r="H307" s="298" t="s">
        <v>3326</v>
      </c>
      <c r="I307" s="298" t="s">
        <v>3121</v>
      </c>
      <c r="J307" s="45" t="str">
        <f t="shared" si="8"/>
        <v>TantalumZhuzhou Cemented Carbide Works Imp. &amp; Exp. Co.</v>
      </c>
      <c r="K307" s="45" t="str">
        <f t="shared" si="9"/>
        <v>TantalumZhuzhou Cemented Carbide Works Imp. &amp; Exp. Co.</v>
      </c>
      <c r="L307" s="243"/>
    </row>
    <row r="308" spans="1:12" ht="10.5" customHeight="1">
      <c r="A308" s="243" t="s">
        <v>2292</v>
      </c>
      <c r="B308" s="243" t="s">
        <v>3517</v>
      </c>
      <c r="C308" s="243"/>
      <c r="D308" s="243"/>
      <c r="E308" s="243"/>
      <c r="F308" s="243"/>
      <c r="G308" s="243"/>
      <c r="H308" s="243"/>
      <c r="I308" s="243"/>
      <c r="J308" s="45" t="str">
        <f t="shared" si="8"/>
        <v>TantalumSmelter not listed</v>
      </c>
      <c r="K308" s="45" t="str">
        <f t="shared" si="9"/>
        <v>TantalumSmelter not listed</v>
      </c>
    </row>
    <row r="309" spans="1:12" ht="10.5" customHeight="1">
      <c r="A309" s="243" t="s">
        <v>2292</v>
      </c>
      <c r="B309" s="243" t="s">
        <v>2538</v>
      </c>
      <c r="C309" s="243" t="s">
        <v>906</v>
      </c>
      <c r="D309" s="243" t="s">
        <v>906</v>
      </c>
      <c r="E309" s="243"/>
      <c r="F309" s="243"/>
      <c r="G309" s="243"/>
      <c r="H309" s="243"/>
      <c r="I309" s="243"/>
      <c r="J309" s="45" t="str">
        <f t="shared" si="8"/>
        <v>TantalumSmelter not yet identified</v>
      </c>
      <c r="K309" s="45" t="str">
        <f t="shared" si="9"/>
        <v>TantalumSmelter not yet identified</v>
      </c>
    </row>
    <row r="310" spans="1:12" ht="10.5" customHeight="1">
      <c r="A310" s="298" t="s">
        <v>2291</v>
      </c>
      <c r="B310" s="298" t="s">
        <v>3376</v>
      </c>
      <c r="C310" s="298" t="s">
        <v>66</v>
      </c>
      <c r="D310" s="298" t="s">
        <v>4880</v>
      </c>
      <c r="E310" s="298" t="s">
        <v>1341</v>
      </c>
      <c r="F310" s="298" t="s">
        <v>3060</v>
      </c>
      <c r="G310" s="298"/>
      <c r="H310" s="298" t="s">
        <v>3375</v>
      </c>
      <c r="I310" s="298" t="s">
        <v>3332</v>
      </c>
      <c r="J310" s="45" t="str">
        <f t="shared" si="8"/>
        <v>TinAlent plc</v>
      </c>
      <c r="K310" s="45" t="str">
        <f t="shared" si="9"/>
        <v>TinAlent plc</v>
      </c>
      <c r="L310" s="243"/>
    </row>
    <row r="311" spans="1:12" ht="10.5" customHeight="1">
      <c r="A311" s="298" t="s">
        <v>2291</v>
      </c>
      <c r="B311" s="298" t="s">
        <v>66</v>
      </c>
      <c r="C311" s="298" t="s">
        <v>66</v>
      </c>
      <c r="D311" s="298" t="s">
        <v>4880</v>
      </c>
      <c r="E311" s="298" t="s">
        <v>1341</v>
      </c>
      <c r="F311" s="298" t="s">
        <v>3060</v>
      </c>
      <c r="G311" s="298"/>
      <c r="H311" s="298" t="s">
        <v>3375</v>
      </c>
      <c r="I311" s="298" t="s">
        <v>3332</v>
      </c>
      <c r="J311" s="45" t="str">
        <f t="shared" si="8"/>
        <v>TinAlpha</v>
      </c>
      <c r="K311" s="45" t="str">
        <f t="shared" si="9"/>
        <v>TinAlpha</v>
      </c>
      <c r="L311" s="243"/>
    </row>
    <row r="312" spans="1:12" ht="10.5" customHeight="1">
      <c r="A312" s="298" t="s">
        <v>2291</v>
      </c>
      <c r="B312" s="298" t="s">
        <v>3378</v>
      </c>
      <c r="C312" s="298" t="s">
        <v>66</v>
      </c>
      <c r="D312" s="298" t="s">
        <v>4880</v>
      </c>
      <c r="E312" s="298" t="s">
        <v>1341</v>
      </c>
      <c r="F312" s="298" t="s">
        <v>3060</v>
      </c>
      <c r="G312" s="298"/>
      <c r="H312" s="298" t="s">
        <v>3375</v>
      </c>
      <c r="I312" s="298" t="s">
        <v>3332</v>
      </c>
      <c r="J312" s="45" t="str">
        <f t="shared" si="8"/>
        <v>TinAlpha Metals</v>
      </c>
      <c r="K312" s="45" t="str">
        <f t="shared" si="9"/>
        <v>TinAlpha Metals</v>
      </c>
      <c r="L312" s="243"/>
    </row>
    <row r="313" spans="1:12" ht="10.5" customHeight="1">
      <c r="A313" s="298" t="s">
        <v>2291</v>
      </c>
      <c r="B313" s="298" t="s">
        <v>4188</v>
      </c>
      <c r="C313" s="298" t="s">
        <v>66</v>
      </c>
      <c r="D313" s="298" t="s">
        <v>4880</v>
      </c>
      <c r="E313" s="298" t="s">
        <v>1341</v>
      </c>
      <c r="F313" s="298" t="s">
        <v>3060</v>
      </c>
      <c r="G313" s="298"/>
      <c r="H313" s="298" t="s">
        <v>3375</v>
      </c>
      <c r="I313" s="298" t="s">
        <v>3332</v>
      </c>
      <c r="J313" s="45" t="str">
        <f t="shared" si="8"/>
        <v>TinAlpha Metals Korea Ltd.</v>
      </c>
      <c r="K313" s="45" t="str">
        <f t="shared" si="9"/>
        <v>TinAlpha Metals Korea Ltd.</v>
      </c>
      <c r="L313" s="243"/>
    </row>
    <row r="314" spans="1:12" ht="10.5" customHeight="1">
      <c r="A314" s="298" t="s">
        <v>2291</v>
      </c>
      <c r="B314" s="298" t="s">
        <v>3377</v>
      </c>
      <c r="C314" s="298" t="s">
        <v>66</v>
      </c>
      <c r="D314" s="298" t="s">
        <v>4880</v>
      </c>
      <c r="E314" s="298" t="s">
        <v>1341</v>
      </c>
      <c r="F314" s="298" t="s">
        <v>3060</v>
      </c>
      <c r="G314" s="298"/>
      <c r="H314" s="298" t="s">
        <v>3375</v>
      </c>
      <c r="I314" s="298" t="s">
        <v>3332</v>
      </c>
      <c r="J314" s="45" t="str">
        <f t="shared" si="8"/>
        <v>TinAlpha Metals Taiwan</v>
      </c>
      <c r="K314" s="45" t="str">
        <f t="shared" si="9"/>
        <v>TinAlpha Metals Taiwan</v>
      </c>
      <c r="L314" s="243"/>
    </row>
    <row r="315" spans="1:12" ht="10.5" customHeight="1">
      <c r="A315" s="298" t="s">
        <v>2291</v>
      </c>
      <c r="B315" s="298" t="s">
        <v>4604</v>
      </c>
      <c r="C315" s="298" t="s">
        <v>4604</v>
      </c>
      <c r="D315" s="298" t="s">
        <v>1737</v>
      </c>
      <c r="E315" s="298" t="s">
        <v>4206</v>
      </c>
      <c r="F315" s="298" t="s">
        <v>3060</v>
      </c>
      <c r="G315" s="298"/>
      <c r="H315" s="298" t="s">
        <v>3459</v>
      </c>
      <c r="I315" s="298" t="s">
        <v>3460</v>
      </c>
      <c r="J315" s="45" t="str">
        <f t="shared" si="8"/>
        <v>TinAn Thai Minerals Co., Ltd.</v>
      </c>
      <c r="K315" s="45" t="str">
        <f t="shared" si="9"/>
        <v>TinAn Thai Minerals Co., Ltd.</v>
      </c>
      <c r="L315" s="243"/>
    </row>
    <row r="316" spans="1:12" ht="10.5" customHeight="1">
      <c r="A316" s="298" t="s">
        <v>2291</v>
      </c>
      <c r="B316" s="298" t="s">
        <v>4030</v>
      </c>
      <c r="C316" s="298" t="s">
        <v>4030</v>
      </c>
      <c r="D316" s="298" t="s">
        <v>1737</v>
      </c>
      <c r="E316" s="298" t="s">
        <v>4031</v>
      </c>
      <c r="F316" s="298" t="s">
        <v>3060</v>
      </c>
      <c r="G316" s="298"/>
      <c r="H316" s="298" t="s">
        <v>3459</v>
      </c>
      <c r="I316" s="298" t="s">
        <v>3460</v>
      </c>
      <c r="J316" s="45" t="str">
        <f t="shared" si="8"/>
        <v>TinAn Vinh Joint Stock Mineral Processing Company</v>
      </c>
      <c r="K316" s="45" t="str">
        <f t="shared" si="9"/>
        <v>TinAn Vinh Joint Stock Mineral Processing Company</v>
      </c>
      <c r="L316" s="243"/>
    </row>
    <row r="317" spans="1:12" ht="10.5" customHeight="1">
      <c r="A317" s="298" t="s">
        <v>2291</v>
      </c>
      <c r="B317" s="298" t="s">
        <v>53</v>
      </c>
      <c r="C317" s="298" t="s">
        <v>1172</v>
      </c>
      <c r="D317" s="298" t="s">
        <v>2206</v>
      </c>
      <c r="E317" s="298" t="s">
        <v>1365</v>
      </c>
      <c r="F317" s="298" t="s">
        <v>3060</v>
      </c>
      <c r="G317" s="298"/>
      <c r="H317" s="298" t="s">
        <v>3388</v>
      </c>
      <c r="I317" s="298" t="s">
        <v>3385</v>
      </c>
      <c r="J317" s="45" t="str">
        <f t="shared" si="8"/>
        <v>TinBrand IMLI</v>
      </c>
      <c r="K317" s="45" t="str">
        <f t="shared" si="9"/>
        <v>TinBrand IMLI</v>
      </c>
      <c r="L317" s="243"/>
    </row>
    <row r="318" spans="1:12" ht="10.5" customHeight="1">
      <c r="A318" s="298" t="s">
        <v>2291</v>
      </c>
      <c r="B318" s="298" t="s">
        <v>3423</v>
      </c>
      <c r="C318" s="298" t="s">
        <v>4057</v>
      </c>
      <c r="D318" s="298" t="s">
        <v>2206</v>
      </c>
      <c r="E318" s="298" t="s">
        <v>1372</v>
      </c>
      <c r="F318" s="298" t="s">
        <v>3060</v>
      </c>
      <c r="G318" s="298"/>
      <c r="H318" s="298" t="s">
        <v>3384</v>
      </c>
      <c r="I318" s="298" t="s">
        <v>3385</v>
      </c>
      <c r="J318" s="45" t="str">
        <f t="shared" si="8"/>
        <v>TinBrand RBT</v>
      </c>
      <c r="K318" s="45" t="str">
        <f t="shared" si="9"/>
        <v>TinBrand RBT</v>
      </c>
      <c r="L318" s="243"/>
    </row>
    <row r="319" spans="1:12" ht="10.5" customHeight="1">
      <c r="A319" s="298" t="s">
        <v>2291</v>
      </c>
      <c r="B319" s="298" t="s">
        <v>4189</v>
      </c>
      <c r="C319" s="298" t="s">
        <v>4069</v>
      </c>
      <c r="D319" s="298" t="s">
        <v>2150</v>
      </c>
      <c r="E319" s="298" t="s">
        <v>1382</v>
      </c>
      <c r="F319" s="298" t="s">
        <v>3060</v>
      </c>
      <c r="G319" s="298"/>
      <c r="H319" s="298" t="s">
        <v>4910</v>
      </c>
      <c r="I319" s="298" t="s">
        <v>3096</v>
      </c>
      <c r="J319" s="45" t="str">
        <f t="shared" si="8"/>
        <v>TinChengfeng Metals Co Pte Ltd</v>
      </c>
      <c r="K319" s="45" t="str">
        <f t="shared" si="9"/>
        <v>TinChengfeng Metals Co Pte Ltd</v>
      </c>
      <c r="L319" s="243"/>
    </row>
    <row r="320" spans="1:12" ht="10.5" customHeight="1">
      <c r="A320" s="298" t="s">
        <v>2291</v>
      </c>
      <c r="B320" s="298" t="s">
        <v>4239</v>
      </c>
      <c r="C320" s="298" t="s">
        <v>4605</v>
      </c>
      <c r="D320" s="298" t="s">
        <v>2150</v>
      </c>
      <c r="E320" s="298" t="s">
        <v>4275</v>
      </c>
      <c r="F320" s="298" t="s">
        <v>3060</v>
      </c>
      <c r="G320" s="298"/>
      <c r="H320" s="298" t="s">
        <v>4987</v>
      </c>
      <c r="I320" s="298" t="s">
        <v>3121</v>
      </c>
      <c r="J320" s="45" t="str">
        <f t="shared" si="8"/>
        <v>TinChenzhou Yun Xiang mining limited liability company</v>
      </c>
      <c r="K320" s="45" t="str">
        <f t="shared" si="9"/>
        <v>TinChenzhou Yun Xiang mining limited liability company</v>
      </c>
      <c r="L320" s="243"/>
    </row>
    <row r="321" spans="1:12" ht="10.5" customHeight="1">
      <c r="A321" s="298" t="s">
        <v>2291</v>
      </c>
      <c r="B321" s="298" t="s">
        <v>4605</v>
      </c>
      <c r="C321" s="298" t="s">
        <v>4605</v>
      </c>
      <c r="D321" s="298" t="s">
        <v>2150</v>
      </c>
      <c r="E321" s="298" t="s">
        <v>4275</v>
      </c>
      <c r="F321" s="298" t="s">
        <v>3060</v>
      </c>
      <c r="G321" s="298"/>
      <c r="H321" s="298" t="s">
        <v>4987</v>
      </c>
      <c r="I321" s="298" t="s">
        <v>3121</v>
      </c>
      <c r="J321" s="45" t="str">
        <f t="shared" si="8"/>
        <v>TinChenzhou Yunxiang Mining and Metallurgy Co., Ltd.</v>
      </c>
      <c r="K321" s="45" t="str">
        <f t="shared" si="9"/>
        <v>TinChenzhou Yunxiang Mining and Metallurgy Co., Ltd.</v>
      </c>
      <c r="L321" s="243"/>
    </row>
    <row r="322" spans="1:12" ht="10.5" customHeight="1">
      <c r="A322" s="298" t="s">
        <v>2291</v>
      </c>
      <c r="B322" s="298" t="s">
        <v>4190</v>
      </c>
      <c r="C322" s="298" t="s">
        <v>3371</v>
      </c>
      <c r="D322" s="298" t="s">
        <v>2150</v>
      </c>
      <c r="E322" s="298" t="s">
        <v>1339</v>
      </c>
      <c r="F322" s="298" t="s">
        <v>3060</v>
      </c>
      <c r="G322" s="298"/>
      <c r="H322" s="298" t="s">
        <v>3337</v>
      </c>
      <c r="I322" s="298" t="s">
        <v>3139</v>
      </c>
      <c r="J322" s="45" t="str">
        <f t="shared" si="8"/>
        <v>TinChina Rare Metal Material Co., Ltd.</v>
      </c>
      <c r="K322" s="45" t="str">
        <f t="shared" si="9"/>
        <v>TinChina Rare Metal Material Co., Ltd.</v>
      </c>
      <c r="L322" s="243"/>
    </row>
    <row r="323" spans="1:12" ht="10.5" customHeight="1">
      <c r="A323" s="298" t="s">
        <v>2291</v>
      </c>
      <c r="B323" s="298" t="s">
        <v>4191</v>
      </c>
      <c r="C323" s="298" t="s">
        <v>2543</v>
      </c>
      <c r="D323" s="298" t="s">
        <v>2150</v>
      </c>
      <c r="E323" s="298" t="s">
        <v>1353</v>
      </c>
      <c r="F323" s="298" t="s">
        <v>3060</v>
      </c>
      <c r="G323" s="298"/>
      <c r="H323" s="298" t="s">
        <v>3400</v>
      </c>
      <c r="I323" s="298" t="s">
        <v>3373</v>
      </c>
      <c r="J323" s="45" t="str">
        <f t="shared" si="8"/>
        <v>TinChina Tin (Hechi)</v>
      </c>
      <c r="K323" s="45" t="str">
        <f t="shared" si="9"/>
        <v>TinChina Tin (Hechi)</v>
      </c>
      <c r="L323" s="243"/>
    </row>
    <row r="324" spans="1:12" ht="10.5" customHeight="1">
      <c r="A324" s="298" t="s">
        <v>2291</v>
      </c>
      <c r="B324" s="298" t="s">
        <v>2543</v>
      </c>
      <c r="C324" s="298" t="s">
        <v>2543</v>
      </c>
      <c r="D324" s="298" t="s">
        <v>2150</v>
      </c>
      <c r="E324" s="298" t="s">
        <v>1353</v>
      </c>
      <c r="F324" s="298" t="s">
        <v>3060</v>
      </c>
      <c r="G324" s="298"/>
      <c r="H324" s="298" t="s">
        <v>3400</v>
      </c>
      <c r="I324" s="298" t="s">
        <v>3373</v>
      </c>
      <c r="J324" s="45" t="str">
        <f t="shared" si="8"/>
        <v>TinChina Tin Group Co., Ltd.</v>
      </c>
      <c r="K324" s="45" t="str">
        <f t="shared" si="9"/>
        <v>TinChina Tin Group Co., Ltd.</v>
      </c>
      <c r="L324" s="243"/>
    </row>
    <row r="325" spans="1:12" ht="10.5" customHeight="1">
      <c r="A325" s="298" t="s">
        <v>2291</v>
      </c>
      <c r="B325" s="298" t="s">
        <v>4192</v>
      </c>
      <c r="C325" s="298" t="s">
        <v>2543</v>
      </c>
      <c r="D325" s="298" t="s">
        <v>2150</v>
      </c>
      <c r="E325" s="298" t="s">
        <v>1353</v>
      </c>
      <c r="F325" s="298" t="s">
        <v>3060</v>
      </c>
      <c r="G325" s="298"/>
      <c r="H325" s="298" t="s">
        <v>3400</v>
      </c>
      <c r="I325" s="298" t="s">
        <v>3373</v>
      </c>
      <c r="J325" s="45" t="str">
        <f t="shared" si="8"/>
        <v>TinChina Tin Lai Ben Smelter Co., Ltd.</v>
      </c>
      <c r="K325" s="45" t="str">
        <f t="shared" si="9"/>
        <v>TinChina Tin Lai Ben Smelter Co., Ltd.</v>
      </c>
      <c r="L325" s="243"/>
    </row>
    <row r="326" spans="1:12" ht="10.5" customHeight="1">
      <c r="A326" s="298" t="s">
        <v>2291</v>
      </c>
      <c r="B326" s="298" t="s">
        <v>54</v>
      </c>
      <c r="C326" s="298" t="s">
        <v>4621</v>
      </c>
      <c r="D326" s="298" t="s">
        <v>2150</v>
      </c>
      <c r="E326" s="298" t="s">
        <v>1383</v>
      </c>
      <c r="F326" s="298" t="s">
        <v>3060</v>
      </c>
      <c r="G326" s="298"/>
      <c r="H326" s="298" t="s">
        <v>4910</v>
      </c>
      <c r="I326" s="298" t="s">
        <v>3096</v>
      </c>
      <c r="J326" s="45" t="str">
        <f t="shared" si="8"/>
        <v>TinChina Yunnan Tin Co Ltd.</v>
      </c>
      <c r="K326" s="45" t="str">
        <f t="shared" si="9"/>
        <v>TinChina Yunnan Tin Co Ltd.</v>
      </c>
      <c r="L326" s="243"/>
    </row>
    <row r="327" spans="1:12" ht="10.5" customHeight="1">
      <c r="A327" s="298" t="s">
        <v>2291</v>
      </c>
      <c r="B327" s="298" t="s">
        <v>4039</v>
      </c>
      <c r="C327" s="298" t="s">
        <v>4039</v>
      </c>
      <c r="D327" s="298" t="s">
        <v>2150</v>
      </c>
      <c r="E327" s="298" t="s">
        <v>1340</v>
      </c>
      <c r="F327" s="298" t="s">
        <v>3060</v>
      </c>
      <c r="G327" s="298"/>
      <c r="H327" s="298" t="s">
        <v>3372</v>
      </c>
      <c r="I327" s="298" t="s">
        <v>3373</v>
      </c>
      <c r="J327" s="45" t="str">
        <f t="shared" si="8"/>
        <v>TinCNMC (Guangxi) PGMA Co., Ltd.</v>
      </c>
      <c r="K327" s="45" t="str">
        <f t="shared" si="9"/>
        <v>TinCNMC (Guangxi) PGMA Co., Ltd.</v>
      </c>
      <c r="L327" s="243"/>
    </row>
    <row r="328" spans="1:12" ht="10.5" customHeight="1">
      <c r="A328" s="298" t="s">
        <v>2291</v>
      </c>
      <c r="B328" s="298" t="s">
        <v>1477</v>
      </c>
      <c r="C328" s="298" t="s">
        <v>66</v>
      </c>
      <c r="D328" s="298" t="s">
        <v>4880</v>
      </c>
      <c r="E328" s="298" t="s">
        <v>1341</v>
      </c>
      <c r="F328" s="298" t="s">
        <v>3060</v>
      </c>
      <c r="G328" s="298"/>
      <c r="H328" s="298" t="s">
        <v>3375</v>
      </c>
      <c r="I328" s="298" t="s">
        <v>3332</v>
      </c>
      <c r="J328" s="45" t="str">
        <f t="shared" si="8"/>
        <v>TinCookson</v>
      </c>
      <c r="K328" s="45" t="str">
        <f t="shared" si="9"/>
        <v>TinCookson</v>
      </c>
      <c r="L328" s="243"/>
    </row>
    <row r="329" spans="1:12" ht="10.5" customHeight="1">
      <c r="A329" s="298" t="s">
        <v>2291</v>
      </c>
      <c r="B329" s="298" t="s">
        <v>3379</v>
      </c>
      <c r="C329" s="298" t="s">
        <v>66</v>
      </c>
      <c r="D329" s="298" t="s">
        <v>4880</v>
      </c>
      <c r="E329" s="298" t="s">
        <v>1341</v>
      </c>
      <c r="F329" s="298" t="s">
        <v>3060</v>
      </c>
      <c r="G329" s="298"/>
      <c r="H329" s="298" t="s">
        <v>3375</v>
      </c>
      <c r="I329" s="298" t="s">
        <v>3332</v>
      </c>
      <c r="J329" s="45" t="str">
        <f t="shared" si="8"/>
        <v>TinCookson (Alpha Metals Taiwan)</v>
      </c>
      <c r="K329" s="45" t="str">
        <f t="shared" si="9"/>
        <v>TinCookson (Alpha Metals Taiwan)</v>
      </c>
      <c r="L329" s="243"/>
    </row>
    <row r="330" spans="1:12" ht="10.5" customHeight="1">
      <c r="A330" s="298" t="s">
        <v>2291</v>
      </c>
      <c r="B330" s="298" t="s">
        <v>3380</v>
      </c>
      <c r="C330" s="298" t="s">
        <v>66</v>
      </c>
      <c r="D330" s="298" t="s">
        <v>4880</v>
      </c>
      <c r="E330" s="298" t="s">
        <v>1341</v>
      </c>
      <c r="F330" s="298" t="s">
        <v>3060</v>
      </c>
      <c r="G330" s="298"/>
      <c r="H330" s="298" t="s">
        <v>3375</v>
      </c>
      <c r="I330" s="298" t="s">
        <v>3332</v>
      </c>
      <c r="J330" s="45" t="str">
        <f t="shared" ref="J330:J393" si="10">A330&amp;B330</f>
        <v>TinCookson Alpha Metals (Shenzhen) Co., Ltd.</v>
      </c>
      <c r="K330" s="45" t="str">
        <f t="shared" ref="K330:K393" si="11">A330&amp;B330</f>
        <v>TinCookson Alpha Metals (Shenzhen) Co., Ltd.</v>
      </c>
      <c r="L330" s="243"/>
    </row>
    <row r="331" spans="1:12" ht="10.5" customHeight="1">
      <c r="A331" s="298" t="s">
        <v>2291</v>
      </c>
      <c r="B331" s="298" t="s">
        <v>4033</v>
      </c>
      <c r="C331" s="298" t="s">
        <v>3381</v>
      </c>
      <c r="D331" s="298" t="s">
        <v>2139</v>
      </c>
      <c r="E331" s="298" t="s">
        <v>1342</v>
      </c>
      <c r="F331" s="298" t="s">
        <v>3060</v>
      </c>
      <c r="G331" s="298"/>
      <c r="H331" s="298" t="s">
        <v>3382</v>
      </c>
      <c r="I331" s="298" t="s">
        <v>3383</v>
      </c>
      <c r="J331" s="45" t="str">
        <f t="shared" si="10"/>
        <v>TinCooper Santa</v>
      </c>
      <c r="K331" s="45" t="str">
        <f t="shared" si="11"/>
        <v>TinCooper Santa</v>
      </c>
      <c r="L331" s="243"/>
    </row>
    <row r="332" spans="1:12" ht="10.5" customHeight="1">
      <c r="A332" s="298" t="s">
        <v>2291</v>
      </c>
      <c r="B332" s="298" t="s">
        <v>3381</v>
      </c>
      <c r="C332" s="298" t="s">
        <v>3381</v>
      </c>
      <c r="D332" s="298" t="s">
        <v>2139</v>
      </c>
      <c r="E332" s="298" t="s">
        <v>1342</v>
      </c>
      <c r="F332" s="298" t="s">
        <v>3060</v>
      </c>
      <c r="G332" s="298"/>
      <c r="H332" s="298" t="s">
        <v>3382</v>
      </c>
      <c r="I332" s="298" t="s">
        <v>3383</v>
      </c>
      <c r="J332" s="45" t="str">
        <f t="shared" si="10"/>
        <v>TinCooperativa Metalurgica de Rondônia Ltda.</v>
      </c>
      <c r="K332" s="45" t="str">
        <f t="shared" si="11"/>
        <v>TinCooperativa Metalurgica de Rondônia Ltda.</v>
      </c>
      <c r="L332" s="243"/>
    </row>
    <row r="333" spans="1:12" ht="10.5" customHeight="1">
      <c r="A333" s="298" t="s">
        <v>2291</v>
      </c>
      <c r="B333" s="298" t="s">
        <v>4607</v>
      </c>
      <c r="C333" s="298" t="s">
        <v>3381</v>
      </c>
      <c r="D333" s="298" t="s">
        <v>2139</v>
      </c>
      <c r="E333" s="298" t="s">
        <v>1342</v>
      </c>
      <c r="F333" s="298" t="s">
        <v>3060</v>
      </c>
      <c r="G333" s="298"/>
      <c r="H333" s="298" t="s">
        <v>3382</v>
      </c>
      <c r="I333" s="298" t="s">
        <v>3383</v>
      </c>
      <c r="J333" s="45" t="str">
        <f t="shared" si="10"/>
        <v>TinCooperMetal</v>
      </c>
      <c r="K333" s="45" t="str">
        <f t="shared" si="11"/>
        <v>TinCooperMetal</v>
      </c>
      <c r="L333" s="243"/>
    </row>
    <row r="334" spans="1:12" ht="10.5" customHeight="1">
      <c r="A334" s="298" t="s">
        <v>2291</v>
      </c>
      <c r="B334" s="298" t="s">
        <v>3451</v>
      </c>
      <c r="C334" s="298" t="s">
        <v>3451</v>
      </c>
      <c r="D334" s="298" t="s">
        <v>2206</v>
      </c>
      <c r="E334" s="298" t="s">
        <v>3452</v>
      </c>
      <c r="F334" s="298" t="s">
        <v>3060</v>
      </c>
      <c r="G334" s="298"/>
      <c r="H334" s="298" t="s">
        <v>3384</v>
      </c>
      <c r="I334" s="298" t="s">
        <v>3385</v>
      </c>
      <c r="J334" s="45" t="str">
        <f t="shared" si="10"/>
        <v>TinCV Ayi Jaya</v>
      </c>
      <c r="K334" s="45" t="str">
        <f t="shared" si="11"/>
        <v>TinCV Ayi Jaya</v>
      </c>
      <c r="L334" s="243"/>
    </row>
    <row r="335" spans="1:12" ht="10.5" customHeight="1">
      <c r="A335" s="298" t="s">
        <v>2291</v>
      </c>
      <c r="B335" s="298" t="s">
        <v>4271</v>
      </c>
      <c r="C335" s="298" t="s">
        <v>4271</v>
      </c>
      <c r="D335" s="298" t="s">
        <v>2206</v>
      </c>
      <c r="E335" s="298" t="s">
        <v>4272</v>
      </c>
      <c r="F335" s="298" t="s">
        <v>3060</v>
      </c>
      <c r="G335" s="298"/>
      <c r="H335" s="298" t="s">
        <v>3388</v>
      </c>
      <c r="I335" s="298" t="s">
        <v>3385</v>
      </c>
      <c r="J335" s="45" t="str">
        <f t="shared" si="10"/>
        <v>TinCV Dua Sekawan</v>
      </c>
      <c r="K335" s="45" t="str">
        <f t="shared" si="11"/>
        <v>TinCV Dua Sekawan</v>
      </c>
      <c r="L335" s="243"/>
    </row>
    <row r="336" spans="1:12" ht="10.5" customHeight="1">
      <c r="A336" s="298" t="s">
        <v>2291</v>
      </c>
      <c r="B336" s="298" t="s">
        <v>2628</v>
      </c>
      <c r="C336" s="298" t="s">
        <v>2628</v>
      </c>
      <c r="D336" s="298" t="s">
        <v>2206</v>
      </c>
      <c r="E336" s="298" t="s">
        <v>2629</v>
      </c>
      <c r="F336" s="298" t="s">
        <v>3060</v>
      </c>
      <c r="G336" s="298"/>
      <c r="H336" s="298" t="s">
        <v>3384</v>
      </c>
      <c r="I336" s="298" t="s">
        <v>3385</v>
      </c>
      <c r="J336" s="45" t="str">
        <f t="shared" si="10"/>
        <v>TinCV Gita Pesona</v>
      </c>
      <c r="K336" s="45" t="str">
        <f t="shared" si="11"/>
        <v>TinCV Gita Pesona</v>
      </c>
      <c r="L336" s="243"/>
    </row>
    <row r="337" spans="1:20" ht="10.5" customHeight="1">
      <c r="A337" s="298" t="s">
        <v>2291</v>
      </c>
      <c r="B337" s="298" t="s">
        <v>4617</v>
      </c>
      <c r="C337" s="298" t="s">
        <v>4137</v>
      </c>
      <c r="D337" s="298" t="s">
        <v>2206</v>
      </c>
      <c r="E337" s="298" t="s">
        <v>2630</v>
      </c>
      <c r="F337" s="298" t="s">
        <v>3060</v>
      </c>
      <c r="G337" s="298"/>
      <c r="H337" s="298" t="s">
        <v>3386</v>
      </c>
      <c r="I337" s="298" t="s">
        <v>3385</v>
      </c>
      <c r="J337" s="45" t="str">
        <f t="shared" si="10"/>
        <v>TinCV JusTindo</v>
      </c>
      <c r="K337" s="45" t="str">
        <f t="shared" si="11"/>
        <v>TinCV JusTindo</v>
      </c>
      <c r="L337" s="243"/>
    </row>
    <row r="338" spans="1:20" ht="10.5" customHeight="1">
      <c r="A338" s="298" t="s">
        <v>2291</v>
      </c>
      <c r="B338" s="298" t="s">
        <v>4032</v>
      </c>
      <c r="C338" s="298" t="s">
        <v>4174</v>
      </c>
      <c r="D338" s="298" t="s">
        <v>2206</v>
      </c>
      <c r="E338" s="298" t="s">
        <v>2631</v>
      </c>
      <c r="F338" s="298" t="s">
        <v>3060</v>
      </c>
      <c r="G338" s="298"/>
      <c r="H338" s="298" t="s">
        <v>4909</v>
      </c>
      <c r="I338" s="298" t="s">
        <v>3385</v>
      </c>
      <c r="J338" s="45" t="str">
        <f t="shared" si="10"/>
        <v>TinCV Nurjanah</v>
      </c>
      <c r="K338" s="45" t="str">
        <f t="shared" si="11"/>
        <v>TinCV Nurjanah</v>
      </c>
      <c r="L338" s="243"/>
    </row>
    <row r="339" spans="1:20" ht="10.5" customHeight="1">
      <c r="A339" s="298" t="s">
        <v>2291</v>
      </c>
      <c r="B339" s="298" t="s">
        <v>1478</v>
      </c>
      <c r="C339" s="298" t="s">
        <v>1478</v>
      </c>
      <c r="D339" s="298" t="s">
        <v>2206</v>
      </c>
      <c r="E339" s="298" t="s">
        <v>1343</v>
      </c>
      <c r="F339" s="298" t="s">
        <v>3060</v>
      </c>
      <c r="G339" s="298"/>
      <c r="H339" s="298" t="s">
        <v>3387</v>
      </c>
      <c r="I339" s="298" t="s">
        <v>3385</v>
      </c>
      <c r="J339" s="45" t="str">
        <f t="shared" si="10"/>
        <v>TinCV Serumpun Sebalai</v>
      </c>
      <c r="K339" s="45" t="str">
        <f t="shared" si="11"/>
        <v>TinCV Serumpun Sebalai</v>
      </c>
      <c r="T339" s="243"/>
    </row>
    <row r="340" spans="1:20" ht="10.5" customHeight="1">
      <c r="A340" s="298" t="s">
        <v>2291</v>
      </c>
      <c r="B340" s="298" t="s">
        <v>4240</v>
      </c>
      <c r="C340" s="298" t="s">
        <v>4240</v>
      </c>
      <c r="D340" s="298" t="s">
        <v>2206</v>
      </c>
      <c r="E340" s="298" t="s">
        <v>4241</v>
      </c>
      <c r="F340" s="298" t="s">
        <v>3060</v>
      </c>
      <c r="G340" s="298"/>
      <c r="H340" s="298" t="s">
        <v>3388</v>
      </c>
      <c r="I340" s="298" t="s">
        <v>3385</v>
      </c>
      <c r="J340" s="45" t="str">
        <f t="shared" si="10"/>
        <v>TinCV Tiga Sekawan</v>
      </c>
      <c r="K340" s="45" t="str">
        <f t="shared" si="11"/>
        <v>TinCV Tiga Sekawan</v>
      </c>
      <c r="T340"/>
    </row>
    <row r="341" spans="1:20" ht="10.5" customHeight="1">
      <c r="A341" s="298" t="s">
        <v>2291</v>
      </c>
      <c r="B341" s="298" t="s">
        <v>1479</v>
      </c>
      <c r="C341" s="298" t="s">
        <v>1479</v>
      </c>
      <c r="D341" s="298" t="s">
        <v>2206</v>
      </c>
      <c r="E341" s="298" t="s">
        <v>1344</v>
      </c>
      <c r="F341" s="298" t="s">
        <v>3060</v>
      </c>
      <c r="G341" s="298"/>
      <c r="H341" s="298" t="s">
        <v>3388</v>
      </c>
      <c r="I341" s="298" t="s">
        <v>3385</v>
      </c>
      <c r="J341" s="45" t="str">
        <f t="shared" si="10"/>
        <v>TinCV United Smelting</v>
      </c>
      <c r="K341" s="45" t="str">
        <f t="shared" si="11"/>
        <v>TinCV United Smelting</v>
      </c>
      <c r="T341"/>
    </row>
    <row r="342" spans="1:20" ht="10.5" customHeight="1">
      <c r="A342" s="298" t="s">
        <v>2291</v>
      </c>
      <c r="B342" s="298" t="s">
        <v>2656</v>
      </c>
      <c r="C342" s="298" t="s">
        <v>2656</v>
      </c>
      <c r="D342" s="298" t="s">
        <v>2206</v>
      </c>
      <c r="E342" s="298" t="s">
        <v>2657</v>
      </c>
      <c r="F342" s="298" t="s">
        <v>3060</v>
      </c>
      <c r="G342" s="298"/>
      <c r="H342" s="298" t="s">
        <v>3388</v>
      </c>
      <c r="I342" s="298" t="s">
        <v>3385</v>
      </c>
      <c r="J342" s="45" t="str">
        <f t="shared" si="10"/>
        <v>TinCV Venus Inti Perkasa</v>
      </c>
      <c r="K342" s="45" t="str">
        <f t="shared" si="11"/>
        <v>TinCV Venus Inti Perkasa</v>
      </c>
      <c r="T342"/>
    </row>
    <row r="343" spans="1:20" ht="10.5" customHeight="1">
      <c r="A343" s="298" t="s">
        <v>2291</v>
      </c>
      <c r="B343" s="298" t="s">
        <v>1759</v>
      </c>
      <c r="C343" s="298" t="s">
        <v>1759</v>
      </c>
      <c r="D343" s="298" t="s">
        <v>2217</v>
      </c>
      <c r="E343" s="298" t="s">
        <v>2680</v>
      </c>
      <c r="F343" s="298" t="s">
        <v>3060</v>
      </c>
      <c r="G343" s="298"/>
      <c r="H343" s="298" t="s">
        <v>3108</v>
      </c>
      <c r="I343" s="298" t="s">
        <v>3109</v>
      </c>
      <c r="J343" s="45" t="str">
        <f t="shared" si="10"/>
        <v>TinDowa</v>
      </c>
      <c r="K343" s="45" t="str">
        <f t="shared" si="11"/>
        <v>TinDowa</v>
      </c>
      <c r="T343"/>
    </row>
    <row r="344" spans="1:20" ht="10.5" customHeight="1">
      <c r="A344" s="298" t="s">
        <v>2291</v>
      </c>
      <c r="B344" s="298" t="s">
        <v>3389</v>
      </c>
      <c r="C344" s="298" t="s">
        <v>1759</v>
      </c>
      <c r="D344" s="298" t="s">
        <v>2217</v>
      </c>
      <c r="E344" s="298" t="s">
        <v>2680</v>
      </c>
      <c r="F344" s="298" t="s">
        <v>3060</v>
      </c>
      <c r="G344" s="298"/>
      <c r="H344" s="298" t="s">
        <v>3108</v>
      </c>
      <c r="I344" s="298" t="s">
        <v>3109</v>
      </c>
      <c r="J344" s="45" t="str">
        <f t="shared" si="10"/>
        <v>TinDowa Metaltech Co., Ltd.</v>
      </c>
      <c r="K344" s="45" t="str">
        <f t="shared" si="11"/>
        <v>TinDowa Metaltech Co., Ltd.</v>
      </c>
      <c r="T344"/>
    </row>
    <row r="345" spans="1:20" ht="10.5" customHeight="1">
      <c r="A345" s="298" t="s">
        <v>2291</v>
      </c>
      <c r="B345" s="298" t="s">
        <v>3453</v>
      </c>
      <c r="C345" s="298" t="s">
        <v>3453</v>
      </c>
      <c r="D345" s="298" t="s">
        <v>1737</v>
      </c>
      <c r="E345" s="298" t="s">
        <v>3454</v>
      </c>
      <c r="F345" s="298" t="s">
        <v>3060</v>
      </c>
      <c r="G345" s="298"/>
      <c r="H345" s="298" t="s">
        <v>3455</v>
      </c>
      <c r="I345" s="298" t="s">
        <v>3456</v>
      </c>
      <c r="J345" s="45" t="str">
        <f t="shared" si="10"/>
        <v>TinElectro-Mechanical Facility of the Cao Bang Minerals &amp; Metallurgy Joint Stock Company</v>
      </c>
      <c r="K345" s="45" t="str">
        <f t="shared" si="11"/>
        <v>TinElectro-Mechanical Facility of the Cao Bang Minerals &amp; Metallurgy Joint Stock Company</v>
      </c>
      <c r="T345"/>
    </row>
    <row r="346" spans="1:20" ht="10.5" customHeight="1">
      <c r="A346" s="298" t="s">
        <v>2291</v>
      </c>
      <c r="B346" s="298" t="s">
        <v>4608</v>
      </c>
      <c r="C346" s="298" t="s">
        <v>4608</v>
      </c>
      <c r="D346" s="298" t="s">
        <v>2174</v>
      </c>
      <c r="E346" s="298" t="s">
        <v>3471</v>
      </c>
      <c r="F346" s="298" t="s">
        <v>3060</v>
      </c>
      <c r="G346" s="298"/>
      <c r="H346" s="298" t="s">
        <v>3472</v>
      </c>
      <c r="I346" s="298" t="s">
        <v>3473</v>
      </c>
      <c r="J346" s="45" t="str">
        <f t="shared" si="10"/>
        <v>TinElmet S.L.U.</v>
      </c>
      <c r="K346" s="45" t="str">
        <f t="shared" si="11"/>
        <v>TinElmet S.L.U.</v>
      </c>
      <c r="T346"/>
    </row>
    <row r="347" spans="1:20" ht="10.5" customHeight="1">
      <c r="A347" s="298" t="s">
        <v>2291</v>
      </c>
      <c r="B347" s="298" t="s">
        <v>1480</v>
      </c>
      <c r="C347" s="298" t="s">
        <v>1480</v>
      </c>
      <c r="D347" s="298" t="s">
        <v>4874</v>
      </c>
      <c r="E347" s="298" t="s">
        <v>1345</v>
      </c>
      <c r="F347" s="298" t="s">
        <v>3060</v>
      </c>
      <c r="G347" s="298"/>
      <c r="H347" s="298" t="s">
        <v>3390</v>
      </c>
      <c r="I347" s="298" t="s">
        <v>3391</v>
      </c>
      <c r="J347" s="45" t="str">
        <f t="shared" si="10"/>
        <v>TinEM Vinto</v>
      </c>
      <c r="K347" s="45" t="str">
        <f t="shared" si="11"/>
        <v>TinEM Vinto</v>
      </c>
      <c r="T347"/>
    </row>
    <row r="348" spans="1:20" ht="10.5" customHeight="1">
      <c r="A348" s="298" t="s">
        <v>2291</v>
      </c>
      <c r="B348" s="298" t="s">
        <v>4193</v>
      </c>
      <c r="C348" s="298" t="s">
        <v>1480</v>
      </c>
      <c r="D348" s="298" t="s">
        <v>4874</v>
      </c>
      <c r="E348" s="298" t="s">
        <v>1345</v>
      </c>
      <c r="F348" s="298" t="s">
        <v>3060</v>
      </c>
      <c r="G348" s="298"/>
      <c r="H348" s="298" t="s">
        <v>3390</v>
      </c>
      <c r="I348" s="298" t="s">
        <v>3391</v>
      </c>
      <c r="J348" s="45" t="str">
        <f t="shared" si="10"/>
        <v>TinEmpresa Metalúrgica Vinto</v>
      </c>
      <c r="K348" s="45" t="str">
        <f t="shared" si="11"/>
        <v>TinEmpresa Metalúrgica Vinto</v>
      </c>
      <c r="T348"/>
    </row>
    <row r="349" spans="1:20" ht="10.5" customHeight="1">
      <c r="A349" s="298" t="s">
        <v>2291</v>
      </c>
      <c r="B349" s="298" t="s">
        <v>1907</v>
      </c>
      <c r="C349" s="298" t="s">
        <v>1480</v>
      </c>
      <c r="D349" s="298" t="s">
        <v>4874</v>
      </c>
      <c r="E349" s="298" t="s">
        <v>1345</v>
      </c>
      <c r="F349" s="298" t="s">
        <v>3060</v>
      </c>
      <c r="G349" s="298"/>
      <c r="H349" s="298" t="s">
        <v>3390</v>
      </c>
      <c r="I349" s="298" t="s">
        <v>3391</v>
      </c>
      <c r="J349" s="45" t="str">
        <f t="shared" si="10"/>
        <v>TinEmpressa Nacional de Fundiciones (ENAF)</v>
      </c>
      <c r="K349" s="45" t="str">
        <f t="shared" si="11"/>
        <v>TinEmpressa Nacional de Fundiciones (ENAF)</v>
      </c>
      <c r="T349"/>
    </row>
    <row r="350" spans="1:20" ht="10.5" customHeight="1">
      <c r="A350" s="298" t="s">
        <v>2291</v>
      </c>
      <c r="B350" s="298" t="s">
        <v>55</v>
      </c>
      <c r="C350" s="298" t="s">
        <v>1480</v>
      </c>
      <c r="D350" s="298" t="s">
        <v>4874</v>
      </c>
      <c r="E350" s="298" t="s">
        <v>1345</v>
      </c>
      <c r="F350" s="298" t="s">
        <v>3060</v>
      </c>
      <c r="G350" s="298"/>
      <c r="H350" s="298" t="s">
        <v>3390</v>
      </c>
      <c r="I350" s="298" t="s">
        <v>3391</v>
      </c>
      <c r="J350" s="45" t="str">
        <f t="shared" si="10"/>
        <v>TinENAF</v>
      </c>
      <c r="K350" s="45" t="str">
        <f t="shared" si="11"/>
        <v>TinENAF</v>
      </c>
      <c r="T350"/>
    </row>
    <row r="351" spans="1:20" ht="10.5" customHeight="1">
      <c r="A351" s="298" t="s">
        <v>2291</v>
      </c>
      <c r="B351" s="298" t="s">
        <v>1346</v>
      </c>
      <c r="C351" s="298" t="s">
        <v>1346</v>
      </c>
      <c r="D351" s="298" t="s">
        <v>2139</v>
      </c>
      <c r="E351" s="298" t="s">
        <v>1347</v>
      </c>
      <c r="F351" s="298" t="s">
        <v>3060</v>
      </c>
      <c r="G351" s="298"/>
      <c r="H351" s="298" t="s">
        <v>3382</v>
      </c>
      <c r="I351" s="298" t="s">
        <v>3392</v>
      </c>
      <c r="J351" s="45" t="str">
        <f t="shared" si="10"/>
        <v>TinEstanho de Rondônia S.A.</v>
      </c>
      <c r="K351" s="45" t="str">
        <f t="shared" si="11"/>
        <v>TinEstanho de Rondônia S.A.</v>
      </c>
      <c r="T351"/>
    </row>
    <row r="352" spans="1:20" ht="10.5" customHeight="1">
      <c r="A352" s="298" t="s">
        <v>2291</v>
      </c>
      <c r="B352" s="298" t="s">
        <v>1436</v>
      </c>
      <c r="C352" s="298" t="s">
        <v>1436</v>
      </c>
      <c r="D352" s="298" t="s">
        <v>1682</v>
      </c>
      <c r="E352" s="298" t="s">
        <v>1348</v>
      </c>
      <c r="F352" s="298" t="s">
        <v>3060</v>
      </c>
      <c r="G352" s="298"/>
      <c r="H352" s="298" t="s">
        <v>3395</v>
      </c>
      <c r="I352" s="298" t="s">
        <v>3396</v>
      </c>
      <c r="J352" s="45" t="str">
        <f t="shared" si="10"/>
        <v>TinFenix Metals</v>
      </c>
      <c r="K352" s="45" t="str">
        <f t="shared" si="11"/>
        <v>TinFenix Metals</v>
      </c>
      <c r="T352"/>
    </row>
    <row r="353" spans="1:20" ht="10.5" customHeight="1">
      <c r="A353" s="298" t="s">
        <v>2291</v>
      </c>
      <c r="B353" s="298" t="s">
        <v>3413</v>
      </c>
      <c r="C353" s="298" t="s">
        <v>1925</v>
      </c>
      <c r="D353" s="298" t="s">
        <v>1678</v>
      </c>
      <c r="E353" s="298" t="s">
        <v>1356</v>
      </c>
      <c r="F353" s="298" t="s">
        <v>3060</v>
      </c>
      <c r="G353" s="298"/>
      <c r="H353" s="298" t="s">
        <v>3411</v>
      </c>
      <c r="I353" s="298" t="s">
        <v>3412</v>
      </c>
      <c r="J353" s="45" t="str">
        <f t="shared" si="10"/>
        <v>TinFunsur Smelter</v>
      </c>
      <c r="K353" s="45" t="str">
        <f t="shared" si="11"/>
        <v>TinFunsur Smelter</v>
      </c>
      <c r="T353"/>
    </row>
    <row r="354" spans="1:20" ht="10.5" customHeight="1">
      <c r="A354" s="298" t="s">
        <v>2291</v>
      </c>
      <c r="B354" s="298" t="s">
        <v>4986</v>
      </c>
      <c r="C354" s="298" t="s">
        <v>4069</v>
      </c>
      <c r="D354" s="298" t="s">
        <v>2150</v>
      </c>
      <c r="E354" s="298" t="s">
        <v>1382</v>
      </c>
      <c r="F354" s="298" t="s">
        <v>3060</v>
      </c>
      <c r="G354" s="298"/>
      <c r="H354" s="298" t="s">
        <v>4910</v>
      </c>
      <c r="I354" s="298" t="s">
        <v>3096</v>
      </c>
      <c r="J354" s="45" t="str">
        <f t="shared" si="10"/>
        <v>TinGejiu City Datun Chengfeng Smelter</v>
      </c>
      <c r="K354" s="45" t="str">
        <f t="shared" si="11"/>
        <v>TinGejiu City Datun Chengfeng Smelter</v>
      </c>
      <c r="T354"/>
    </row>
    <row r="355" spans="1:20" ht="10.5" customHeight="1">
      <c r="A355" s="298" t="s">
        <v>2291</v>
      </c>
      <c r="B355" s="298" t="s">
        <v>4609</v>
      </c>
      <c r="C355" s="298" t="s">
        <v>4609</v>
      </c>
      <c r="D355" s="298" t="s">
        <v>2150</v>
      </c>
      <c r="E355" s="298" t="s">
        <v>4242</v>
      </c>
      <c r="F355" s="298" t="s">
        <v>3060</v>
      </c>
      <c r="G355" s="298"/>
      <c r="H355" s="298" t="s">
        <v>4910</v>
      </c>
      <c r="I355" s="298" t="s">
        <v>3096</v>
      </c>
      <c r="J355" s="45" t="str">
        <f t="shared" si="10"/>
        <v>TinGejiu Fengming Metallurgy Chemical Plant</v>
      </c>
      <c r="K355" s="45" t="str">
        <f t="shared" si="11"/>
        <v>TinGejiu Fengming Metallurgy Chemical Plant</v>
      </c>
      <c r="T355"/>
    </row>
    <row r="356" spans="1:20" ht="10.5" customHeight="1">
      <c r="A356" s="298" t="s">
        <v>2291</v>
      </c>
      <c r="B356" s="298" t="s">
        <v>4610</v>
      </c>
      <c r="C356" s="298" t="s">
        <v>4610</v>
      </c>
      <c r="D356" s="298" t="s">
        <v>2150</v>
      </c>
      <c r="E356" s="298" t="s">
        <v>4611</v>
      </c>
      <c r="F356" s="298" t="s">
        <v>3060</v>
      </c>
      <c r="G356" s="298"/>
      <c r="H356" s="298" t="s">
        <v>4910</v>
      </c>
      <c r="I356" s="298" t="s">
        <v>3096</v>
      </c>
      <c r="J356" s="45" t="str">
        <f t="shared" si="10"/>
        <v>TinGejiu Jinye Mineral Company</v>
      </c>
      <c r="K356" s="45" t="str">
        <f t="shared" si="11"/>
        <v>TinGejiu Jinye Mineral Company</v>
      </c>
      <c r="T356"/>
    </row>
    <row r="357" spans="1:20" ht="10.5" customHeight="1">
      <c r="A357" s="298" t="s">
        <v>2291</v>
      </c>
      <c r="B357" s="298" t="s">
        <v>2705</v>
      </c>
      <c r="C357" s="298" t="s">
        <v>2705</v>
      </c>
      <c r="D357" s="298" t="s">
        <v>2150</v>
      </c>
      <c r="E357" s="298" t="s">
        <v>1352</v>
      </c>
      <c r="F357" s="298" t="s">
        <v>3060</v>
      </c>
      <c r="G357" s="298"/>
      <c r="H357" s="298" t="s">
        <v>4910</v>
      </c>
      <c r="I357" s="298" t="s">
        <v>3096</v>
      </c>
      <c r="J357" s="45" t="str">
        <f t="shared" si="10"/>
        <v>TinGejiu Kai Meng Industry and Trade LLC</v>
      </c>
      <c r="K357" s="45" t="str">
        <f t="shared" si="11"/>
        <v>TinGejiu Kai Meng Industry and Trade LLC</v>
      </c>
      <c r="T357"/>
    </row>
    <row r="358" spans="1:20" ht="10.5" customHeight="1">
      <c r="A358" s="298" t="s">
        <v>2291</v>
      </c>
      <c r="B358" s="298" t="s">
        <v>4042</v>
      </c>
      <c r="C358" s="298" t="s">
        <v>4042</v>
      </c>
      <c r="D358" s="298" t="s">
        <v>2150</v>
      </c>
      <c r="E358" s="298" t="s">
        <v>1349</v>
      </c>
      <c r="F358" s="298" t="s">
        <v>3060</v>
      </c>
      <c r="G358" s="298"/>
      <c r="H358" s="298" t="s">
        <v>4910</v>
      </c>
      <c r="I358" s="298" t="s">
        <v>3096</v>
      </c>
      <c r="J358" s="45" t="str">
        <f t="shared" si="10"/>
        <v>TinGejiu Non-Ferrous Metal Processing Co., Ltd.</v>
      </c>
      <c r="K358" s="45" t="str">
        <f t="shared" si="11"/>
        <v>TinGejiu Non-Ferrous Metal Processing Co., Ltd.</v>
      </c>
      <c r="T358"/>
    </row>
    <row r="359" spans="1:20" ht="10.5" customHeight="1">
      <c r="A359" s="298" t="s">
        <v>2291</v>
      </c>
      <c r="B359" s="298" t="s">
        <v>3435</v>
      </c>
      <c r="C359" s="298" t="s">
        <v>3435</v>
      </c>
      <c r="D359" s="298" t="s">
        <v>2150</v>
      </c>
      <c r="E359" s="298" t="s">
        <v>3436</v>
      </c>
      <c r="F359" s="298" t="s">
        <v>3060</v>
      </c>
      <c r="G359" s="298"/>
      <c r="H359" s="298" t="s">
        <v>4910</v>
      </c>
      <c r="I359" s="298" t="s">
        <v>3096</v>
      </c>
      <c r="J359" s="45" t="str">
        <f t="shared" si="10"/>
        <v>TinGejiu Yunxin Nonferrous Electrolysis Co., Ltd.</v>
      </c>
      <c r="K359" s="45" t="str">
        <f t="shared" si="11"/>
        <v>TinGejiu Yunxin Nonferrous Electrolysis Co., Ltd.</v>
      </c>
      <c r="T359"/>
    </row>
    <row r="360" spans="1:20" ht="10.5" customHeight="1">
      <c r="A360" s="298" t="s">
        <v>2291</v>
      </c>
      <c r="B360" s="298" t="s">
        <v>1481</v>
      </c>
      <c r="C360" s="298" t="s">
        <v>3397</v>
      </c>
      <c r="D360" s="298" t="s">
        <v>2150</v>
      </c>
      <c r="E360" s="298" t="s">
        <v>1350</v>
      </c>
      <c r="F360" s="298" t="s">
        <v>3060</v>
      </c>
      <c r="G360" s="298"/>
      <c r="H360" s="298" t="s">
        <v>4910</v>
      </c>
      <c r="I360" s="298" t="s">
        <v>3096</v>
      </c>
      <c r="J360" s="45" t="str">
        <f t="shared" si="10"/>
        <v>TinGejiu Zi-Li</v>
      </c>
      <c r="K360" s="45" t="str">
        <f t="shared" si="11"/>
        <v>TinGejiu Zi-Li</v>
      </c>
      <c r="T360"/>
    </row>
    <row r="361" spans="1:20" ht="10.5" customHeight="1">
      <c r="A361" s="298" t="s">
        <v>2291</v>
      </c>
      <c r="B361" s="298" t="s">
        <v>3397</v>
      </c>
      <c r="C361" s="298" t="s">
        <v>3397</v>
      </c>
      <c r="D361" s="298" t="s">
        <v>2150</v>
      </c>
      <c r="E361" s="298" t="s">
        <v>1350</v>
      </c>
      <c r="F361" s="298" t="s">
        <v>3060</v>
      </c>
      <c r="G361" s="298"/>
      <c r="H361" s="298" t="s">
        <v>4910</v>
      </c>
      <c r="I361" s="298" t="s">
        <v>3096</v>
      </c>
      <c r="J361" s="45" t="str">
        <f t="shared" si="10"/>
        <v>TinGejiu Zili Mining And Metallurgy Co., Ltd.</v>
      </c>
      <c r="K361" s="45" t="str">
        <f t="shared" si="11"/>
        <v>TinGejiu Zili Mining And Metallurgy Co., Ltd.</v>
      </c>
      <c r="T361"/>
    </row>
    <row r="362" spans="1:20" ht="10.5" customHeight="1">
      <c r="A362" s="298" t="s">
        <v>2291</v>
      </c>
      <c r="B362" s="298" t="s">
        <v>3401</v>
      </c>
      <c r="C362" s="298" t="s">
        <v>2543</v>
      </c>
      <c r="D362" s="298" t="s">
        <v>2150</v>
      </c>
      <c r="E362" s="298" t="s">
        <v>1353</v>
      </c>
      <c r="F362" s="298" t="s">
        <v>3060</v>
      </c>
      <c r="G362" s="298"/>
      <c r="H362" s="298" t="s">
        <v>3400</v>
      </c>
      <c r="I362" s="298" t="s">
        <v>3373</v>
      </c>
      <c r="J362" s="45" t="str">
        <f t="shared" si="10"/>
        <v>TinGuang Xi Liu Xhou</v>
      </c>
      <c r="K362" s="45" t="str">
        <f t="shared" si="11"/>
        <v>TinGuang Xi Liu Xhou</v>
      </c>
      <c r="T362"/>
    </row>
    <row r="363" spans="1:20" ht="10.5" customHeight="1">
      <c r="A363" s="298" t="s">
        <v>2291</v>
      </c>
      <c r="B363" s="298" t="s">
        <v>4606</v>
      </c>
      <c r="C363" s="298" t="s">
        <v>2543</v>
      </c>
      <c r="D363" s="298" t="s">
        <v>2150</v>
      </c>
      <c r="E363" s="298" t="s">
        <v>1353</v>
      </c>
      <c r="F363" s="298" t="s">
        <v>3060</v>
      </c>
      <c r="G363" s="298"/>
      <c r="H363" s="298" t="s">
        <v>3400</v>
      </c>
      <c r="I363" s="298" t="s">
        <v>3373</v>
      </c>
      <c r="J363" s="45" t="str">
        <f t="shared" si="10"/>
        <v>TinGuang Xi Liu Zhou</v>
      </c>
      <c r="K363" s="45" t="str">
        <f t="shared" si="11"/>
        <v>TinGuang Xi Liu Zhou</v>
      </c>
      <c r="T363"/>
    </row>
    <row r="364" spans="1:20" ht="10.5" customHeight="1">
      <c r="A364" s="298" t="s">
        <v>2291</v>
      </c>
      <c r="B364" s="298" t="s">
        <v>56</v>
      </c>
      <c r="C364" s="298" t="s">
        <v>2543</v>
      </c>
      <c r="D364" s="298" t="s">
        <v>2150</v>
      </c>
      <c r="E364" s="298" t="s">
        <v>1353</v>
      </c>
      <c r="F364" s="298" t="s">
        <v>3060</v>
      </c>
      <c r="G364" s="298"/>
      <c r="H364" s="298" t="s">
        <v>3400</v>
      </c>
      <c r="I364" s="298" t="s">
        <v>3373</v>
      </c>
      <c r="J364" s="45" t="str">
        <f t="shared" si="10"/>
        <v>TinGuangXi China Tin</v>
      </c>
      <c r="K364" s="45" t="str">
        <f t="shared" si="11"/>
        <v>TinGuangXi China Tin</v>
      </c>
      <c r="T364"/>
    </row>
    <row r="365" spans="1:20" ht="10.5" customHeight="1">
      <c r="A365" s="298" t="s">
        <v>2291</v>
      </c>
      <c r="B365" s="298" t="s">
        <v>2340</v>
      </c>
      <c r="C365" s="298" t="s">
        <v>4039</v>
      </c>
      <c r="D365" s="298" t="s">
        <v>2150</v>
      </c>
      <c r="E365" s="298" t="s">
        <v>1340</v>
      </c>
      <c r="F365" s="298" t="s">
        <v>3060</v>
      </c>
      <c r="G365" s="298"/>
      <c r="H365" s="298" t="s">
        <v>3372</v>
      </c>
      <c r="I365" s="298" t="s">
        <v>3373</v>
      </c>
      <c r="J365" s="45" t="str">
        <f t="shared" si="10"/>
        <v>TinGuangxi Pinggui PGMA Co. Ltd.</v>
      </c>
      <c r="K365" s="45" t="str">
        <f t="shared" si="11"/>
        <v>TinGuangxi Pinggui PGMA Co. Ltd.</v>
      </c>
      <c r="T365"/>
    </row>
    <row r="366" spans="1:20" ht="10.5" customHeight="1">
      <c r="A366" s="298" t="s">
        <v>2291</v>
      </c>
      <c r="B366" s="298" t="s">
        <v>4243</v>
      </c>
      <c r="C366" s="298" t="s">
        <v>4243</v>
      </c>
      <c r="D366" s="298" t="s">
        <v>2150</v>
      </c>
      <c r="E366" s="298" t="s">
        <v>4244</v>
      </c>
      <c r="F366" s="298" t="s">
        <v>3060</v>
      </c>
      <c r="G366" s="298"/>
      <c r="H366" s="298" t="s">
        <v>4245</v>
      </c>
      <c r="I366" s="298" t="s">
        <v>3373</v>
      </c>
      <c r="J366" s="45" t="str">
        <f t="shared" si="10"/>
        <v>TinGuanyang Guida Nonferrous Metal Smelting Plant</v>
      </c>
      <c r="K366" s="45" t="str">
        <f t="shared" si="11"/>
        <v>TinGuanyang Guida Nonferrous Metal Smelting Plant</v>
      </c>
      <c r="T366"/>
    </row>
    <row r="367" spans="1:20" ht="10.5" customHeight="1">
      <c r="A367" s="298" t="s">
        <v>2291</v>
      </c>
      <c r="B367" s="298" t="s">
        <v>4273</v>
      </c>
      <c r="C367" s="298" t="s">
        <v>4273</v>
      </c>
      <c r="D367" s="298" t="s">
        <v>2150</v>
      </c>
      <c r="E367" s="298" t="s">
        <v>4274</v>
      </c>
      <c r="F367" s="298" t="s">
        <v>3060</v>
      </c>
      <c r="G367" s="298"/>
      <c r="H367" s="298" t="s">
        <v>3398</v>
      </c>
      <c r="I367" s="298" t="s">
        <v>3139</v>
      </c>
      <c r="J367" s="45" t="str">
        <f t="shared" si="10"/>
        <v>TinHuiChang Hill Tin Industry Co., Ltd.</v>
      </c>
      <c r="K367" s="45" t="str">
        <f t="shared" si="11"/>
        <v>TinHuiChang Hill Tin Industry Co., Ltd.</v>
      </c>
      <c r="T367"/>
    </row>
    <row r="368" spans="1:20" ht="10.5" customHeight="1">
      <c r="A368" s="298" t="s">
        <v>2291</v>
      </c>
      <c r="B368" s="298" t="s">
        <v>4043</v>
      </c>
      <c r="C368" s="298" t="s">
        <v>4043</v>
      </c>
      <c r="D368" s="298" t="s">
        <v>2150</v>
      </c>
      <c r="E368" s="298" t="s">
        <v>1351</v>
      </c>
      <c r="F368" s="298" t="s">
        <v>3060</v>
      </c>
      <c r="G368" s="298"/>
      <c r="H368" s="298" t="s">
        <v>3398</v>
      </c>
      <c r="I368" s="298" t="s">
        <v>3139</v>
      </c>
      <c r="J368" s="45" t="str">
        <f t="shared" si="10"/>
        <v>TinHuichang Jinshunda Tin Co., Ltd.</v>
      </c>
      <c r="K368" s="45" t="str">
        <f t="shared" si="11"/>
        <v>TinHuichang Jinshunda Tin Co., Ltd.</v>
      </c>
      <c r="T368"/>
    </row>
    <row r="369" spans="1:20" ht="10.5" customHeight="1">
      <c r="A369" s="298" t="s">
        <v>2291</v>
      </c>
      <c r="B369" s="298" t="s">
        <v>57</v>
      </c>
      <c r="C369" s="298" t="s">
        <v>4043</v>
      </c>
      <c r="D369" s="298" t="s">
        <v>2150</v>
      </c>
      <c r="E369" s="298" t="s">
        <v>1351</v>
      </c>
      <c r="F369" s="298" t="s">
        <v>3060</v>
      </c>
      <c r="G369" s="298"/>
      <c r="H369" s="298" t="s">
        <v>3398</v>
      </c>
      <c r="I369" s="298" t="s">
        <v>3139</v>
      </c>
      <c r="J369" s="45" t="str">
        <f t="shared" si="10"/>
        <v>TinHuichang Shun Tin Kam Industries, Ltd.</v>
      </c>
      <c r="K369" s="45" t="str">
        <f t="shared" si="11"/>
        <v>TinHuichang Shun Tin Kam Industries, Ltd.</v>
      </c>
      <c r="T369"/>
    </row>
    <row r="370" spans="1:20" ht="10.5" customHeight="1">
      <c r="A370" s="298" t="s">
        <v>2291</v>
      </c>
      <c r="B370" s="298" t="s">
        <v>4620</v>
      </c>
      <c r="C370" s="298" t="s">
        <v>4151</v>
      </c>
      <c r="D370" s="298" t="s">
        <v>2206</v>
      </c>
      <c r="E370" s="298" t="s">
        <v>1375</v>
      </c>
      <c r="F370" s="298" t="s">
        <v>3060</v>
      </c>
      <c r="G370" s="298"/>
      <c r="H370" s="298" t="s">
        <v>3429</v>
      </c>
      <c r="I370" s="298" t="s">
        <v>3385</v>
      </c>
      <c r="J370" s="45" t="str">
        <f t="shared" si="10"/>
        <v>TinINDONESIAN STATE TIN CORPORATION MENTOK SMELTER</v>
      </c>
      <c r="K370" s="45" t="str">
        <f t="shared" si="11"/>
        <v>TinINDONESIAN STATE TIN CORPORATION MENTOK SMELTER</v>
      </c>
      <c r="T370"/>
    </row>
    <row r="371" spans="1:20" ht="10.5" customHeight="1">
      <c r="A371" s="298" t="s">
        <v>2291</v>
      </c>
      <c r="B371" s="298" t="s">
        <v>1150</v>
      </c>
      <c r="C371" s="298" t="s">
        <v>1172</v>
      </c>
      <c r="D371" s="298" t="s">
        <v>2206</v>
      </c>
      <c r="E371" s="298" t="s">
        <v>1365</v>
      </c>
      <c r="F371" s="298" t="s">
        <v>3060</v>
      </c>
      <c r="G371" s="298"/>
      <c r="H371" s="298" t="s">
        <v>3388</v>
      </c>
      <c r="I371" s="298" t="s">
        <v>3385</v>
      </c>
      <c r="J371" s="45" t="str">
        <f t="shared" si="10"/>
        <v>TinIndra Eramulti Logam</v>
      </c>
      <c r="K371" s="45" t="str">
        <f t="shared" si="11"/>
        <v>TinIndra Eramulti Logam</v>
      </c>
      <c r="T371"/>
    </row>
    <row r="372" spans="1:20" ht="10.5" customHeight="1">
      <c r="A372" s="298" t="s">
        <v>2291</v>
      </c>
      <c r="B372" s="298" t="s">
        <v>3371</v>
      </c>
      <c r="C372" s="298" t="s">
        <v>3371</v>
      </c>
      <c r="D372" s="298" t="s">
        <v>2150</v>
      </c>
      <c r="E372" s="298" t="s">
        <v>1339</v>
      </c>
      <c r="F372" s="298" t="s">
        <v>3060</v>
      </c>
      <c r="G372" s="298"/>
      <c r="H372" s="298" t="s">
        <v>3337</v>
      </c>
      <c r="I372" s="298" t="s">
        <v>3139</v>
      </c>
      <c r="J372" s="45" t="str">
        <f t="shared" si="10"/>
        <v>TinJiangxi Ketai Advanced Material Co., Ltd.</v>
      </c>
      <c r="K372" s="45" t="str">
        <f t="shared" si="11"/>
        <v>TinJiangxi Ketai Advanced Material Co., Ltd.</v>
      </c>
      <c r="T372"/>
    </row>
    <row r="373" spans="1:20" ht="10.5" customHeight="1">
      <c r="A373" s="298" t="s">
        <v>2291</v>
      </c>
      <c r="B373" s="298" t="s">
        <v>4194</v>
      </c>
      <c r="C373" s="298" t="s">
        <v>4053</v>
      </c>
      <c r="D373" s="298" t="s">
        <v>2150</v>
      </c>
      <c r="E373" s="298" t="s">
        <v>3415</v>
      </c>
      <c r="F373" s="298" t="s">
        <v>3060</v>
      </c>
      <c r="G373" s="298"/>
      <c r="H373" s="298" t="s">
        <v>3398</v>
      </c>
      <c r="I373" s="298" t="s">
        <v>3139</v>
      </c>
      <c r="J373" s="45" t="str">
        <f t="shared" si="10"/>
        <v>TinJiangxi Nanshan</v>
      </c>
      <c r="K373" s="45" t="str">
        <f t="shared" si="11"/>
        <v>TinJiangxi Nanshan</v>
      </c>
      <c r="T373"/>
    </row>
    <row r="374" spans="1:20" ht="10.5" customHeight="1">
      <c r="A374" s="298" t="s">
        <v>2291</v>
      </c>
      <c r="B374" s="298" t="s">
        <v>4172</v>
      </c>
      <c r="C374" s="298" t="s">
        <v>4043</v>
      </c>
      <c r="D374" s="298" t="s">
        <v>2150</v>
      </c>
      <c r="E374" s="298" t="s">
        <v>1351</v>
      </c>
      <c r="F374" s="298" t="s">
        <v>3060</v>
      </c>
      <c r="G374" s="298"/>
      <c r="H374" s="298" t="s">
        <v>3398</v>
      </c>
      <c r="I374" s="298" t="s">
        <v>3139</v>
      </c>
      <c r="J374" s="45" t="str">
        <f t="shared" si="10"/>
        <v>TinJiangxi Shunda Huichang Kam Tin Co., Ltd.</v>
      </c>
      <c r="K374" s="45" t="str">
        <f t="shared" si="11"/>
        <v>TinJiangxi Shunda Huichang Kam Tin Co., Ltd.</v>
      </c>
      <c r="T374"/>
    </row>
    <row r="375" spans="1:20" ht="10.5" customHeight="1">
      <c r="A375" s="298" t="s">
        <v>2291</v>
      </c>
      <c r="B375" s="298" t="s">
        <v>4195</v>
      </c>
      <c r="C375" s="298" t="s">
        <v>2705</v>
      </c>
      <c r="D375" s="298" t="s">
        <v>2150</v>
      </c>
      <c r="E375" s="298" t="s">
        <v>1352</v>
      </c>
      <c r="F375" s="298" t="s">
        <v>3060</v>
      </c>
      <c r="G375" s="298"/>
      <c r="H375" s="298" t="s">
        <v>4910</v>
      </c>
      <c r="I375" s="298" t="s">
        <v>3096</v>
      </c>
      <c r="J375" s="45" t="str">
        <f t="shared" si="10"/>
        <v>TinKai Union Industry and Trade Co., Ltd. (China)</v>
      </c>
      <c r="K375" s="45" t="str">
        <f t="shared" si="11"/>
        <v>TinKai Union Industry and Trade Co., Ltd. (China)</v>
      </c>
      <c r="T375"/>
    </row>
    <row r="376" spans="1:20" ht="10.5" customHeight="1">
      <c r="A376" s="298" t="s">
        <v>2291</v>
      </c>
      <c r="B376" s="298" t="s">
        <v>965</v>
      </c>
      <c r="C376" s="298" t="s">
        <v>2705</v>
      </c>
      <c r="D376" s="298" t="s">
        <v>2150</v>
      </c>
      <c r="E376" s="298" t="s">
        <v>1352</v>
      </c>
      <c r="F376" s="298" t="s">
        <v>3060</v>
      </c>
      <c r="G376" s="298"/>
      <c r="H376" s="298" t="s">
        <v>4910</v>
      </c>
      <c r="I376" s="298" t="s">
        <v>3096</v>
      </c>
      <c r="J376" s="45" t="str">
        <f t="shared" si="10"/>
        <v>TinKai Unita Trade Limited Liability Company</v>
      </c>
      <c r="K376" s="45" t="str">
        <f t="shared" si="11"/>
        <v>TinKai Unita Trade Limited Liability Company</v>
      </c>
      <c r="T376"/>
    </row>
    <row r="377" spans="1:20" ht="10.5" customHeight="1">
      <c r="A377" s="298" t="s">
        <v>2291</v>
      </c>
      <c r="B377" s="298" t="s">
        <v>3428</v>
      </c>
      <c r="C377" s="298" t="s">
        <v>3425</v>
      </c>
      <c r="D377" s="298" t="s">
        <v>2206</v>
      </c>
      <c r="E377" s="298" t="s">
        <v>1399</v>
      </c>
      <c r="F377" s="298" t="s">
        <v>3060</v>
      </c>
      <c r="G377" s="298"/>
      <c r="H377" s="298" t="s">
        <v>3426</v>
      </c>
      <c r="I377" s="298" t="s">
        <v>3427</v>
      </c>
      <c r="J377" s="45" t="str">
        <f t="shared" si="10"/>
        <v>TinKundur Smelter</v>
      </c>
      <c r="K377" s="45" t="str">
        <f t="shared" si="11"/>
        <v>TinKundur Smelter</v>
      </c>
      <c r="T377"/>
    </row>
    <row r="378" spans="1:20" ht="10.5" customHeight="1">
      <c r="A378" s="298" t="s">
        <v>2291</v>
      </c>
      <c r="B378" s="298" t="s">
        <v>3402</v>
      </c>
      <c r="C378" s="298" t="s">
        <v>2543</v>
      </c>
      <c r="D378" s="298" t="s">
        <v>2150</v>
      </c>
      <c r="E378" s="298" t="s">
        <v>1353</v>
      </c>
      <c r="F378" s="298" t="s">
        <v>3060</v>
      </c>
      <c r="G378" s="298"/>
      <c r="H378" s="298" t="s">
        <v>3400</v>
      </c>
      <c r="I378" s="298" t="s">
        <v>3373</v>
      </c>
      <c r="J378" s="45" t="str">
        <f t="shared" si="10"/>
        <v>TinLiuzhhou China Tin</v>
      </c>
      <c r="K378" s="45" t="str">
        <f t="shared" si="11"/>
        <v>TinLiuzhhou China Tin</v>
      </c>
      <c r="T378"/>
    </row>
    <row r="379" spans="1:20" ht="10.5" customHeight="1">
      <c r="A379" s="298" t="s">
        <v>2291</v>
      </c>
      <c r="B379" s="298" t="s">
        <v>4071</v>
      </c>
      <c r="C379" s="298" t="s">
        <v>4071</v>
      </c>
      <c r="D379" s="298" t="s">
        <v>2139</v>
      </c>
      <c r="E379" s="298" t="s">
        <v>197</v>
      </c>
      <c r="F379" s="298" t="s">
        <v>3060</v>
      </c>
      <c r="G379" s="298"/>
      <c r="H379" s="298" t="s">
        <v>3312</v>
      </c>
      <c r="I379" s="298" t="s">
        <v>3071</v>
      </c>
      <c r="J379" s="45" t="str">
        <f t="shared" si="10"/>
        <v>TinMagnu's Minerais Metais e Ligas Ltda.</v>
      </c>
      <c r="K379" s="45" t="str">
        <f t="shared" si="11"/>
        <v>TinMagnu's Minerais Metais e Ligas Ltda.</v>
      </c>
      <c r="T379"/>
    </row>
    <row r="380" spans="1:20" ht="10.5" customHeight="1">
      <c r="A380" s="298" t="s">
        <v>2291</v>
      </c>
      <c r="B380" s="298" t="s">
        <v>1445</v>
      </c>
      <c r="C380" s="298" t="s">
        <v>1445</v>
      </c>
      <c r="D380" s="298" t="s">
        <v>2256</v>
      </c>
      <c r="E380" s="298" t="s">
        <v>1354</v>
      </c>
      <c r="F380" s="298" t="s">
        <v>3060</v>
      </c>
      <c r="G380" s="298"/>
      <c r="H380" s="298" t="s">
        <v>3405</v>
      </c>
      <c r="I380" s="298" t="s">
        <v>3406</v>
      </c>
      <c r="J380" s="45" t="str">
        <f t="shared" si="10"/>
        <v>TinMalaysia Smelting Corporation (MSC)</v>
      </c>
      <c r="K380" s="45" t="str">
        <f t="shared" si="11"/>
        <v>TinMalaysia Smelting Corporation (MSC)</v>
      </c>
      <c r="T380"/>
    </row>
    <row r="381" spans="1:20" ht="10.5" customHeight="1">
      <c r="A381" s="298" t="s">
        <v>2291</v>
      </c>
      <c r="B381" s="298" t="s">
        <v>4615</v>
      </c>
      <c r="C381" s="298" t="s">
        <v>4615</v>
      </c>
      <c r="D381" s="298" t="s">
        <v>2139</v>
      </c>
      <c r="E381" s="298" t="s">
        <v>2541</v>
      </c>
      <c r="F381" s="298" t="s">
        <v>3060</v>
      </c>
      <c r="G381" s="298"/>
      <c r="H381" s="298" t="s">
        <v>3382</v>
      </c>
      <c r="I381" s="298" t="s">
        <v>3383</v>
      </c>
      <c r="J381" s="45" t="str">
        <f t="shared" si="10"/>
        <v>TinMelt Metais e Ligas S.A.</v>
      </c>
      <c r="K381" s="45" t="str">
        <f t="shared" si="11"/>
        <v>TinMelt Metais e Ligas S.A.</v>
      </c>
      <c r="T381"/>
    </row>
    <row r="382" spans="1:20" ht="10.5" customHeight="1">
      <c r="A382" s="298" t="s">
        <v>2291</v>
      </c>
      <c r="B382" s="298" t="s">
        <v>4196</v>
      </c>
      <c r="C382" s="298" t="s">
        <v>4151</v>
      </c>
      <c r="D382" s="298" t="s">
        <v>2206</v>
      </c>
      <c r="E382" s="298" t="s">
        <v>1375</v>
      </c>
      <c r="F382" s="298" t="s">
        <v>3060</v>
      </c>
      <c r="G382" s="298"/>
      <c r="H382" s="298" t="s">
        <v>3429</v>
      </c>
      <c r="I382" s="298" t="s">
        <v>3385</v>
      </c>
      <c r="J382" s="45" t="str">
        <f t="shared" si="10"/>
        <v>TinMentok Smelter</v>
      </c>
      <c r="K382" s="45" t="str">
        <f t="shared" si="11"/>
        <v>TinMentok Smelter</v>
      </c>
      <c r="T382"/>
    </row>
    <row r="383" spans="1:20" ht="10.5" customHeight="1">
      <c r="A383" s="298" t="s">
        <v>2291</v>
      </c>
      <c r="B383" s="298" t="s">
        <v>3403</v>
      </c>
      <c r="C383" s="298" t="s">
        <v>2543</v>
      </c>
      <c r="D383" s="298" t="s">
        <v>2150</v>
      </c>
      <c r="E383" s="298" t="s">
        <v>1353</v>
      </c>
      <c r="F383" s="298" t="s">
        <v>3060</v>
      </c>
      <c r="G383" s="298"/>
      <c r="H383" s="298" t="s">
        <v>3400</v>
      </c>
      <c r="I383" s="298" t="s">
        <v>3373</v>
      </c>
      <c r="J383" s="45" t="str">
        <f t="shared" si="10"/>
        <v>TinMetallic Materials Branch of Guangxi China Tin Group Co.,Ltd.</v>
      </c>
      <c r="K383" s="45" t="str">
        <f t="shared" si="11"/>
        <v>TinMetallic Materials Branch of Guangxi China Tin Group Co.,Ltd.</v>
      </c>
      <c r="T383"/>
    </row>
    <row r="384" spans="1:20" ht="10.5" customHeight="1">
      <c r="A384" s="298" t="s">
        <v>2291</v>
      </c>
      <c r="B384" s="298" t="s">
        <v>4049</v>
      </c>
      <c r="C384" s="298" t="s">
        <v>4049</v>
      </c>
      <c r="D384" s="298" t="s">
        <v>4880</v>
      </c>
      <c r="E384" s="298" t="s">
        <v>3407</v>
      </c>
      <c r="F384" s="298" t="s">
        <v>3060</v>
      </c>
      <c r="G384" s="298"/>
      <c r="H384" s="298" t="s">
        <v>3408</v>
      </c>
      <c r="I384" s="298" t="s">
        <v>3191</v>
      </c>
      <c r="J384" s="45" t="str">
        <f t="shared" si="10"/>
        <v>TinMetallic Resources, Inc.</v>
      </c>
      <c r="K384" s="45" t="str">
        <f t="shared" si="11"/>
        <v>TinMetallic Resources, Inc.</v>
      </c>
      <c r="T384"/>
    </row>
    <row r="385" spans="1:20" ht="10.5" customHeight="1">
      <c r="A385" s="298" t="s">
        <v>2291</v>
      </c>
      <c r="B385" s="298" t="s">
        <v>3468</v>
      </c>
      <c r="C385" s="298" t="s">
        <v>3468</v>
      </c>
      <c r="D385" s="298" t="s">
        <v>2128</v>
      </c>
      <c r="E385" s="298" t="s">
        <v>3469</v>
      </c>
      <c r="F385" s="298" t="s">
        <v>3060</v>
      </c>
      <c r="G385" s="298"/>
      <c r="H385" s="298" t="s">
        <v>3470</v>
      </c>
      <c r="I385" s="298" t="s">
        <v>3250</v>
      </c>
      <c r="J385" s="45" t="str">
        <f t="shared" si="10"/>
        <v>TinMetallo-Chimique N.V.</v>
      </c>
      <c r="K385" s="45" t="str">
        <f t="shared" si="11"/>
        <v>TinMetallo-Chimique N.V.</v>
      </c>
      <c r="T385"/>
    </row>
    <row r="386" spans="1:20" ht="10.5" customHeight="1">
      <c r="A386" s="298" t="s">
        <v>2291</v>
      </c>
      <c r="B386" s="298" t="s">
        <v>1924</v>
      </c>
      <c r="C386" s="298" t="s">
        <v>1924</v>
      </c>
      <c r="D386" s="298" t="s">
        <v>2139</v>
      </c>
      <c r="E386" s="298" t="s">
        <v>1355</v>
      </c>
      <c r="F386" s="298" t="s">
        <v>3060</v>
      </c>
      <c r="G386" s="298"/>
      <c r="H386" s="298" t="s">
        <v>3409</v>
      </c>
      <c r="I386" s="298" t="s">
        <v>3248</v>
      </c>
      <c r="J386" s="45" t="str">
        <f t="shared" si="10"/>
        <v>TinMineração Taboca S.A.</v>
      </c>
      <c r="K386" s="45" t="str">
        <f t="shared" si="11"/>
        <v>TinMineração Taboca S.A.</v>
      </c>
      <c r="T386"/>
    </row>
    <row r="387" spans="1:20" ht="10.5" customHeight="1">
      <c r="A387" s="298" t="s">
        <v>2291</v>
      </c>
      <c r="B387" s="298" t="s">
        <v>1925</v>
      </c>
      <c r="C387" s="298" t="s">
        <v>1925</v>
      </c>
      <c r="D387" s="298" t="s">
        <v>1678</v>
      </c>
      <c r="E387" s="298" t="s">
        <v>1356</v>
      </c>
      <c r="F387" s="298" t="s">
        <v>3060</v>
      </c>
      <c r="G387" s="298"/>
      <c r="H387" s="298" t="s">
        <v>3411</v>
      </c>
      <c r="I387" s="298" t="s">
        <v>3412</v>
      </c>
      <c r="J387" s="45" t="str">
        <f t="shared" si="10"/>
        <v>TinMinsur</v>
      </c>
      <c r="K387" s="45" t="str">
        <f t="shared" si="11"/>
        <v>TinMinsur</v>
      </c>
      <c r="T387"/>
    </row>
    <row r="388" spans="1:20" ht="10.5" customHeight="1">
      <c r="A388" s="298" t="s">
        <v>2291</v>
      </c>
      <c r="B388" s="298" t="s">
        <v>2338</v>
      </c>
      <c r="C388" s="298" t="s">
        <v>2338</v>
      </c>
      <c r="D388" s="298" t="s">
        <v>2217</v>
      </c>
      <c r="E388" s="298" t="s">
        <v>1357</v>
      </c>
      <c r="F388" s="298" t="s">
        <v>3060</v>
      </c>
      <c r="G388" s="298"/>
      <c r="H388" s="298" t="s">
        <v>3414</v>
      </c>
      <c r="I388" s="298" t="s">
        <v>3075</v>
      </c>
      <c r="J388" s="45" t="str">
        <f t="shared" si="10"/>
        <v>TinMitsubishi Materials Corporation</v>
      </c>
      <c r="K388" s="45" t="str">
        <f t="shared" si="11"/>
        <v>TinMitsubishi Materials Corporation</v>
      </c>
      <c r="T388"/>
    </row>
    <row r="389" spans="1:20" ht="10.5" customHeight="1">
      <c r="A389" s="298" t="s">
        <v>2291</v>
      </c>
      <c r="B389" s="298" t="s">
        <v>4575</v>
      </c>
      <c r="C389" s="298" t="s">
        <v>4575</v>
      </c>
      <c r="D389" s="298" t="s">
        <v>2256</v>
      </c>
      <c r="E389" s="298" t="s">
        <v>4625</v>
      </c>
      <c r="F389" s="298" t="s">
        <v>3060</v>
      </c>
      <c r="G389" s="298"/>
      <c r="H389" s="298" t="s">
        <v>4629</v>
      </c>
      <c r="I389" s="298" t="s">
        <v>4630</v>
      </c>
      <c r="J389" s="45" t="str">
        <f t="shared" si="10"/>
        <v>TinModeltech Sdn Bhd</v>
      </c>
      <c r="K389" s="45" t="str">
        <f t="shared" si="11"/>
        <v>TinModeltech Sdn Bhd</v>
      </c>
      <c r="T389"/>
    </row>
    <row r="390" spans="1:20" ht="10.5" customHeight="1">
      <c r="A390" s="298" t="s">
        <v>2291</v>
      </c>
      <c r="B390" s="298" t="s">
        <v>4197</v>
      </c>
      <c r="C390" s="298" t="s">
        <v>1445</v>
      </c>
      <c r="D390" s="298" t="s">
        <v>2256</v>
      </c>
      <c r="E390" s="298" t="s">
        <v>1354</v>
      </c>
      <c r="F390" s="298" t="s">
        <v>3060</v>
      </c>
      <c r="G390" s="298"/>
      <c r="H390" s="298" t="s">
        <v>3405</v>
      </c>
      <c r="I390" s="298" t="s">
        <v>3406</v>
      </c>
      <c r="J390" s="45" t="str">
        <f t="shared" si="10"/>
        <v>TinMSC</v>
      </c>
      <c r="K390" s="45" t="str">
        <f t="shared" si="11"/>
        <v>TinMSC</v>
      </c>
      <c r="T390"/>
    </row>
    <row r="391" spans="1:20" ht="10.5" customHeight="1">
      <c r="A391" s="298" t="s">
        <v>2291</v>
      </c>
      <c r="B391" s="298" t="s">
        <v>4053</v>
      </c>
      <c r="C391" s="298" t="s">
        <v>4053</v>
      </c>
      <c r="D391" s="298" t="s">
        <v>2150</v>
      </c>
      <c r="E391" s="298" t="s">
        <v>3415</v>
      </c>
      <c r="F391" s="298" t="s">
        <v>3060</v>
      </c>
      <c r="G391" s="298"/>
      <c r="H391" s="298" t="s">
        <v>3398</v>
      </c>
      <c r="I391" s="298" t="s">
        <v>3139</v>
      </c>
      <c r="J391" s="45" t="str">
        <f t="shared" si="10"/>
        <v>TinNankang Nanshan Tin Manufactory Co., Ltd.</v>
      </c>
      <c r="K391" s="45" t="str">
        <f t="shared" si="11"/>
        <v>TinNankang Nanshan Tin Manufactory Co., Ltd.</v>
      </c>
      <c r="T391"/>
    </row>
    <row r="392" spans="1:20" ht="10.5" customHeight="1">
      <c r="A392" s="298" t="s">
        <v>2291</v>
      </c>
      <c r="B392" s="298" t="s">
        <v>3416</v>
      </c>
      <c r="C392" s="298" t="s">
        <v>4053</v>
      </c>
      <c r="D392" s="298" t="s">
        <v>2150</v>
      </c>
      <c r="E392" s="298" t="s">
        <v>3415</v>
      </c>
      <c r="F392" s="298" t="s">
        <v>3060</v>
      </c>
      <c r="G392" s="298"/>
      <c r="H392" s="298" t="s">
        <v>3398</v>
      </c>
      <c r="I392" s="298" t="s">
        <v>3139</v>
      </c>
      <c r="J392" s="45" t="str">
        <f t="shared" si="10"/>
        <v>TinNanshan Tin Co. Ltd.</v>
      </c>
      <c r="K392" s="45" t="str">
        <f t="shared" si="11"/>
        <v>TinNanshan Tin Co. Ltd.</v>
      </c>
      <c r="T392"/>
    </row>
    <row r="393" spans="1:20" ht="10.5" customHeight="1">
      <c r="A393" s="298" t="s">
        <v>2291</v>
      </c>
      <c r="B393" s="298" t="s">
        <v>3457</v>
      </c>
      <c r="C393" s="298" t="s">
        <v>3457</v>
      </c>
      <c r="D393" s="298" t="s">
        <v>1737</v>
      </c>
      <c r="E393" s="298" t="s">
        <v>3458</v>
      </c>
      <c r="F393" s="298" t="s">
        <v>3060</v>
      </c>
      <c r="G393" s="298"/>
      <c r="H393" s="298" t="s">
        <v>3459</v>
      </c>
      <c r="I393" s="298" t="s">
        <v>3460</v>
      </c>
      <c r="J393" s="45" t="str">
        <f t="shared" si="10"/>
        <v>TinNghe Tinh Non-Ferrous Metals Joint Stock Company</v>
      </c>
      <c r="K393" s="45" t="str">
        <f t="shared" si="11"/>
        <v>TinNghe Tinh Non-Ferrous Metals Joint Stock Company</v>
      </c>
      <c r="T393"/>
    </row>
    <row r="394" spans="1:20" ht="10.5" customHeight="1">
      <c r="A394" s="298" t="s">
        <v>2291</v>
      </c>
      <c r="B394" s="298" t="s">
        <v>1358</v>
      </c>
      <c r="C394" s="298" t="s">
        <v>1358</v>
      </c>
      <c r="D394" s="298" t="s">
        <v>1716</v>
      </c>
      <c r="E394" s="298" t="s">
        <v>1359</v>
      </c>
      <c r="F394" s="298" t="s">
        <v>3060</v>
      </c>
      <c r="G394" s="298"/>
      <c r="H394" s="298" t="s">
        <v>4616</v>
      </c>
      <c r="I394" s="298" t="s">
        <v>3417</v>
      </c>
      <c r="J394" s="45" t="str">
        <f t="shared" ref="J394:J457" si="12">A394&amp;B394</f>
        <v>TinO.M. Manufacturing (Thailand) Co., Ltd.</v>
      </c>
      <c r="K394" s="45" t="str">
        <f t="shared" ref="K394:K457" si="13">A394&amp;B394</f>
        <v>TinO.M. Manufacturing (Thailand) Co., Ltd.</v>
      </c>
      <c r="T394"/>
    </row>
    <row r="395" spans="1:20" ht="10.5" customHeight="1">
      <c r="A395" s="298" t="s">
        <v>2291</v>
      </c>
      <c r="B395" s="298" t="s">
        <v>2658</v>
      </c>
      <c r="C395" s="298" t="s">
        <v>2658</v>
      </c>
      <c r="D395" s="298" t="s">
        <v>1679</v>
      </c>
      <c r="E395" s="298" t="s">
        <v>2659</v>
      </c>
      <c r="F395" s="298" t="s">
        <v>3060</v>
      </c>
      <c r="G395" s="298"/>
      <c r="H395" s="298" t="s">
        <v>3449</v>
      </c>
      <c r="I395" s="298" t="s">
        <v>3450</v>
      </c>
      <c r="J395" s="45" t="str">
        <f t="shared" si="12"/>
        <v>TinO.M. Manufacturing Philippines, Inc.</v>
      </c>
      <c r="K395" s="45" t="str">
        <f t="shared" si="13"/>
        <v>TinO.M. Manufacturing Philippines, Inc.</v>
      </c>
      <c r="T395"/>
    </row>
    <row r="396" spans="1:20" ht="10.5" customHeight="1">
      <c r="A396" s="298" t="s">
        <v>2291</v>
      </c>
      <c r="B396" s="298" t="s">
        <v>4034</v>
      </c>
      <c r="C396" s="298" t="s">
        <v>3418</v>
      </c>
      <c r="D396" s="298" t="s">
        <v>4874</v>
      </c>
      <c r="E396" s="298" t="s">
        <v>1360</v>
      </c>
      <c r="F396" s="298" t="s">
        <v>3060</v>
      </c>
      <c r="G396" s="298"/>
      <c r="H396" s="298" t="s">
        <v>3390</v>
      </c>
      <c r="I396" s="298" t="s">
        <v>3391</v>
      </c>
      <c r="J396" s="45" t="str">
        <f t="shared" si="12"/>
        <v>TinOMSA</v>
      </c>
      <c r="K396" s="45" t="str">
        <f t="shared" si="13"/>
        <v>TinOMSA</v>
      </c>
      <c r="T396"/>
    </row>
    <row r="397" spans="1:20" ht="10.5" customHeight="1">
      <c r="A397" s="298" t="s">
        <v>2291</v>
      </c>
      <c r="B397" s="298" t="s">
        <v>3418</v>
      </c>
      <c r="C397" s="298" t="s">
        <v>3418</v>
      </c>
      <c r="D397" s="298" t="s">
        <v>4874</v>
      </c>
      <c r="E397" s="298" t="s">
        <v>1360</v>
      </c>
      <c r="F397" s="298" t="s">
        <v>3060</v>
      </c>
      <c r="G397" s="298"/>
      <c r="H397" s="298" t="s">
        <v>3390</v>
      </c>
      <c r="I397" s="298" t="s">
        <v>3391</v>
      </c>
      <c r="J397" s="45" t="str">
        <f t="shared" si="12"/>
        <v>TinOperaciones Metalurgical S.A.</v>
      </c>
      <c r="K397" s="45" t="str">
        <f t="shared" si="13"/>
        <v>TinOperaciones Metalurgical S.A.</v>
      </c>
      <c r="T397"/>
    </row>
    <row r="398" spans="1:20" ht="10.5" customHeight="1">
      <c r="A398" s="298" t="s">
        <v>2291</v>
      </c>
      <c r="B398" s="298" t="s">
        <v>3374</v>
      </c>
      <c r="C398" s="298" t="s">
        <v>4039</v>
      </c>
      <c r="D398" s="298" t="s">
        <v>2150</v>
      </c>
      <c r="E398" s="298" t="s">
        <v>1340</v>
      </c>
      <c r="F398" s="298" t="s">
        <v>3060</v>
      </c>
      <c r="G398" s="298"/>
      <c r="H398" s="298" t="s">
        <v>3372</v>
      </c>
      <c r="I398" s="298" t="s">
        <v>3373</v>
      </c>
      <c r="J398" s="45" t="str">
        <f t="shared" si="12"/>
        <v>TinPGMA</v>
      </c>
      <c r="K398" s="45" t="str">
        <f t="shared" si="13"/>
        <v>TinPGMA</v>
      </c>
      <c r="T398"/>
    </row>
    <row r="399" spans="1:20" ht="10.5" customHeight="1">
      <c r="A399" s="298" t="s">
        <v>2291</v>
      </c>
      <c r="B399" s="298" t="s">
        <v>3368</v>
      </c>
      <c r="C399" s="298" t="s">
        <v>3368</v>
      </c>
      <c r="D399" s="298" t="s">
        <v>1691</v>
      </c>
      <c r="E399" s="298" t="s">
        <v>2654</v>
      </c>
      <c r="F399" s="298" t="s">
        <v>3060</v>
      </c>
      <c r="G399" s="298"/>
      <c r="H399" s="298" t="s">
        <v>3369</v>
      </c>
      <c r="I399" s="298" t="s">
        <v>3370</v>
      </c>
      <c r="J399" s="45" t="str">
        <f t="shared" si="12"/>
        <v>TinPhoenix Metal Ltd.</v>
      </c>
      <c r="K399" s="45" t="str">
        <f t="shared" si="13"/>
        <v>TinPhoenix Metal Ltd.</v>
      </c>
      <c r="T399"/>
    </row>
    <row r="400" spans="1:20" ht="10.5" customHeight="1">
      <c r="A400" s="298" t="s">
        <v>2291</v>
      </c>
      <c r="B400" s="298" t="s">
        <v>4174</v>
      </c>
      <c r="C400" s="298" t="s">
        <v>4174</v>
      </c>
      <c r="D400" s="298" t="s">
        <v>2206</v>
      </c>
      <c r="E400" s="298" t="s">
        <v>2631</v>
      </c>
      <c r="F400" s="298" t="s">
        <v>3060</v>
      </c>
      <c r="G400" s="298"/>
      <c r="H400" s="298" t="s">
        <v>4909</v>
      </c>
      <c r="I400" s="298" t="s">
        <v>3385</v>
      </c>
      <c r="J400" s="45" t="str">
        <f t="shared" si="12"/>
        <v>TinPT Aries Kencana Sejahtera</v>
      </c>
      <c r="K400" s="45" t="str">
        <f t="shared" si="13"/>
        <v>TinPT Aries Kencana Sejahtera</v>
      </c>
      <c r="T400"/>
    </row>
    <row r="401" spans="1:20" ht="10.5" customHeight="1">
      <c r="A401" s="298" t="s">
        <v>2291</v>
      </c>
      <c r="B401" s="298" t="s">
        <v>1482</v>
      </c>
      <c r="C401" s="298" t="s">
        <v>1482</v>
      </c>
      <c r="D401" s="298" t="s">
        <v>2206</v>
      </c>
      <c r="E401" s="298" t="s">
        <v>1361</v>
      </c>
      <c r="F401" s="298" t="s">
        <v>3060</v>
      </c>
      <c r="G401" s="298"/>
      <c r="H401" s="298" t="s">
        <v>3384</v>
      </c>
      <c r="I401" s="298" t="s">
        <v>3385</v>
      </c>
      <c r="J401" s="45" t="str">
        <f t="shared" si="12"/>
        <v>TinPT Artha Cipta Langgeng</v>
      </c>
      <c r="K401" s="45" t="str">
        <f t="shared" si="13"/>
        <v>TinPT Artha Cipta Langgeng</v>
      </c>
      <c r="T401"/>
    </row>
    <row r="402" spans="1:20" ht="10.5" customHeight="1">
      <c r="A402" s="298" t="s">
        <v>2291</v>
      </c>
      <c r="B402" s="298" t="s">
        <v>2660</v>
      </c>
      <c r="C402" s="298" t="s">
        <v>2660</v>
      </c>
      <c r="D402" s="298" t="s">
        <v>2206</v>
      </c>
      <c r="E402" s="298" t="s">
        <v>2661</v>
      </c>
      <c r="F402" s="298" t="s">
        <v>3060</v>
      </c>
      <c r="G402" s="298"/>
      <c r="H402" s="298" t="s">
        <v>3384</v>
      </c>
      <c r="I402" s="298" t="s">
        <v>3385</v>
      </c>
      <c r="J402" s="45" t="str">
        <f t="shared" si="12"/>
        <v>TinPT ATD Makmur Mandiri Jaya</v>
      </c>
      <c r="K402" s="45" t="str">
        <f t="shared" si="13"/>
        <v>TinPT ATD Makmur Mandiri Jaya</v>
      </c>
      <c r="T402"/>
    </row>
    <row r="403" spans="1:20" ht="10.5" customHeight="1">
      <c r="A403" s="298" t="s">
        <v>2291</v>
      </c>
      <c r="B403" s="298" t="s">
        <v>1483</v>
      </c>
      <c r="C403" s="298" t="s">
        <v>1483</v>
      </c>
      <c r="D403" s="298" t="s">
        <v>2206</v>
      </c>
      <c r="E403" s="298" t="s">
        <v>1362</v>
      </c>
      <c r="F403" s="298" t="s">
        <v>3060</v>
      </c>
      <c r="G403" s="298"/>
      <c r="H403" s="298" t="s">
        <v>3419</v>
      </c>
      <c r="I403" s="298" t="s">
        <v>3385</v>
      </c>
      <c r="J403" s="45" t="str">
        <f t="shared" si="12"/>
        <v>TinPT Babel Inti Perkasa</v>
      </c>
      <c r="K403" s="45" t="str">
        <f t="shared" si="13"/>
        <v>TinPT Babel Inti Perkasa</v>
      </c>
      <c r="T403"/>
    </row>
    <row r="404" spans="1:20" ht="10.5" customHeight="1">
      <c r="A404" s="298" t="s">
        <v>2291</v>
      </c>
      <c r="B404" s="298" t="s">
        <v>4162</v>
      </c>
      <c r="C404" s="298" t="s">
        <v>4162</v>
      </c>
      <c r="D404" s="298" t="s">
        <v>2206</v>
      </c>
      <c r="E404" s="298" t="s">
        <v>4163</v>
      </c>
      <c r="F404" s="298" t="s">
        <v>3060</v>
      </c>
      <c r="G404" s="298"/>
      <c r="H404" s="298" t="s">
        <v>3386</v>
      </c>
      <c r="I404" s="298" t="s">
        <v>3385</v>
      </c>
      <c r="J404" s="45" t="str">
        <f t="shared" si="12"/>
        <v>TinPT Bangka Prima Tin</v>
      </c>
      <c r="K404" s="45" t="str">
        <f t="shared" si="13"/>
        <v>TinPT Bangka Prima Tin</v>
      </c>
      <c r="T404"/>
    </row>
    <row r="405" spans="1:20" ht="10.5" customHeight="1">
      <c r="A405" s="298" t="s">
        <v>2291</v>
      </c>
      <c r="B405" s="298" t="s">
        <v>1151</v>
      </c>
      <c r="C405" s="298" t="s">
        <v>1151</v>
      </c>
      <c r="D405" s="298" t="s">
        <v>2206</v>
      </c>
      <c r="E405" s="298" t="s">
        <v>1363</v>
      </c>
      <c r="F405" s="298" t="s">
        <v>3060</v>
      </c>
      <c r="G405" s="298"/>
      <c r="H405" s="298" t="s">
        <v>3384</v>
      </c>
      <c r="I405" s="298" t="s">
        <v>3385</v>
      </c>
      <c r="J405" s="45" t="str">
        <f t="shared" si="12"/>
        <v>TinPT Bangka Tin Industry</v>
      </c>
      <c r="K405" s="45" t="str">
        <f t="shared" si="13"/>
        <v>TinPT Bangka Tin Industry</v>
      </c>
      <c r="T405"/>
    </row>
    <row r="406" spans="1:20" ht="10.5" customHeight="1">
      <c r="A406" s="298" t="s">
        <v>2291</v>
      </c>
      <c r="B406" s="298" t="s">
        <v>1171</v>
      </c>
      <c r="C406" s="298" t="s">
        <v>1171</v>
      </c>
      <c r="D406" s="298" t="s">
        <v>2206</v>
      </c>
      <c r="E406" s="298" t="s">
        <v>1364</v>
      </c>
      <c r="F406" s="298" t="s">
        <v>3060</v>
      </c>
      <c r="G406" s="298"/>
      <c r="H406" s="298" t="s">
        <v>3388</v>
      </c>
      <c r="I406" s="298" t="s">
        <v>3385</v>
      </c>
      <c r="J406" s="45" t="str">
        <f t="shared" si="12"/>
        <v>TinPT Belitung Industri Sejahtera</v>
      </c>
      <c r="K406" s="45" t="str">
        <f t="shared" si="13"/>
        <v>TinPT Belitung Industri Sejahtera</v>
      </c>
      <c r="T406"/>
    </row>
    <row r="407" spans="1:20" ht="10.5" customHeight="1">
      <c r="A407" s="298" t="s">
        <v>2291</v>
      </c>
      <c r="B407" s="298" t="s">
        <v>1172</v>
      </c>
      <c r="C407" s="298" t="s">
        <v>1172</v>
      </c>
      <c r="D407" s="298" t="s">
        <v>2206</v>
      </c>
      <c r="E407" s="298" t="s">
        <v>1365</v>
      </c>
      <c r="F407" s="298" t="s">
        <v>3060</v>
      </c>
      <c r="G407" s="298"/>
      <c r="H407" s="298" t="s">
        <v>3388</v>
      </c>
      <c r="I407" s="298" t="s">
        <v>3385</v>
      </c>
      <c r="J407" s="45" t="str">
        <f t="shared" si="12"/>
        <v>TinPT Bukit Timah</v>
      </c>
      <c r="K407" s="45" t="str">
        <f t="shared" si="13"/>
        <v>TinPT Bukit Timah</v>
      </c>
      <c r="T407"/>
    </row>
    <row r="408" spans="1:20" ht="10.5" customHeight="1">
      <c r="A408" s="298" t="s">
        <v>2291</v>
      </c>
      <c r="B408" s="298" t="s">
        <v>3465</v>
      </c>
      <c r="C408" s="298" t="s">
        <v>3465</v>
      </c>
      <c r="D408" s="298" t="s">
        <v>2206</v>
      </c>
      <c r="E408" s="298" t="s">
        <v>3466</v>
      </c>
      <c r="F408" s="298" t="s">
        <v>3060</v>
      </c>
      <c r="G408" s="298"/>
      <c r="H408" s="298" t="s">
        <v>3388</v>
      </c>
      <c r="I408" s="298" t="s">
        <v>3385</v>
      </c>
      <c r="J408" s="45" t="str">
        <f t="shared" si="12"/>
        <v>TinPT Cipta Persada Mulia</v>
      </c>
      <c r="K408" s="45" t="str">
        <f t="shared" si="13"/>
        <v>TinPT Cipta Persada Mulia</v>
      </c>
      <c r="T408"/>
    </row>
    <row r="409" spans="1:20" ht="10.5" customHeight="1">
      <c r="A409" s="298" t="s">
        <v>2291</v>
      </c>
      <c r="B409" s="298" t="s">
        <v>1152</v>
      </c>
      <c r="C409" s="298" t="s">
        <v>1152</v>
      </c>
      <c r="D409" s="298" t="s">
        <v>2206</v>
      </c>
      <c r="E409" s="298" t="s">
        <v>1366</v>
      </c>
      <c r="F409" s="298" t="s">
        <v>3060</v>
      </c>
      <c r="G409" s="298"/>
      <c r="H409" s="298" t="s">
        <v>3388</v>
      </c>
      <c r="I409" s="298" t="s">
        <v>3385</v>
      </c>
      <c r="J409" s="45" t="str">
        <f t="shared" si="12"/>
        <v>TinPT DS Jaya Abadi</v>
      </c>
      <c r="K409" s="45" t="str">
        <f t="shared" si="13"/>
        <v>TinPT DS Jaya Abadi</v>
      </c>
      <c r="T409"/>
    </row>
    <row r="410" spans="1:20" ht="10.5" customHeight="1">
      <c r="A410" s="298" t="s">
        <v>2291</v>
      </c>
      <c r="B410" s="298" t="s">
        <v>1173</v>
      </c>
      <c r="C410" s="298" t="s">
        <v>1173</v>
      </c>
      <c r="D410" s="298" t="s">
        <v>2206</v>
      </c>
      <c r="E410" s="298" t="s">
        <v>1367</v>
      </c>
      <c r="F410" s="298" t="s">
        <v>3060</v>
      </c>
      <c r="G410" s="298"/>
      <c r="H410" s="298" t="s">
        <v>3422</v>
      </c>
      <c r="I410" s="298" t="s">
        <v>3421</v>
      </c>
      <c r="J410" s="45" t="str">
        <f t="shared" si="12"/>
        <v>TinPT Eunindo Usaha Mandiri</v>
      </c>
      <c r="K410" s="45" t="str">
        <f t="shared" si="13"/>
        <v>TinPT Eunindo Usaha Mandiri</v>
      </c>
      <c r="T410"/>
    </row>
    <row r="411" spans="1:20" ht="10.5" customHeight="1">
      <c r="A411" s="298" t="s">
        <v>2291</v>
      </c>
      <c r="B411" s="298" t="s">
        <v>58</v>
      </c>
      <c r="C411" s="298" t="s">
        <v>1172</v>
      </c>
      <c r="D411" s="298" t="s">
        <v>2206</v>
      </c>
      <c r="E411" s="298" t="s">
        <v>1365</v>
      </c>
      <c r="F411" s="298" t="s">
        <v>3060</v>
      </c>
      <c r="G411" s="298"/>
      <c r="H411" s="298" t="s">
        <v>3388</v>
      </c>
      <c r="I411" s="298" t="s">
        <v>3385</v>
      </c>
      <c r="J411" s="45" t="str">
        <f t="shared" si="12"/>
        <v>TinPT Indora Ermulti</v>
      </c>
      <c r="K411" s="45" t="str">
        <f t="shared" si="13"/>
        <v>TinPT Indora Ermulti</v>
      </c>
      <c r="T411"/>
    </row>
    <row r="412" spans="1:20" ht="10.5" customHeight="1">
      <c r="A412" s="298" t="s">
        <v>2291</v>
      </c>
      <c r="B412" s="298" t="s">
        <v>3420</v>
      </c>
      <c r="C412" s="298" t="s">
        <v>1172</v>
      </c>
      <c r="D412" s="298" t="s">
        <v>2206</v>
      </c>
      <c r="E412" s="298" t="s">
        <v>1365</v>
      </c>
      <c r="F412" s="298" t="s">
        <v>3060</v>
      </c>
      <c r="G412" s="298"/>
      <c r="H412" s="298" t="s">
        <v>3388</v>
      </c>
      <c r="I412" s="298" t="s">
        <v>3385</v>
      </c>
      <c r="J412" s="45" t="str">
        <f t="shared" si="12"/>
        <v>TinPT Indra Eramult Logam Industri</v>
      </c>
      <c r="K412" s="45" t="str">
        <f t="shared" si="13"/>
        <v>TinPT Indra Eramult Logam Industri</v>
      </c>
      <c r="T412"/>
    </row>
    <row r="413" spans="1:20" ht="10.5" customHeight="1">
      <c r="A413" s="298" t="s">
        <v>2291</v>
      </c>
      <c r="B413" s="298" t="s">
        <v>2662</v>
      </c>
      <c r="C413" s="298" t="s">
        <v>2662</v>
      </c>
      <c r="D413" s="298" t="s">
        <v>2206</v>
      </c>
      <c r="E413" s="298" t="s">
        <v>2663</v>
      </c>
      <c r="F413" s="298" t="s">
        <v>3060</v>
      </c>
      <c r="G413" s="298"/>
      <c r="H413" s="298" t="s">
        <v>3384</v>
      </c>
      <c r="I413" s="298" t="s">
        <v>3385</v>
      </c>
      <c r="J413" s="45" t="str">
        <f t="shared" si="12"/>
        <v>TinPT Inti Stania Prima</v>
      </c>
      <c r="K413" s="45" t="str">
        <f t="shared" si="13"/>
        <v>TinPT Inti Stania Prima</v>
      </c>
      <c r="T413"/>
    </row>
    <row r="414" spans="1:20" ht="10.5" customHeight="1">
      <c r="A414" s="298" t="s">
        <v>2291</v>
      </c>
      <c r="B414" s="298" t="s">
        <v>4137</v>
      </c>
      <c r="C414" s="298" t="s">
        <v>4137</v>
      </c>
      <c r="D414" s="298" t="s">
        <v>2206</v>
      </c>
      <c r="E414" s="298" t="s">
        <v>2630</v>
      </c>
      <c r="F414" s="298" t="s">
        <v>3060</v>
      </c>
      <c r="G414" s="298"/>
      <c r="H414" s="298" t="s">
        <v>3386</v>
      </c>
      <c r="I414" s="298" t="s">
        <v>3385</v>
      </c>
      <c r="J414" s="45" t="str">
        <f t="shared" si="12"/>
        <v>TinPT Justindo</v>
      </c>
      <c r="K414" s="45" t="str">
        <f t="shared" si="13"/>
        <v>TinPT Justindo</v>
      </c>
      <c r="T414"/>
    </row>
    <row r="415" spans="1:20" ht="10.5" customHeight="1">
      <c r="A415" s="298" t="s">
        <v>2291</v>
      </c>
      <c r="B415" s="298" t="s">
        <v>1153</v>
      </c>
      <c r="C415" s="298" t="s">
        <v>1153</v>
      </c>
      <c r="D415" s="298" t="s">
        <v>2206</v>
      </c>
      <c r="E415" s="298" t="s">
        <v>1368</v>
      </c>
      <c r="F415" s="298" t="s">
        <v>3060</v>
      </c>
      <c r="G415" s="298"/>
      <c r="H415" s="298" t="s">
        <v>3422</v>
      </c>
      <c r="I415" s="298" t="s">
        <v>3421</v>
      </c>
      <c r="J415" s="45" t="str">
        <f t="shared" si="12"/>
        <v>TinPT Karimun Mining</v>
      </c>
      <c r="K415" s="45" t="str">
        <f t="shared" si="13"/>
        <v>TinPT Karimun Mining</v>
      </c>
      <c r="T415"/>
    </row>
    <row r="416" spans="1:20" ht="10.5" customHeight="1">
      <c r="A416" s="298" t="s">
        <v>2291</v>
      </c>
      <c r="B416" s="298" t="s">
        <v>4246</v>
      </c>
      <c r="C416" s="298" t="s">
        <v>4246</v>
      </c>
      <c r="D416" s="298" t="s">
        <v>2206</v>
      </c>
      <c r="E416" s="298" t="s">
        <v>4247</v>
      </c>
      <c r="F416" s="298" t="s">
        <v>3060</v>
      </c>
      <c r="G416" s="298"/>
      <c r="H416" s="298" t="s">
        <v>3384</v>
      </c>
      <c r="I416" s="298" t="s">
        <v>3385</v>
      </c>
      <c r="J416" s="45" t="str">
        <f t="shared" si="12"/>
        <v>TinPT Kijang Jaya Mandiri</v>
      </c>
      <c r="K416" s="45" t="str">
        <f t="shared" si="13"/>
        <v>TinPT Kijang Jaya Mandiri</v>
      </c>
      <c r="T416"/>
    </row>
    <row r="417" spans="1:20" ht="10.5" customHeight="1">
      <c r="A417" s="298" t="s">
        <v>2291</v>
      </c>
      <c r="B417" s="298" t="s">
        <v>4911</v>
      </c>
      <c r="C417" s="298" t="s">
        <v>4911</v>
      </c>
      <c r="D417" s="298" t="s">
        <v>2206</v>
      </c>
      <c r="E417" s="298" t="s">
        <v>4912</v>
      </c>
      <c r="F417" s="298" t="s">
        <v>3060</v>
      </c>
      <c r="G417" s="298"/>
      <c r="H417" s="298" t="s">
        <v>4921</v>
      </c>
      <c r="I417" s="298" t="s">
        <v>3385</v>
      </c>
      <c r="J417" s="45" t="str">
        <f t="shared" si="12"/>
        <v>TinPT Lautan Harmonis Sejahtera</v>
      </c>
      <c r="K417" s="45" t="str">
        <f t="shared" si="13"/>
        <v>TinPT Lautan Harmonis Sejahtera</v>
      </c>
      <c r="T417"/>
    </row>
    <row r="418" spans="1:20" ht="10.5" customHeight="1">
      <c r="A418" s="298" t="s">
        <v>2291</v>
      </c>
      <c r="B418" s="298" t="s">
        <v>4913</v>
      </c>
      <c r="C418" s="298" t="s">
        <v>4913</v>
      </c>
      <c r="D418" s="298" t="s">
        <v>2206</v>
      </c>
      <c r="E418" s="298" t="s">
        <v>4914</v>
      </c>
      <c r="F418" s="298" t="s">
        <v>3060</v>
      </c>
      <c r="G418" s="298"/>
      <c r="H418" s="298" t="s">
        <v>4922</v>
      </c>
      <c r="I418" s="298" t="s">
        <v>3385</v>
      </c>
      <c r="J418" s="45" t="str">
        <f t="shared" si="12"/>
        <v>TinPT Menara Cipta Mulia</v>
      </c>
      <c r="K418" s="45" t="str">
        <f t="shared" si="13"/>
        <v>TinPT Menara Cipta Mulia</v>
      </c>
      <c r="T418"/>
    </row>
    <row r="419" spans="1:20" ht="10.5" customHeight="1">
      <c r="A419" s="298" t="s">
        <v>2291</v>
      </c>
      <c r="B419" s="298" t="s">
        <v>1174</v>
      </c>
      <c r="C419" s="298" t="s">
        <v>1174</v>
      </c>
      <c r="D419" s="298" t="s">
        <v>2206</v>
      </c>
      <c r="E419" s="298" t="s">
        <v>1369</v>
      </c>
      <c r="F419" s="298" t="s">
        <v>3060</v>
      </c>
      <c r="G419" s="298"/>
      <c r="H419" s="298" t="s">
        <v>3384</v>
      </c>
      <c r="I419" s="298" t="s">
        <v>3385</v>
      </c>
      <c r="J419" s="45" t="str">
        <f t="shared" si="12"/>
        <v>TinPT Mitra Stania Prima</v>
      </c>
      <c r="K419" s="45" t="str">
        <f t="shared" si="13"/>
        <v>TinPT Mitra Stania Prima</v>
      </c>
      <c r="T419"/>
    </row>
    <row r="420" spans="1:20" s="226" customFormat="1" ht="10.15" customHeight="1">
      <c r="A420" s="298" t="s">
        <v>2291</v>
      </c>
      <c r="B420" s="298" t="s">
        <v>4618</v>
      </c>
      <c r="C420" s="298" t="s">
        <v>4618</v>
      </c>
      <c r="D420" s="298" t="s">
        <v>2206</v>
      </c>
      <c r="E420" s="298" t="s">
        <v>4619</v>
      </c>
      <c r="F420" s="298" t="s">
        <v>3060</v>
      </c>
      <c r="G420" s="298"/>
      <c r="H420" s="298" t="s">
        <v>4636</v>
      </c>
      <c r="I420" s="298" t="s">
        <v>3424</v>
      </c>
      <c r="J420" s="45" t="str">
        <f t="shared" si="12"/>
        <v>TinPT O.M. Indonesia</v>
      </c>
      <c r="K420" s="45" t="str">
        <f t="shared" si="13"/>
        <v>TinPT O.M. Indonesia</v>
      </c>
      <c r="N420" s="45"/>
      <c r="T420"/>
    </row>
    <row r="421" spans="1:20" ht="10.5" customHeight="1">
      <c r="A421" s="298" t="s">
        <v>2291</v>
      </c>
      <c r="B421" s="298" t="s">
        <v>2632</v>
      </c>
      <c r="C421" s="298" t="s">
        <v>2632</v>
      </c>
      <c r="D421" s="298" t="s">
        <v>2206</v>
      </c>
      <c r="E421" s="298" t="s">
        <v>2633</v>
      </c>
      <c r="F421" s="298" t="s">
        <v>3060</v>
      </c>
      <c r="G421" s="298"/>
      <c r="H421" s="298" t="s">
        <v>3384</v>
      </c>
      <c r="I421" s="298" t="s">
        <v>3385</v>
      </c>
      <c r="J421" s="45" t="str">
        <f t="shared" si="12"/>
        <v>TinPT Panca Mega Persada</v>
      </c>
      <c r="K421" s="45" t="str">
        <f t="shared" si="13"/>
        <v>TinPT Panca Mega Persada</v>
      </c>
      <c r="T421"/>
    </row>
    <row r="422" spans="1:20" ht="10.5" customHeight="1">
      <c r="A422" s="298" t="s">
        <v>2291</v>
      </c>
      <c r="B422" s="298" t="s">
        <v>1370</v>
      </c>
      <c r="C422" s="298" t="s">
        <v>1370</v>
      </c>
      <c r="D422" s="298" t="s">
        <v>2206</v>
      </c>
      <c r="E422" s="298" t="s">
        <v>1371</v>
      </c>
      <c r="F422" s="298" t="s">
        <v>3060</v>
      </c>
      <c r="G422" s="298"/>
      <c r="H422" s="298" t="s">
        <v>3388</v>
      </c>
      <c r="I422" s="298" t="s">
        <v>3385</v>
      </c>
      <c r="J422" s="45" t="str">
        <f t="shared" si="12"/>
        <v>TinPT Prima Timah Utama</v>
      </c>
      <c r="K422" s="45" t="str">
        <f t="shared" si="13"/>
        <v>TinPT Prima Timah Utama</v>
      </c>
      <c r="T422"/>
    </row>
    <row r="423" spans="1:20" ht="10.5" customHeight="1">
      <c r="A423" s="298" t="s">
        <v>2291</v>
      </c>
      <c r="B423" s="298" t="s">
        <v>4057</v>
      </c>
      <c r="C423" s="298" t="s">
        <v>4057</v>
      </c>
      <c r="D423" s="298" t="s">
        <v>2206</v>
      </c>
      <c r="E423" s="298" t="s">
        <v>1372</v>
      </c>
      <c r="F423" s="298" t="s">
        <v>3060</v>
      </c>
      <c r="G423" s="298"/>
      <c r="H423" s="298" t="s">
        <v>3384</v>
      </c>
      <c r="I423" s="298" t="s">
        <v>3385</v>
      </c>
      <c r="J423" s="45" t="str">
        <f t="shared" si="12"/>
        <v>TinPT Refined Bangka Tin</v>
      </c>
      <c r="K423" s="45" t="str">
        <f t="shared" si="13"/>
        <v>TinPT Refined Bangka Tin</v>
      </c>
      <c r="T423"/>
    </row>
    <row r="424" spans="1:20" ht="10.5" customHeight="1">
      <c r="A424" s="298" t="s">
        <v>2291</v>
      </c>
      <c r="B424" s="298" t="s">
        <v>1175</v>
      </c>
      <c r="C424" s="298" t="s">
        <v>1175</v>
      </c>
      <c r="D424" s="298" t="s">
        <v>2206</v>
      </c>
      <c r="E424" s="298" t="s">
        <v>1373</v>
      </c>
      <c r="F424" s="298" t="s">
        <v>3060</v>
      </c>
      <c r="G424" s="298"/>
      <c r="H424" s="298" t="s">
        <v>3388</v>
      </c>
      <c r="I424" s="298" t="s">
        <v>3385</v>
      </c>
      <c r="J424" s="45" t="str">
        <f t="shared" si="12"/>
        <v>TinPT Sariwiguna Binasentosa</v>
      </c>
      <c r="K424" s="45" t="str">
        <f t="shared" si="13"/>
        <v>TinPT Sariwiguna Binasentosa</v>
      </c>
      <c r="T424"/>
    </row>
    <row r="425" spans="1:20" ht="10.5" customHeight="1">
      <c r="A425" s="298" t="s">
        <v>2291</v>
      </c>
      <c r="B425" s="298" t="s">
        <v>2336</v>
      </c>
      <c r="C425" s="298" t="s">
        <v>2336</v>
      </c>
      <c r="D425" s="298" t="s">
        <v>2206</v>
      </c>
      <c r="E425" s="298" t="s">
        <v>1374</v>
      </c>
      <c r="F425" s="298" t="s">
        <v>3060</v>
      </c>
      <c r="G425" s="298"/>
      <c r="H425" s="298" t="s">
        <v>3388</v>
      </c>
      <c r="I425" s="298" t="s">
        <v>3385</v>
      </c>
      <c r="J425" s="45" t="str">
        <f t="shared" si="12"/>
        <v>TinPT Stanindo Inti Perkasa</v>
      </c>
      <c r="K425" s="45" t="str">
        <f t="shared" si="13"/>
        <v>TinPT Stanindo Inti Perkasa</v>
      </c>
      <c r="T425"/>
    </row>
    <row r="426" spans="1:20" ht="10.5" customHeight="1">
      <c r="A426" s="298" t="s">
        <v>2291</v>
      </c>
      <c r="B426" s="298" t="s">
        <v>4204</v>
      </c>
      <c r="C426" s="298" t="s">
        <v>4204</v>
      </c>
      <c r="D426" s="298" t="s">
        <v>2206</v>
      </c>
      <c r="E426" s="298" t="s">
        <v>4205</v>
      </c>
      <c r="F426" s="298" t="s">
        <v>3060</v>
      </c>
      <c r="G426" s="298"/>
      <c r="H426" s="298" t="s">
        <v>3386</v>
      </c>
      <c r="I426" s="298" t="s">
        <v>3385</v>
      </c>
      <c r="J426" s="45" t="str">
        <f t="shared" si="12"/>
        <v>TinPT Sukses Inti Makmur</v>
      </c>
      <c r="K426" s="45" t="str">
        <f t="shared" si="13"/>
        <v>TinPT Sukses Inti Makmur</v>
      </c>
      <c r="T426"/>
    </row>
    <row r="427" spans="1:20" ht="10.5" customHeight="1">
      <c r="A427" s="298" t="s">
        <v>2291</v>
      </c>
      <c r="B427" s="298" t="s">
        <v>2634</v>
      </c>
      <c r="C427" s="298" t="s">
        <v>2634</v>
      </c>
      <c r="D427" s="298" t="s">
        <v>2206</v>
      </c>
      <c r="E427" s="298" t="s">
        <v>2635</v>
      </c>
      <c r="F427" s="298" t="s">
        <v>3060</v>
      </c>
      <c r="G427" s="298"/>
      <c r="H427" s="298" t="s">
        <v>3388</v>
      </c>
      <c r="I427" s="298" t="s">
        <v>3385</v>
      </c>
      <c r="J427" s="45" t="str">
        <f t="shared" si="12"/>
        <v>TinPT Sumber Jaya Indah</v>
      </c>
      <c r="K427" s="45" t="str">
        <f t="shared" si="13"/>
        <v>TinPT Sumber Jaya Indah</v>
      </c>
      <c r="T427"/>
    </row>
    <row r="428" spans="1:20" ht="10.5" customHeight="1">
      <c r="A428" s="298" t="s">
        <v>2291</v>
      </c>
      <c r="B428" s="298" t="s">
        <v>1923</v>
      </c>
      <c r="C428" s="298" t="s">
        <v>3425</v>
      </c>
      <c r="D428" s="298" t="s">
        <v>2206</v>
      </c>
      <c r="E428" s="298" t="s">
        <v>1399</v>
      </c>
      <c r="F428" s="298" t="s">
        <v>3060</v>
      </c>
      <c r="G428" s="298"/>
      <c r="H428" s="298" t="s">
        <v>3426</v>
      </c>
      <c r="I428" s="298" t="s">
        <v>3427</v>
      </c>
      <c r="J428" s="45" t="str">
        <f t="shared" si="12"/>
        <v>TinPT Tambang Timah</v>
      </c>
      <c r="K428" s="45" t="str">
        <f t="shared" si="13"/>
        <v>TinPT Tambang Timah</v>
      </c>
      <c r="T428"/>
    </row>
    <row r="429" spans="1:20" ht="10.5" customHeight="1">
      <c r="A429" s="298" t="s">
        <v>2291</v>
      </c>
      <c r="B429" s="298" t="s">
        <v>3425</v>
      </c>
      <c r="C429" s="298" t="s">
        <v>3425</v>
      </c>
      <c r="D429" s="298" t="s">
        <v>2206</v>
      </c>
      <c r="E429" s="298" t="s">
        <v>1399</v>
      </c>
      <c r="F429" s="298" t="s">
        <v>3060</v>
      </c>
      <c r="G429" s="298"/>
      <c r="H429" s="298" t="s">
        <v>3426</v>
      </c>
      <c r="I429" s="298" t="s">
        <v>3427</v>
      </c>
      <c r="J429" s="45" t="str">
        <f t="shared" si="12"/>
        <v>TinPT Timah (Persero) Tbk Kundur</v>
      </c>
      <c r="K429" s="45" t="str">
        <f t="shared" si="13"/>
        <v>TinPT Timah (Persero) Tbk Kundur</v>
      </c>
      <c r="T429"/>
    </row>
    <row r="430" spans="1:20" ht="10.5" customHeight="1">
      <c r="A430" s="298" t="s">
        <v>2291</v>
      </c>
      <c r="B430" s="298" t="s">
        <v>4151</v>
      </c>
      <c r="C430" s="298" t="s">
        <v>4151</v>
      </c>
      <c r="D430" s="298" t="s">
        <v>2206</v>
      </c>
      <c r="E430" s="298" t="s">
        <v>1375</v>
      </c>
      <c r="F430" s="298" t="s">
        <v>3060</v>
      </c>
      <c r="G430" s="298"/>
      <c r="H430" s="298" t="s">
        <v>3429</v>
      </c>
      <c r="I430" s="298" t="s">
        <v>3385</v>
      </c>
      <c r="J430" s="45" t="str">
        <f t="shared" si="12"/>
        <v>TinPT Timah (Persero) Tbk Mentok</v>
      </c>
      <c r="K430" s="45" t="str">
        <f t="shared" si="13"/>
        <v>TinPT Timah (Persero) Tbk Mentok</v>
      </c>
      <c r="T430"/>
    </row>
    <row r="431" spans="1:20" ht="10.5" customHeight="1">
      <c r="A431" s="298" t="s">
        <v>2291</v>
      </c>
      <c r="B431" s="298" t="s">
        <v>952</v>
      </c>
      <c r="C431" s="298" t="s">
        <v>952</v>
      </c>
      <c r="D431" s="298" t="s">
        <v>2206</v>
      </c>
      <c r="E431" s="298" t="s">
        <v>1376</v>
      </c>
      <c r="F431" s="298" t="s">
        <v>3060</v>
      </c>
      <c r="G431" s="298"/>
      <c r="H431" s="298" t="s">
        <v>3388</v>
      </c>
      <c r="I431" s="298" t="s">
        <v>3385</v>
      </c>
      <c r="J431" s="45" t="str">
        <f t="shared" si="12"/>
        <v>TinPT Tinindo Inter Nusa</v>
      </c>
      <c r="K431" s="45" t="str">
        <f t="shared" si="13"/>
        <v>TinPT Tinindo Inter Nusa</v>
      </c>
      <c r="T431"/>
    </row>
    <row r="432" spans="1:20" ht="10.5" customHeight="1">
      <c r="A432" s="298" t="s">
        <v>2291</v>
      </c>
      <c r="B432" s="298" t="s">
        <v>2664</v>
      </c>
      <c r="C432" s="298" t="s">
        <v>2664</v>
      </c>
      <c r="D432" s="298" t="s">
        <v>2206</v>
      </c>
      <c r="E432" s="298" t="s">
        <v>2665</v>
      </c>
      <c r="F432" s="298" t="s">
        <v>3060</v>
      </c>
      <c r="G432" s="298"/>
      <c r="H432" s="298" t="s">
        <v>3446</v>
      </c>
      <c r="I432" s="298" t="s">
        <v>3424</v>
      </c>
      <c r="J432" s="45" t="str">
        <f t="shared" si="12"/>
        <v>TinPT Tirus Putra Mandiri</v>
      </c>
      <c r="K432" s="45" t="str">
        <f t="shared" si="13"/>
        <v>TinPT Tirus Putra Mandiri</v>
      </c>
      <c r="T432"/>
    </row>
    <row r="433" spans="1:20" ht="10.5" customHeight="1">
      <c r="A433" s="298" t="s">
        <v>2291</v>
      </c>
      <c r="B433" s="298" t="s">
        <v>4213</v>
      </c>
      <c r="C433" s="298" t="s">
        <v>4213</v>
      </c>
      <c r="D433" s="298" t="s">
        <v>2206</v>
      </c>
      <c r="E433" s="298" t="s">
        <v>4214</v>
      </c>
      <c r="F433" s="298" t="s">
        <v>3060</v>
      </c>
      <c r="G433" s="298"/>
      <c r="H433" s="298" t="s">
        <v>4638</v>
      </c>
      <c r="I433" s="298" t="s">
        <v>4637</v>
      </c>
      <c r="J433" s="45" t="str">
        <f t="shared" si="12"/>
        <v>TinPT Tommy Utama</v>
      </c>
      <c r="K433" s="45" t="str">
        <f t="shared" si="13"/>
        <v>TinPT Tommy Utama</v>
      </c>
      <c r="T433"/>
    </row>
    <row r="434" spans="1:20" ht="10.5" customHeight="1">
      <c r="A434" s="298" t="s">
        <v>2291</v>
      </c>
      <c r="B434" s="298" t="s">
        <v>4072</v>
      </c>
      <c r="C434" s="298" t="s">
        <v>4072</v>
      </c>
      <c r="D434" s="298" t="s">
        <v>2206</v>
      </c>
      <c r="E434" s="298" t="s">
        <v>2666</v>
      </c>
      <c r="F434" s="298" t="s">
        <v>3060</v>
      </c>
      <c r="G434" s="298"/>
      <c r="H434" s="298" t="s">
        <v>3447</v>
      </c>
      <c r="I434" s="298" t="s">
        <v>3448</v>
      </c>
      <c r="J434" s="45" t="str">
        <f t="shared" si="12"/>
        <v>TinPT Wahana Perkit Jaya</v>
      </c>
      <c r="K434" s="45" t="str">
        <f t="shared" si="13"/>
        <v>TinPT Wahana Perkit Jaya</v>
      </c>
      <c r="T434"/>
    </row>
    <row r="435" spans="1:20" ht="10.5" customHeight="1">
      <c r="A435" s="298" t="s">
        <v>2291</v>
      </c>
      <c r="B435" s="298" t="s">
        <v>4179</v>
      </c>
      <c r="C435" s="298" t="s">
        <v>4179</v>
      </c>
      <c r="D435" s="298" t="s">
        <v>2139</v>
      </c>
      <c r="E435" s="298" t="s">
        <v>3467</v>
      </c>
      <c r="F435" s="298" t="s">
        <v>3060</v>
      </c>
      <c r="G435" s="298"/>
      <c r="H435" s="298" t="s">
        <v>3312</v>
      </c>
      <c r="I435" s="298" t="s">
        <v>3367</v>
      </c>
      <c r="J435" s="45" t="str">
        <f t="shared" si="12"/>
        <v>TinResind Indústria e Comércio Ltda.</v>
      </c>
      <c r="K435" s="45" t="str">
        <f t="shared" si="13"/>
        <v>TinResind Indústria e Comércio Ltda.</v>
      </c>
      <c r="T435"/>
    </row>
    <row r="436" spans="1:20" ht="10.5" customHeight="1">
      <c r="A436" s="298" t="s">
        <v>2291</v>
      </c>
      <c r="B436" s="298" t="s">
        <v>1377</v>
      </c>
      <c r="C436" s="298" t="s">
        <v>1377</v>
      </c>
      <c r="D436" s="298" t="s">
        <v>4878</v>
      </c>
      <c r="E436" s="298" t="s">
        <v>1378</v>
      </c>
      <c r="F436" s="298" t="s">
        <v>3060</v>
      </c>
      <c r="G436" s="298"/>
      <c r="H436" s="298" t="s">
        <v>3430</v>
      </c>
      <c r="I436" s="298" t="s">
        <v>3231</v>
      </c>
      <c r="J436" s="45" t="str">
        <f t="shared" si="12"/>
        <v>TinRui Da Hung</v>
      </c>
      <c r="K436" s="45" t="str">
        <f t="shared" si="13"/>
        <v>TinRui Da Hung</v>
      </c>
      <c r="T436"/>
    </row>
    <row r="437" spans="1:20" ht="9.6" customHeight="1">
      <c r="A437" s="298" t="s">
        <v>2291</v>
      </c>
      <c r="B437" s="298" t="s">
        <v>4614</v>
      </c>
      <c r="C437" s="298" t="s">
        <v>4043</v>
      </c>
      <c r="D437" s="298" t="s">
        <v>2150</v>
      </c>
      <c r="E437" s="298" t="s">
        <v>1351</v>
      </c>
      <c r="F437" s="298" t="s">
        <v>3060</v>
      </c>
      <c r="G437" s="298"/>
      <c r="H437" s="298" t="s">
        <v>3398</v>
      </c>
      <c r="I437" s="298" t="s">
        <v>3139</v>
      </c>
      <c r="J437" s="45" t="str">
        <f t="shared" si="12"/>
        <v>TinShunda Huichang Kam Tin Co., Ltd.</v>
      </c>
      <c r="K437" s="45" t="str">
        <f t="shared" si="13"/>
        <v>TinShunda Huichang Kam Tin Co., Ltd.</v>
      </c>
      <c r="T437"/>
    </row>
    <row r="438" spans="1:20" ht="10.5" customHeight="1">
      <c r="A438" s="298" t="s">
        <v>2291</v>
      </c>
      <c r="B438" s="298" t="s">
        <v>4198</v>
      </c>
      <c r="C438" s="298" t="s">
        <v>4621</v>
      </c>
      <c r="D438" s="298" t="s">
        <v>2150</v>
      </c>
      <c r="E438" s="298" t="s">
        <v>1383</v>
      </c>
      <c r="F438" s="298" t="s">
        <v>3060</v>
      </c>
      <c r="G438" s="298"/>
      <c r="H438" s="298" t="s">
        <v>4910</v>
      </c>
      <c r="I438" s="298" t="s">
        <v>3096</v>
      </c>
      <c r="J438" s="45" t="str">
        <f t="shared" si="12"/>
        <v>TinSmelting Branch of Yunnan Tin Company Ltd</v>
      </c>
      <c r="K438" s="45" t="str">
        <f t="shared" si="13"/>
        <v>TinSmelting Branch of Yunnan Tin Company Ltd</v>
      </c>
      <c r="T438"/>
    </row>
    <row r="439" spans="1:20" ht="10.5" customHeight="1">
      <c r="A439" s="298" t="s">
        <v>2291</v>
      </c>
      <c r="B439" s="298" t="s">
        <v>4062</v>
      </c>
      <c r="C439" s="298" t="s">
        <v>4062</v>
      </c>
      <c r="D439" s="298" t="s">
        <v>2139</v>
      </c>
      <c r="E439" s="298" t="s">
        <v>1379</v>
      </c>
      <c r="F439" s="298" t="s">
        <v>3060</v>
      </c>
      <c r="G439" s="298"/>
      <c r="H439" s="298" t="s">
        <v>3431</v>
      </c>
      <c r="I439" s="298" t="s">
        <v>3248</v>
      </c>
      <c r="J439" s="45" t="str">
        <f t="shared" si="12"/>
        <v>TinSoft Metais Ltda.</v>
      </c>
      <c r="K439" s="45" t="str">
        <f t="shared" si="13"/>
        <v>TinSoft Metais Ltda.</v>
      </c>
      <c r="T439"/>
    </row>
    <row r="440" spans="1:20" ht="10.5" customHeight="1">
      <c r="A440" s="298" t="s">
        <v>2291</v>
      </c>
      <c r="B440" s="298" t="s">
        <v>59</v>
      </c>
      <c r="C440" s="298" t="s">
        <v>1922</v>
      </c>
      <c r="D440" s="298" t="s">
        <v>1716</v>
      </c>
      <c r="E440" s="298" t="s">
        <v>1380</v>
      </c>
      <c r="F440" s="298" t="s">
        <v>3060</v>
      </c>
      <c r="G440" s="298"/>
      <c r="H440" s="298" t="s">
        <v>3432</v>
      </c>
      <c r="I440" s="298" t="s">
        <v>3433</v>
      </c>
      <c r="J440" s="45" t="str">
        <f t="shared" si="12"/>
        <v>TinThai Solder Industry Corp., Ltd.</v>
      </c>
      <c r="K440" s="45" t="str">
        <f t="shared" si="13"/>
        <v>TinThai Solder Industry Corp., Ltd.</v>
      </c>
      <c r="T440"/>
    </row>
    <row r="441" spans="1:20" ht="10.5" customHeight="1">
      <c r="A441" s="298" t="s">
        <v>2291</v>
      </c>
      <c r="B441" s="298" t="s">
        <v>3434</v>
      </c>
      <c r="C441" s="298" t="s">
        <v>1922</v>
      </c>
      <c r="D441" s="298" t="s">
        <v>1716</v>
      </c>
      <c r="E441" s="298" t="s">
        <v>1380</v>
      </c>
      <c r="F441" s="298" t="s">
        <v>3060</v>
      </c>
      <c r="G441" s="298"/>
      <c r="H441" s="298" t="s">
        <v>3432</v>
      </c>
      <c r="I441" s="298" t="s">
        <v>3433</v>
      </c>
      <c r="J441" s="45" t="str">
        <f t="shared" si="12"/>
        <v>TinThailand Smelting &amp; Refining Co Ltd</v>
      </c>
      <c r="K441" s="45" t="str">
        <f t="shared" si="13"/>
        <v>TinThailand Smelting &amp; Refining Co Ltd</v>
      </c>
      <c r="T441"/>
    </row>
    <row r="442" spans="1:20" ht="10.5" customHeight="1">
      <c r="A442" s="298" t="s">
        <v>2291</v>
      </c>
      <c r="B442" s="298" t="s">
        <v>1922</v>
      </c>
      <c r="C442" s="298" t="s">
        <v>1922</v>
      </c>
      <c r="D442" s="298" t="s">
        <v>1716</v>
      </c>
      <c r="E442" s="298" t="s">
        <v>1380</v>
      </c>
      <c r="F442" s="298" t="s">
        <v>3060</v>
      </c>
      <c r="G442" s="298"/>
      <c r="H442" s="298" t="s">
        <v>3432</v>
      </c>
      <c r="I442" s="298" t="s">
        <v>3433</v>
      </c>
      <c r="J442" s="45" t="str">
        <f t="shared" si="12"/>
        <v>TinThaisarco</v>
      </c>
      <c r="K442" s="45" t="str">
        <f t="shared" si="13"/>
        <v>TinThaisarco</v>
      </c>
      <c r="T442"/>
    </row>
    <row r="443" spans="1:20" ht="10.5" customHeight="1">
      <c r="A443" s="298" t="s">
        <v>2291</v>
      </c>
      <c r="B443" s="298" t="s">
        <v>3437</v>
      </c>
      <c r="C443" s="298" t="s">
        <v>3435</v>
      </c>
      <c r="D443" s="298" t="s">
        <v>2150</v>
      </c>
      <c r="E443" s="298" t="s">
        <v>3436</v>
      </c>
      <c r="F443" s="298" t="s">
        <v>3060</v>
      </c>
      <c r="G443" s="298"/>
      <c r="H443" s="298" t="s">
        <v>4910</v>
      </c>
      <c r="I443" s="298" t="s">
        <v>3096</v>
      </c>
      <c r="J443" s="45" t="str">
        <f t="shared" si="12"/>
        <v>TinThe Gejiu cloud new colored electrolytic</v>
      </c>
      <c r="K443" s="45" t="str">
        <f t="shared" si="13"/>
        <v>TinThe Gejiu cloud new colored electrolytic</v>
      </c>
      <c r="T443"/>
    </row>
    <row r="444" spans="1:20" ht="10.5" customHeight="1">
      <c r="A444" s="298" t="s">
        <v>2291</v>
      </c>
      <c r="B444" s="298" t="s">
        <v>60</v>
      </c>
      <c r="C444" s="298" t="s">
        <v>4621</v>
      </c>
      <c r="D444" s="298" t="s">
        <v>2150</v>
      </c>
      <c r="E444" s="298" t="s">
        <v>1383</v>
      </c>
      <c r="F444" s="298" t="s">
        <v>3060</v>
      </c>
      <c r="G444" s="298"/>
      <c r="H444" s="298" t="s">
        <v>4910</v>
      </c>
      <c r="I444" s="298" t="s">
        <v>3096</v>
      </c>
      <c r="J444" s="45" t="str">
        <f t="shared" si="12"/>
        <v>TinTin Products Manufacturing Co.LTD. of YTCL</v>
      </c>
      <c r="K444" s="45" t="str">
        <f t="shared" si="13"/>
        <v>TinTin Products Manufacturing Co.LTD. of YTCL</v>
      </c>
      <c r="T444"/>
    </row>
    <row r="445" spans="1:20" ht="10.5" customHeight="1">
      <c r="A445" s="298" t="s">
        <v>2291</v>
      </c>
      <c r="B445" s="298" t="s">
        <v>3410</v>
      </c>
      <c r="C445" s="298" t="s">
        <v>1924</v>
      </c>
      <c r="D445" s="298" t="s">
        <v>2139</v>
      </c>
      <c r="E445" s="298" t="s">
        <v>1355</v>
      </c>
      <c r="F445" s="298" t="s">
        <v>3060</v>
      </c>
      <c r="G445" s="298"/>
      <c r="H445" s="298" t="s">
        <v>3409</v>
      </c>
      <c r="I445" s="298" t="s">
        <v>3248</v>
      </c>
      <c r="J445" s="45" t="str">
        <f t="shared" si="12"/>
        <v>TinToboca/ Paranapenema</v>
      </c>
      <c r="K445" s="45" t="str">
        <f t="shared" si="13"/>
        <v>TinToboca/ Paranapenema</v>
      </c>
      <c r="T445"/>
    </row>
    <row r="446" spans="1:20" ht="10.5" customHeight="1">
      <c r="A446" s="298" t="s">
        <v>2291</v>
      </c>
      <c r="B446" s="298" t="s">
        <v>3461</v>
      </c>
      <c r="C446" s="298" t="s">
        <v>3461</v>
      </c>
      <c r="D446" s="298" t="s">
        <v>1737</v>
      </c>
      <c r="E446" s="298" t="s">
        <v>3462</v>
      </c>
      <c r="F446" s="298" t="s">
        <v>3060</v>
      </c>
      <c r="G446" s="298"/>
      <c r="H446" s="298" t="s">
        <v>3463</v>
      </c>
      <c r="I446" s="298" t="s">
        <v>3464</v>
      </c>
      <c r="J446" s="45" t="str">
        <f t="shared" si="12"/>
        <v>TinTuyen Quang Non-Ferrous Metals Joint Stock Company</v>
      </c>
      <c r="K446" s="45" t="str">
        <f t="shared" si="13"/>
        <v>TinTuyen Quang Non-Ferrous Metals Joint Stock Company</v>
      </c>
      <c r="T446"/>
    </row>
    <row r="447" spans="1:20" ht="10.5" customHeight="1">
      <c r="A447" s="298" t="s">
        <v>2291</v>
      </c>
      <c r="B447" s="298" t="s">
        <v>4199</v>
      </c>
      <c r="C447" s="298" t="s">
        <v>3425</v>
      </c>
      <c r="D447" s="298" t="s">
        <v>2206</v>
      </c>
      <c r="E447" s="298" t="s">
        <v>1399</v>
      </c>
      <c r="F447" s="298" t="s">
        <v>3060</v>
      </c>
      <c r="G447" s="298"/>
      <c r="H447" s="298" t="s">
        <v>3426</v>
      </c>
      <c r="I447" s="298" t="s">
        <v>3427</v>
      </c>
      <c r="J447" s="45" t="str">
        <f t="shared" si="12"/>
        <v>TinUnit Timah Kundur PT Tambang</v>
      </c>
      <c r="K447" s="45" t="str">
        <f t="shared" si="13"/>
        <v>TinUnit Timah Kundur PT Tambang</v>
      </c>
      <c r="T447"/>
    </row>
    <row r="448" spans="1:20" ht="10.5" customHeight="1">
      <c r="A448" s="298" t="s">
        <v>2291</v>
      </c>
      <c r="B448" s="298" t="s">
        <v>3439</v>
      </c>
      <c r="C448" s="298" t="s">
        <v>3439</v>
      </c>
      <c r="D448" s="298" t="s">
        <v>1737</v>
      </c>
      <c r="E448" s="298" t="s">
        <v>3440</v>
      </c>
      <c r="F448" s="298" t="s">
        <v>3060</v>
      </c>
      <c r="G448" s="298"/>
      <c r="H448" s="298" t="s">
        <v>3441</v>
      </c>
      <c r="I448" s="298" t="s">
        <v>3442</v>
      </c>
      <c r="J448" s="45" t="str">
        <f t="shared" si="12"/>
        <v>TinVQB Mineral and Trading Group JSC</v>
      </c>
      <c r="K448" s="45" t="str">
        <f t="shared" si="13"/>
        <v>TinVQB Mineral and Trading Group JSC</v>
      </c>
      <c r="T448"/>
    </row>
    <row r="449" spans="1:20" ht="10.5" customHeight="1">
      <c r="A449" s="298" t="s">
        <v>2291</v>
      </c>
      <c r="B449" s="298" t="s">
        <v>67</v>
      </c>
      <c r="C449" s="298" t="s">
        <v>67</v>
      </c>
      <c r="D449" s="298" t="s">
        <v>2139</v>
      </c>
      <c r="E449" s="298" t="s">
        <v>1381</v>
      </c>
      <c r="F449" s="298" t="s">
        <v>3060</v>
      </c>
      <c r="G449" s="298"/>
      <c r="H449" s="298" t="s">
        <v>3382</v>
      </c>
      <c r="I449" s="298" t="s">
        <v>3383</v>
      </c>
      <c r="J449" s="45" t="str">
        <f t="shared" si="12"/>
        <v>TinWhite Solder Metalurgia e Mineração Ltda.</v>
      </c>
      <c r="K449" s="45" t="str">
        <f t="shared" si="13"/>
        <v>TinWhite Solder Metalurgia e Mineração Ltda.</v>
      </c>
      <c r="T449"/>
    </row>
    <row r="450" spans="1:20" ht="10.5" customHeight="1">
      <c r="A450" s="298" t="s">
        <v>2291</v>
      </c>
      <c r="B450" s="298" t="s">
        <v>3443</v>
      </c>
      <c r="C450" s="298" t="s">
        <v>67</v>
      </c>
      <c r="D450" s="298" t="s">
        <v>2139</v>
      </c>
      <c r="E450" s="298" t="s">
        <v>1381</v>
      </c>
      <c r="F450" s="298" t="s">
        <v>3060</v>
      </c>
      <c r="G450" s="298"/>
      <c r="H450" s="298" t="s">
        <v>3382</v>
      </c>
      <c r="I450" s="298" t="s">
        <v>3383</v>
      </c>
      <c r="J450" s="45" t="str">
        <f t="shared" si="12"/>
        <v>TinWhite Solder Metalurgica</v>
      </c>
      <c r="K450" s="45" t="str">
        <f t="shared" si="13"/>
        <v>TinWhite Solder Metalurgica</v>
      </c>
      <c r="T450"/>
    </row>
    <row r="451" spans="1:20" ht="10.5" customHeight="1">
      <c r="A451" s="298" t="s">
        <v>2291</v>
      </c>
      <c r="B451" s="298" t="s">
        <v>3404</v>
      </c>
      <c r="C451" s="298" t="s">
        <v>2543</v>
      </c>
      <c r="D451" s="298" t="s">
        <v>2150</v>
      </c>
      <c r="E451" s="298" t="s">
        <v>1353</v>
      </c>
      <c r="F451" s="298" t="s">
        <v>3060</v>
      </c>
      <c r="G451" s="298"/>
      <c r="H451" s="298" t="s">
        <v>3400</v>
      </c>
      <c r="I451" s="298" t="s">
        <v>3373</v>
      </c>
      <c r="J451" s="45" t="str">
        <f t="shared" si="12"/>
        <v>TinXiHai - Liuzhou China Tin Group Co ltd</v>
      </c>
      <c r="K451" s="45" t="str">
        <f t="shared" si="13"/>
        <v>TinXiHai - Liuzhou China Tin Group Co ltd</v>
      </c>
      <c r="T451"/>
    </row>
    <row r="452" spans="1:20" ht="10.5" customHeight="1">
      <c r="A452" s="298" t="s">
        <v>2291</v>
      </c>
      <c r="B452" s="298" t="s">
        <v>1908</v>
      </c>
      <c r="C452" s="298" t="s">
        <v>4621</v>
      </c>
      <c r="D452" s="298" t="s">
        <v>2150</v>
      </c>
      <c r="E452" s="298" t="s">
        <v>1383</v>
      </c>
      <c r="F452" s="298" t="s">
        <v>3060</v>
      </c>
      <c r="G452" s="298"/>
      <c r="H452" s="298" t="s">
        <v>4910</v>
      </c>
      <c r="I452" s="298" t="s">
        <v>3096</v>
      </c>
      <c r="J452" s="45" t="str">
        <f t="shared" si="12"/>
        <v>TinYTCL</v>
      </c>
      <c r="K452" s="45" t="str">
        <f t="shared" si="13"/>
        <v>TinYTCL</v>
      </c>
      <c r="T452"/>
    </row>
    <row r="453" spans="1:20" ht="10.5" customHeight="1">
      <c r="A453" s="298" t="s">
        <v>2291</v>
      </c>
      <c r="B453" s="298" t="s">
        <v>3438</v>
      </c>
      <c r="C453" s="298" t="s">
        <v>3435</v>
      </c>
      <c r="D453" s="298" t="s">
        <v>2150</v>
      </c>
      <c r="E453" s="298" t="s">
        <v>3436</v>
      </c>
      <c r="F453" s="298" t="s">
        <v>3060</v>
      </c>
      <c r="G453" s="298"/>
      <c r="H453" s="298" t="s">
        <v>4910</v>
      </c>
      <c r="I453" s="298" t="s">
        <v>3096</v>
      </c>
      <c r="J453" s="45" t="str">
        <f t="shared" si="12"/>
        <v>TinYunan Gejiu Yunxin Electrolyze Limited</v>
      </c>
      <c r="K453" s="45" t="str">
        <f t="shared" si="13"/>
        <v>TinYunan Gejiu Yunxin Electrolyze Limited</v>
      </c>
      <c r="T453"/>
    </row>
    <row r="454" spans="1:20" ht="10.5" customHeight="1">
      <c r="A454" s="298" t="s">
        <v>2291</v>
      </c>
      <c r="B454" s="298" t="s">
        <v>3444</v>
      </c>
      <c r="C454" s="298" t="s">
        <v>4069</v>
      </c>
      <c r="D454" s="298" t="s">
        <v>2150</v>
      </c>
      <c r="E454" s="298" t="s">
        <v>1382</v>
      </c>
      <c r="F454" s="298" t="s">
        <v>3060</v>
      </c>
      <c r="G454" s="298"/>
      <c r="H454" s="298" t="s">
        <v>4910</v>
      </c>
      <c r="I454" s="298" t="s">
        <v>3096</v>
      </c>
      <c r="J454" s="45" t="str">
        <f t="shared" si="12"/>
        <v>TinYunnan Adventure Co., Ltd.</v>
      </c>
      <c r="K454" s="45" t="str">
        <f t="shared" si="13"/>
        <v>TinYunnan Adventure Co., Ltd.</v>
      </c>
      <c r="T454"/>
    </row>
    <row r="455" spans="1:20" ht="10.5" customHeight="1">
      <c r="A455" s="298" t="s">
        <v>2291</v>
      </c>
      <c r="B455" s="298" t="s">
        <v>4200</v>
      </c>
      <c r="C455" s="298" t="s">
        <v>4069</v>
      </c>
      <c r="D455" s="298" t="s">
        <v>2150</v>
      </c>
      <c r="E455" s="298" t="s">
        <v>1382</v>
      </c>
      <c r="F455" s="298" t="s">
        <v>3060</v>
      </c>
      <c r="G455" s="298"/>
      <c r="H455" s="298" t="s">
        <v>4910</v>
      </c>
      <c r="I455" s="298" t="s">
        <v>3096</v>
      </c>
      <c r="J455" s="45" t="str">
        <f t="shared" si="12"/>
        <v>TinYunnan Chengfeng</v>
      </c>
      <c r="K455" s="45" t="str">
        <f t="shared" si="13"/>
        <v>TinYunnan Chengfeng</v>
      </c>
      <c r="T455"/>
    </row>
    <row r="456" spans="1:20" ht="10.5" customHeight="1">
      <c r="A456" s="298" t="s">
        <v>2291</v>
      </c>
      <c r="B456" s="298" t="s">
        <v>4069</v>
      </c>
      <c r="C456" s="298" t="s">
        <v>4069</v>
      </c>
      <c r="D456" s="298" t="s">
        <v>2150</v>
      </c>
      <c r="E456" s="298" t="s">
        <v>1382</v>
      </c>
      <c r="F456" s="298" t="s">
        <v>3060</v>
      </c>
      <c r="G456" s="298"/>
      <c r="H456" s="298" t="s">
        <v>4910</v>
      </c>
      <c r="I456" s="298" t="s">
        <v>3096</v>
      </c>
      <c r="J456" s="45" t="str">
        <f t="shared" si="12"/>
        <v>TinYunnan Chengfeng Non-ferrous Metals Co., Ltd.</v>
      </c>
      <c r="K456" s="45" t="str">
        <f t="shared" si="13"/>
        <v>TinYunnan Chengfeng Non-ferrous Metals Co., Ltd.</v>
      </c>
      <c r="T456"/>
    </row>
    <row r="457" spans="1:20" ht="10.5" customHeight="1">
      <c r="A457" s="298" t="s">
        <v>2291</v>
      </c>
      <c r="B457" s="298" t="s">
        <v>4991</v>
      </c>
      <c r="C457" s="298" t="s">
        <v>3397</v>
      </c>
      <c r="D457" s="298" t="s">
        <v>2150</v>
      </c>
      <c r="E457" s="298" t="s">
        <v>1350</v>
      </c>
      <c r="F457" s="298" t="s">
        <v>3060</v>
      </c>
      <c r="G457" s="298"/>
      <c r="H457" s="298" t="s">
        <v>4910</v>
      </c>
      <c r="I457" s="298" t="s">
        <v>3096</v>
      </c>
      <c r="J457" s="45" t="str">
        <f t="shared" si="12"/>
        <v>TinYunnan Gejiu Zili Metallurgy Co., Ltd.</v>
      </c>
      <c r="K457" s="45" t="str">
        <f t="shared" si="13"/>
        <v>TinYunnan Gejiu Zili Metallurgy Co., Ltd.</v>
      </c>
      <c r="T457"/>
    </row>
    <row r="458" spans="1:20" ht="10.5" customHeight="1">
      <c r="A458" s="298" t="s">
        <v>2291</v>
      </c>
      <c r="B458" s="298" t="s">
        <v>4612</v>
      </c>
      <c r="C458" s="298" t="s">
        <v>3435</v>
      </c>
      <c r="D458" s="298" t="s">
        <v>2150</v>
      </c>
      <c r="E458" s="298" t="s">
        <v>3436</v>
      </c>
      <c r="F458" s="298" t="s">
        <v>3060</v>
      </c>
      <c r="G458" s="298"/>
      <c r="H458" s="298" t="s">
        <v>4910</v>
      </c>
      <c r="I458" s="298" t="s">
        <v>3096</v>
      </c>
      <c r="J458" s="45" t="str">
        <f t="shared" ref="J458:J523" si="14">A458&amp;B458</f>
        <v>TinYunNan Gejiu Yunxin Electrolyze Limited</v>
      </c>
      <c r="K458" s="45" t="str">
        <f t="shared" ref="K458:K523" si="15">A458&amp;B458</f>
        <v>TinYunNan Gejiu Yunxin Electrolyze Limited</v>
      </c>
      <c r="T458"/>
    </row>
    <row r="459" spans="1:20" ht="10.5" customHeight="1">
      <c r="A459" s="298" t="s">
        <v>2291</v>
      </c>
      <c r="B459" s="298" t="s">
        <v>4621</v>
      </c>
      <c r="C459" s="298" t="s">
        <v>4621</v>
      </c>
      <c r="D459" s="298" t="s">
        <v>2150</v>
      </c>
      <c r="E459" s="298" t="s">
        <v>1383</v>
      </c>
      <c r="F459" s="298" t="s">
        <v>3060</v>
      </c>
      <c r="G459" s="298"/>
      <c r="H459" s="298" t="s">
        <v>4910</v>
      </c>
      <c r="I459" s="298" t="s">
        <v>3096</v>
      </c>
      <c r="J459" s="45" t="str">
        <f t="shared" si="14"/>
        <v>TinYunnan Tin Company Limited</v>
      </c>
      <c r="K459" s="45" t="str">
        <f t="shared" si="15"/>
        <v>TinYunnan Tin Company Limited</v>
      </c>
      <c r="T459"/>
    </row>
    <row r="460" spans="1:20" ht="10.5" customHeight="1">
      <c r="A460" s="298" t="s">
        <v>2291</v>
      </c>
      <c r="B460" s="298" t="s">
        <v>68</v>
      </c>
      <c r="C460" s="298" t="s">
        <v>4621</v>
      </c>
      <c r="D460" s="298" t="s">
        <v>2150</v>
      </c>
      <c r="E460" s="298" t="s">
        <v>1383</v>
      </c>
      <c r="F460" s="298" t="s">
        <v>3060</v>
      </c>
      <c r="G460" s="298"/>
      <c r="H460" s="298" t="s">
        <v>4910</v>
      </c>
      <c r="I460" s="298" t="s">
        <v>3096</v>
      </c>
      <c r="J460" s="45" t="str">
        <f t="shared" si="14"/>
        <v>TinYunnan Tin Company, Ltd.</v>
      </c>
      <c r="K460" s="45" t="str">
        <f t="shared" si="15"/>
        <v>TinYunnan Tin Company, Ltd.</v>
      </c>
      <c r="T460"/>
    </row>
    <row r="461" spans="1:20" ht="10.5" customHeight="1">
      <c r="A461" s="298" t="s">
        <v>2291</v>
      </c>
      <c r="B461" s="298" t="s">
        <v>3445</v>
      </c>
      <c r="C461" s="298" t="s">
        <v>4069</v>
      </c>
      <c r="D461" s="298" t="s">
        <v>2150</v>
      </c>
      <c r="E461" s="298" t="s">
        <v>1382</v>
      </c>
      <c r="F461" s="298" t="s">
        <v>3060</v>
      </c>
      <c r="G461" s="298"/>
      <c r="H461" s="298" t="s">
        <v>4910</v>
      </c>
      <c r="I461" s="298" t="s">
        <v>3096</v>
      </c>
      <c r="J461" s="45" t="str">
        <f t="shared" si="14"/>
        <v>TinYunnan wind Nonferrous Metals Co., Ltd.</v>
      </c>
      <c r="K461" s="45" t="str">
        <f t="shared" si="15"/>
        <v>TinYunnan wind Nonferrous Metals Co., Ltd.</v>
      </c>
      <c r="T461"/>
    </row>
    <row r="462" spans="1:20" ht="10.5" customHeight="1">
      <c r="A462" s="298" t="s">
        <v>2291</v>
      </c>
      <c r="B462" s="298" t="s">
        <v>61</v>
      </c>
      <c r="C462" s="298" t="s">
        <v>4621</v>
      </c>
      <c r="D462" s="298" t="s">
        <v>2150</v>
      </c>
      <c r="E462" s="298" t="s">
        <v>1383</v>
      </c>
      <c r="F462" s="298" t="s">
        <v>3060</v>
      </c>
      <c r="G462" s="298"/>
      <c r="H462" s="298" t="s">
        <v>4910</v>
      </c>
      <c r="I462" s="298" t="s">
        <v>3096</v>
      </c>
      <c r="J462" s="45" t="str">
        <f t="shared" si="14"/>
        <v>TinYuntinic Resources</v>
      </c>
      <c r="K462" s="45" t="str">
        <f t="shared" si="15"/>
        <v>TinYuntinic Resources</v>
      </c>
      <c r="T462"/>
    </row>
    <row r="463" spans="1:20" ht="10.5" customHeight="1">
      <c r="A463" s="298" t="s">
        <v>2291</v>
      </c>
      <c r="B463" s="298" t="s">
        <v>4613</v>
      </c>
      <c r="C463" s="298" t="s">
        <v>3435</v>
      </c>
      <c r="D463" s="298" t="s">
        <v>2150</v>
      </c>
      <c r="E463" s="298" t="s">
        <v>3436</v>
      </c>
      <c r="F463" s="298" t="s">
        <v>3060</v>
      </c>
      <c r="G463" s="298"/>
      <c r="H463" s="298" t="s">
        <v>4910</v>
      </c>
      <c r="I463" s="298" t="s">
        <v>3096</v>
      </c>
      <c r="J463" s="45" t="str">
        <f t="shared" si="14"/>
        <v>TinYUNXIN colored electrolysis Company Limited</v>
      </c>
      <c r="K463" s="45" t="str">
        <f t="shared" si="15"/>
        <v>TinYUNXIN colored electrolysis Company Limited</v>
      </c>
      <c r="T463"/>
    </row>
    <row r="464" spans="1:20" ht="10.5" customHeight="1">
      <c r="A464" s="243" t="s">
        <v>2291</v>
      </c>
      <c r="B464" s="243" t="s">
        <v>3517</v>
      </c>
      <c r="C464" s="243"/>
      <c r="D464" s="243"/>
      <c r="E464" s="243"/>
      <c r="F464" s="243"/>
      <c r="G464" s="243"/>
      <c r="H464" s="243"/>
      <c r="I464" s="243"/>
      <c r="J464" s="45" t="str">
        <f t="shared" si="14"/>
        <v>TinSmelter not listed</v>
      </c>
      <c r="K464" s="45" t="str">
        <f t="shared" si="15"/>
        <v>TinSmelter not listed</v>
      </c>
    </row>
    <row r="465" spans="1:20" ht="10.5" customHeight="1">
      <c r="A465" s="243" t="s">
        <v>2291</v>
      </c>
      <c r="B465" s="243" t="s">
        <v>2538</v>
      </c>
      <c r="C465" s="243" t="s">
        <v>906</v>
      </c>
      <c r="D465" s="243" t="s">
        <v>906</v>
      </c>
      <c r="E465" s="243"/>
      <c r="F465" s="243"/>
      <c r="G465" s="243"/>
      <c r="H465" s="243"/>
      <c r="I465" s="243"/>
      <c r="J465" s="45" t="str">
        <f t="shared" si="14"/>
        <v>TinSmelter not yet identified</v>
      </c>
      <c r="K465" s="45" t="str">
        <f t="shared" si="15"/>
        <v>TinSmelter not yet identified</v>
      </c>
    </row>
    <row r="466" spans="1:20" ht="10.5" customHeight="1">
      <c r="A466" s="298" t="s">
        <v>2293</v>
      </c>
      <c r="B466" s="298" t="s">
        <v>3474</v>
      </c>
      <c r="C466" s="298" t="s">
        <v>3474</v>
      </c>
      <c r="D466" s="298" t="s">
        <v>2217</v>
      </c>
      <c r="E466" s="298" t="s">
        <v>1384</v>
      </c>
      <c r="F466" s="298" t="s">
        <v>3060</v>
      </c>
      <c r="G466" s="298"/>
      <c r="H466" s="298" t="s">
        <v>4025</v>
      </c>
      <c r="I466" s="298" t="s">
        <v>4026</v>
      </c>
      <c r="J466" s="45" t="str">
        <f t="shared" si="14"/>
        <v>TungstenA.L.M.T. TUNGSTEN Corp.</v>
      </c>
      <c r="K466" s="45" t="str">
        <f t="shared" si="15"/>
        <v>TungstenA.L.M.T. TUNGSTEN Corp.</v>
      </c>
      <c r="T466"/>
    </row>
    <row r="467" spans="1:20" ht="10.5" customHeight="1">
      <c r="A467" s="298" t="s">
        <v>2293</v>
      </c>
      <c r="B467" s="298" t="s">
        <v>4248</v>
      </c>
      <c r="C467" s="298" t="s">
        <v>4248</v>
      </c>
      <c r="D467" s="298" t="s">
        <v>2139</v>
      </c>
      <c r="E467" s="298" t="s">
        <v>4249</v>
      </c>
      <c r="F467" s="298" t="s">
        <v>3060</v>
      </c>
      <c r="G467" s="298"/>
      <c r="H467" s="298" t="s">
        <v>4250</v>
      </c>
      <c r="I467" s="298" t="s">
        <v>3248</v>
      </c>
      <c r="J467" s="45" t="str">
        <f t="shared" si="14"/>
        <v>TungstenACL Metais Eireli</v>
      </c>
      <c r="K467" s="45" t="str">
        <f t="shared" si="15"/>
        <v>TungstenACL Metais Eireli</v>
      </c>
      <c r="T467"/>
    </row>
    <row r="468" spans="1:20" ht="10.5" customHeight="1">
      <c r="A468" s="298" t="s">
        <v>2293</v>
      </c>
      <c r="B468" s="298" t="s">
        <v>3475</v>
      </c>
      <c r="C468" s="298" t="s">
        <v>3474</v>
      </c>
      <c r="D468" s="298" t="s">
        <v>2217</v>
      </c>
      <c r="E468" s="298" t="s">
        <v>1384</v>
      </c>
      <c r="F468" s="298" t="s">
        <v>3060</v>
      </c>
      <c r="G468" s="298"/>
      <c r="H468" s="298" t="s">
        <v>4025</v>
      </c>
      <c r="I468" s="298" t="s">
        <v>4026</v>
      </c>
      <c r="J468" s="45" t="str">
        <f t="shared" si="14"/>
        <v>TungstenAllied Material Corporation</v>
      </c>
      <c r="K468" s="45" t="str">
        <f t="shared" si="15"/>
        <v>TungstenAllied Material Corporation</v>
      </c>
      <c r="T468"/>
    </row>
    <row r="469" spans="1:20" ht="10.5" customHeight="1">
      <c r="A469" s="298" t="s">
        <v>2293</v>
      </c>
      <c r="B469" s="298" t="s">
        <v>3476</v>
      </c>
      <c r="C469" s="298" t="s">
        <v>3474</v>
      </c>
      <c r="D469" s="298" t="s">
        <v>2217</v>
      </c>
      <c r="E469" s="298" t="s">
        <v>1384</v>
      </c>
      <c r="F469" s="298" t="s">
        <v>3060</v>
      </c>
      <c r="G469" s="298"/>
      <c r="H469" s="298" t="s">
        <v>4025</v>
      </c>
      <c r="I469" s="298" t="s">
        <v>4026</v>
      </c>
      <c r="J469" s="45" t="str">
        <f t="shared" si="14"/>
        <v>TungstenALMT Corp</v>
      </c>
      <c r="K469" s="45" t="str">
        <f t="shared" si="15"/>
        <v>TungstenALMT Corp</v>
      </c>
      <c r="T469"/>
    </row>
    <row r="470" spans="1:20" ht="10.5" customHeight="1">
      <c r="A470" s="298" t="s">
        <v>2293</v>
      </c>
      <c r="B470" s="298" t="s">
        <v>4201</v>
      </c>
      <c r="C470" s="298" t="s">
        <v>3474</v>
      </c>
      <c r="D470" s="298" t="s">
        <v>2217</v>
      </c>
      <c r="E470" s="298" t="s">
        <v>1384</v>
      </c>
      <c r="F470" s="298" t="s">
        <v>3060</v>
      </c>
      <c r="G470" s="298"/>
      <c r="H470" s="298" t="s">
        <v>4025</v>
      </c>
      <c r="I470" s="298" t="s">
        <v>4026</v>
      </c>
      <c r="J470" s="45" t="str">
        <f t="shared" si="14"/>
        <v>TungstenALMT Sumitomo Group</v>
      </c>
      <c r="K470" s="45" t="str">
        <f t="shared" si="15"/>
        <v>TungstenALMT Sumitomo Group</v>
      </c>
      <c r="T470"/>
    </row>
    <row r="471" spans="1:20" ht="10.5" customHeight="1">
      <c r="A471" s="298" t="s">
        <v>2293</v>
      </c>
      <c r="B471" s="298" t="s">
        <v>2667</v>
      </c>
      <c r="C471" s="298" t="s">
        <v>2667</v>
      </c>
      <c r="D471" s="298" t="s">
        <v>1737</v>
      </c>
      <c r="E471" s="298" t="s">
        <v>2668</v>
      </c>
      <c r="F471" s="298" t="s">
        <v>3060</v>
      </c>
      <c r="G471" s="298"/>
      <c r="H471" s="298" t="s">
        <v>3499</v>
      </c>
      <c r="I471" s="298" t="s">
        <v>3500</v>
      </c>
      <c r="J471" s="45" t="str">
        <f t="shared" si="14"/>
        <v>TungstenAsia Tungsten Products Vietnam Ltd.</v>
      </c>
      <c r="K471" s="45" t="str">
        <f t="shared" si="15"/>
        <v>TungstenAsia Tungsten Products Vietnam Ltd.</v>
      </c>
      <c r="T471"/>
    </row>
    <row r="472" spans="1:20" ht="10.5" customHeight="1">
      <c r="A472" s="298" t="s">
        <v>2293</v>
      </c>
      <c r="B472" s="298" t="s">
        <v>4202</v>
      </c>
      <c r="C472" s="298" t="s">
        <v>206</v>
      </c>
      <c r="D472" s="298" t="s">
        <v>4880</v>
      </c>
      <c r="E472" s="298" t="s">
        <v>1385</v>
      </c>
      <c r="F472" s="298" t="s">
        <v>3060</v>
      </c>
      <c r="G472" s="298"/>
      <c r="H472" s="298" t="s">
        <v>3477</v>
      </c>
      <c r="I472" s="298" t="s">
        <v>3478</v>
      </c>
      <c r="J472" s="45" t="str">
        <f t="shared" si="14"/>
        <v>TungstenATI Metalworking Products</v>
      </c>
      <c r="K472" s="45" t="str">
        <f t="shared" si="15"/>
        <v>TungstenATI Metalworking Products</v>
      </c>
      <c r="T472"/>
    </row>
    <row r="473" spans="1:20" ht="10.5" customHeight="1">
      <c r="A473" s="298" t="s">
        <v>2293</v>
      </c>
      <c r="B473" s="298" t="s">
        <v>2342</v>
      </c>
      <c r="C473" s="298" t="s">
        <v>206</v>
      </c>
      <c r="D473" s="298" t="s">
        <v>4880</v>
      </c>
      <c r="E473" s="298" t="s">
        <v>1385</v>
      </c>
      <c r="F473" s="298" t="s">
        <v>3060</v>
      </c>
      <c r="G473" s="298"/>
      <c r="H473" s="298" t="s">
        <v>3477</v>
      </c>
      <c r="I473" s="298" t="s">
        <v>3478</v>
      </c>
      <c r="J473" s="45" t="str">
        <f t="shared" si="14"/>
        <v>TungstenATI Tungsten Materials</v>
      </c>
      <c r="K473" s="45" t="str">
        <f t="shared" si="15"/>
        <v>TungstenATI Tungsten Materials</v>
      </c>
      <c r="T473"/>
    </row>
    <row r="474" spans="1:20" ht="10.5" customHeight="1">
      <c r="A474" s="298" t="s">
        <v>2293</v>
      </c>
      <c r="B474" s="298" t="s">
        <v>4208</v>
      </c>
      <c r="C474" s="298" t="s">
        <v>2624</v>
      </c>
      <c r="D474" s="298" t="s">
        <v>2150</v>
      </c>
      <c r="E474" s="298" t="s">
        <v>1386</v>
      </c>
      <c r="F474" s="298" t="s">
        <v>3060</v>
      </c>
      <c r="G474" s="298"/>
      <c r="H474" s="298" t="s">
        <v>3479</v>
      </c>
      <c r="I474" s="298" t="s">
        <v>3270</v>
      </c>
      <c r="J474" s="45" t="str">
        <f t="shared" si="14"/>
        <v>TungstenChaozhou Xianglu Tungsten Industry Co., Ltd.</v>
      </c>
      <c r="K474" s="45" t="str">
        <f t="shared" si="15"/>
        <v>TungstenChaozhou Xianglu Tungsten Industry Co., Ltd.</v>
      </c>
      <c r="T474"/>
    </row>
    <row r="475" spans="1:20" ht="10.5" customHeight="1">
      <c r="A475" s="298" t="s">
        <v>2293</v>
      </c>
      <c r="B475" s="298" t="s">
        <v>2669</v>
      </c>
      <c r="C475" s="298" t="s">
        <v>2669</v>
      </c>
      <c r="D475" s="298" t="s">
        <v>2150</v>
      </c>
      <c r="E475" s="298" t="s">
        <v>2670</v>
      </c>
      <c r="F475" s="298" t="s">
        <v>3060</v>
      </c>
      <c r="G475" s="298"/>
      <c r="H475" s="298" t="s">
        <v>3399</v>
      </c>
      <c r="I475" s="298" t="s">
        <v>3121</v>
      </c>
      <c r="J475" s="45" t="str">
        <f t="shared" si="14"/>
        <v>TungstenChenzhou Diamond Tungsten Products Co., Ltd.</v>
      </c>
      <c r="K475" s="45" t="str">
        <f t="shared" si="15"/>
        <v>TungstenChenzhou Diamond Tungsten Products Co., Ltd.</v>
      </c>
      <c r="T475"/>
    </row>
    <row r="476" spans="1:20" ht="10.5" customHeight="1">
      <c r="A476" s="298" t="s">
        <v>2293</v>
      </c>
      <c r="B476" s="298" t="s">
        <v>3483</v>
      </c>
      <c r="C476" s="298" t="s">
        <v>207</v>
      </c>
      <c r="D476" s="298" t="s">
        <v>2150</v>
      </c>
      <c r="E476" s="298" t="s">
        <v>1394</v>
      </c>
      <c r="F476" s="298" t="s">
        <v>3060</v>
      </c>
      <c r="G476" s="298"/>
      <c r="H476" s="298" t="s">
        <v>3398</v>
      </c>
      <c r="I476" s="298" t="s">
        <v>3139</v>
      </c>
      <c r="J476" s="45" t="str">
        <f t="shared" si="14"/>
        <v>TungstenChina National Non Ferrous</v>
      </c>
      <c r="K476" s="45" t="str">
        <f t="shared" si="15"/>
        <v>TungstenChina National Non Ferrous</v>
      </c>
      <c r="T476"/>
    </row>
    <row r="477" spans="1:20" ht="10.5" customHeight="1">
      <c r="A477" s="298" t="s">
        <v>2293</v>
      </c>
      <c r="B477" s="298" t="s">
        <v>2623</v>
      </c>
      <c r="C477" s="298" t="s">
        <v>2623</v>
      </c>
      <c r="D477" s="298" t="s">
        <v>2150</v>
      </c>
      <c r="E477" s="298" t="s">
        <v>1387</v>
      </c>
      <c r="F477" s="298" t="s">
        <v>3060</v>
      </c>
      <c r="G477" s="298"/>
      <c r="H477" s="298" t="s">
        <v>3398</v>
      </c>
      <c r="I477" s="298" t="s">
        <v>3139</v>
      </c>
      <c r="J477" s="45" t="str">
        <f t="shared" si="14"/>
        <v>TungstenChongyi Zhangyuan Tungsten Co., Ltd.</v>
      </c>
      <c r="K477" s="45" t="str">
        <f t="shared" si="15"/>
        <v>TungstenChongyi Zhangyuan Tungsten Co., Ltd.</v>
      </c>
      <c r="T477"/>
    </row>
    <row r="478" spans="1:20" ht="10.5" customHeight="1">
      <c r="A478" s="298" t="s">
        <v>2293</v>
      </c>
      <c r="B478" s="298" t="s">
        <v>2671</v>
      </c>
      <c r="C478" s="298" t="s">
        <v>2671</v>
      </c>
      <c r="D478" s="298" t="s">
        <v>2150</v>
      </c>
      <c r="E478" s="298" t="s">
        <v>2672</v>
      </c>
      <c r="F478" s="298" t="s">
        <v>3060</v>
      </c>
      <c r="G478" s="298"/>
      <c r="H478" s="298" t="s">
        <v>3501</v>
      </c>
      <c r="I478" s="298" t="s">
        <v>3139</v>
      </c>
      <c r="J478" s="45" t="str">
        <f t="shared" si="14"/>
        <v>TungstenDayu Jincheng Tungsten Industry Co., Ltd.</v>
      </c>
      <c r="K478" s="45" t="str">
        <f t="shared" si="15"/>
        <v>TungstenDayu Jincheng Tungsten Industry Co., Ltd.</v>
      </c>
      <c r="T478"/>
    </row>
    <row r="479" spans="1:20" ht="10.5" customHeight="1">
      <c r="A479" s="298" t="s">
        <v>2293</v>
      </c>
      <c r="B479" s="298" t="s">
        <v>1437</v>
      </c>
      <c r="C479" s="298" t="s">
        <v>1437</v>
      </c>
      <c r="D479" s="298" t="s">
        <v>2150</v>
      </c>
      <c r="E479" s="298" t="s">
        <v>1388</v>
      </c>
      <c r="F479" s="298" t="s">
        <v>3060</v>
      </c>
      <c r="G479" s="298"/>
      <c r="H479" s="298" t="s">
        <v>3398</v>
      </c>
      <c r="I479" s="298" t="s">
        <v>3139</v>
      </c>
      <c r="J479" s="45" t="str">
        <f t="shared" si="14"/>
        <v>TungstenDayu Weiliang Tungsten Co., Ltd.</v>
      </c>
      <c r="K479" s="45" t="str">
        <f t="shared" si="15"/>
        <v>TungstenDayu Weiliang Tungsten Co., Ltd.</v>
      </c>
      <c r="T479"/>
    </row>
    <row r="480" spans="1:20" ht="10.5" customHeight="1">
      <c r="A480" s="298" t="s">
        <v>2293</v>
      </c>
      <c r="B480" s="298" t="s">
        <v>1438</v>
      </c>
      <c r="C480" s="298" t="s">
        <v>1438</v>
      </c>
      <c r="D480" s="298" t="s">
        <v>2150</v>
      </c>
      <c r="E480" s="298" t="s">
        <v>1389</v>
      </c>
      <c r="F480" s="298" t="s">
        <v>3060</v>
      </c>
      <c r="G480" s="298"/>
      <c r="H480" s="298" t="s">
        <v>3481</v>
      </c>
      <c r="I480" s="298" t="s">
        <v>3267</v>
      </c>
      <c r="J480" s="45" t="str">
        <f t="shared" si="14"/>
        <v>TungstenFujian Jinxin Tungsten Co., Ltd.</v>
      </c>
      <c r="K480" s="45" t="str">
        <f t="shared" si="15"/>
        <v>TungstenFujian Jinxin Tungsten Co., Ltd.</v>
      </c>
      <c r="T480"/>
    </row>
    <row r="481" spans="1:20" ht="10.5" customHeight="1">
      <c r="A481" s="298" t="s">
        <v>2293</v>
      </c>
      <c r="B481" s="298" t="s">
        <v>207</v>
      </c>
      <c r="C481" s="298" t="s">
        <v>207</v>
      </c>
      <c r="D481" s="298" t="s">
        <v>2150</v>
      </c>
      <c r="E481" s="298" t="s">
        <v>1394</v>
      </c>
      <c r="F481" s="298" t="s">
        <v>3060</v>
      </c>
      <c r="G481" s="298"/>
      <c r="H481" s="298" t="s">
        <v>3398</v>
      </c>
      <c r="I481" s="298" t="s">
        <v>3139</v>
      </c>
      <c r="J481" s="45" t="str">
        <f t="shared" si="14"/>
        <v>TungstenGanzhou Huaxing Tungsten Products Co., Ltd.</v>
      </c>
      <c r="K481" s="45" t="str">
        <f t="shared" si="15"/>
        <v>TungstenGanzhou Huaxing Tungsten Products Co., Ltd.</v>
      </c>
      <c r="T481"/>
    </row>
    <row r="482" spans="1:20" ht="10.5" customHeight="1">
      <c r="A482" s="298" t="s">
        <v>2293</v>
      </c>
      <c r="B482" s="298" t="s">
        <v>209</v>
      </c>
      <c r="C482" s="298" t="s">
        <v>209</v>
      </c>
      <c r="D482" s="298" t="s">
        <v>2150</v>
      </c>
      <c r="E482" s="298" t="s">
        <v>198</v>
      </c>
      <c r="F482" s="298" t="s">
        <v>3060</v>
      </c>
      <c r="G482" s="298"/>
      <c r="H482" s="298" t="s">
        <v>3398</v>
      </c>
      <c r="I482" s="298" t="s">
        <v>3139</v>
      </c>
      <c r="J482" s="45" t="str">
        <f t="shared" si="14"/>
        <v>TungstenGanzhou Jiangwu Ferrotungsten Co., Ltd.</v>
      </c>
      <c r="K482" s="45" t="str">
        <f t="shared" si="15"/>
        <v>TungstenGanzhou Jiangwu Ferrotungsten Co., Ltd.</v>
      </c>
      <c r="T482"/>
    </row>
    <row r="483" spans="1:20" ht="10.5" customHeight="1">
      <c r="A483" s="298" t="s">
        <v>2293</v>
      </c>
      <c r="B483" s="298" t="s">
        <v>709</v>
      </c>
      <c r="C483" s="298" t="s">
        <v>709</v>
      </c>
      <c r="D483" s="298" t="s">
        <v>2150</v>
      </c>
      <c r="E483" s="298" t="s">
        <v>710</v>
      </c>
      <c r="F483" s="298" t="s">
        <v>3060</v>
      </c>
      <c r="G483" s="298"/>
      <c r="H483" s="298" t="s">
        <v>3398</v>
      </c>
      <c r="I483" s="298" t="s">
        <v>3139</v>
      </c>
      <c r="J483" s="45" t="str">
        <f t="shared" si="14"/>
        <v>TungstenGanzhou Seadragon W &amp; Mo Co., Ltd.</v>
      </c>
      <c r="K483" s="45" t="str">
        <f t="shared" si="15"/>
        <v>TungstenGanzhou Seadragon W &amp; Mo Co., Ltd.</v>
      </c>
      <c r="T483"/>
    </row>
    <row r="484" spans="1:20" ht="10.5" customHeight="1">
      <c r="A484" s="298" t="s">
        <v>2293</v>
      </c>
      <c r="B484" s="298" t="s">
        <v>2673</v>
      </c>
      <c r="C484" s="298" t="s">
        <v>2673</v>
      </c>
      <c r="D484" s="298" t="s">
        <v>2150</v>
      </c>
      <c r="E484" s="298" t="s">
        <v>2674</v>
      </c>
      <c r="F484" s="298" t="s">
        <v>3060</v>
      </c>
      <c r="G484" s="298"/>
      <c r="H484" s="298" t="s">
        <v>3398</v>
      </c>
      <c r="I484" s="298" t="s">
        <v>3139</v>
      </c>
      <c r="J484" s="45" t="str">
        <f t="shared" si="14"/>
        <v>TungstenGanzhou Yatai Tungsten Co., Ltd.</v>
      </c>
      <c r="K484" s="45" t="str">
        <f t="shared" si="15"/>
        <v>TungstenGanzhou Yatai Tungsten Co., Ltd.</v>
      </c>
      <c r="T484"/>
    </row>
    <row r="485" spans="1:20" ht="10.5" customHeight="1">
      <c r="A485" s="298" t="s">
        <v>2293</v>
      </c>
      <c r="B485" s="298" t="s">
        <v>1</v>
      </c>
      <c r="C485" s="298" t="s">
        <v>1</v>
      </c>
      <c r="D485" s="298" t="s">
        <v>4880</v>
      </c>
      <c r="E485" s="298" t="s">
        <v>1390</v>
      </c>
      <c r="F485" s="298" t="s">
        <v>3060</v>
      </c>
      <c r="G485" s="298"/>
      <c r="H485" s="298" t="s">
        <v>3482</v>
      </c>
      <c r="I485" s="298" t="s">
        <v>3332</v>
      </c>
      <c r="J485" s="45" t="str">
        <f t="shared" si="14"/>
        <v>TungstenGlobal Tungsten &amp; Powders Corp.</v>
      </c>
      <c r="K485" s="45" t="str">
        <f t="shared" si="15"/>
        <v>TungstenGlobal Tungsten &amp; Powders Corp.</v>
      </c>
      <c r="T485"/>
    </row>
    <row r="486" spans="1:20" ht="10.5" customHeight="1">
      <c r="A486" s="298" t="s">
        <v>2293</v>
      </c>
      <c r="B486" s="298" t="s">
        <v>1909</v>
      </c>
      <c r="C486" s="298" t="s">
        <v>1</v>
      </c>
      <c r="D486" s="298" t="s">
        <v>4880</v>
      </c>
      <c r="E486" s="298" t="s">
        <v>1390</v>
      </c>
      <c r="F486" s="298" t="s">
        <v>3060</v>
      </c>
      <c r="G486" s="298"/>
      <c r="H486" s="298" t="s">
        <v>3482</v>
      </c>
      <c r="I486" s="298" t="s">
        <v>3332</v>
      </c>
      <c r="J486" s="45" t="str">
        <f t="shared" si="14"/>
        <v>TungstenGTP</v>
      </c>
      <c r="K486" s="45" t="str">
        <f t="shared" si="15"/>
        <v>TungstenGTP</v>
      </c>
      <c r="T486"/>
    </row>
    <row r="487" spans="1:20" ht="10.5" customHeight="1">
      <c r="A487" s="298" t="s">
        <v>2293</v>
      </c>
      <c r="B487" s="298" t="s">
        <v>2624</v>
      </c>
      <c r="C487" s="298" t="s">
        <v>2624</v>
      </c>
      <c r="D487" s="298" t="s">
        <v>2150</v>
      </c>
      <c r="E487" s="298" t="s">
        <v>1386</v>
      </c>
      <c r="F487" s="298" t="s">
        <v>3060</v>
      </c>
      <c r="G487" s="298"/>
      <c r="H487" s="298" t="s">
        <v>3479</v>
      </c>
      <c r="I487" s="298" t="s">
        <v>3270</v>
      </c>
      <c r="J487" s="45" t="str">
        <f t="shared" si="14"/>
        <v>TungstenGuangdong Xianglu Tungsten Co., Ltd.</v>
      </c>
      <c r="K487" s="45" t="str">
        <f t="shared" si="15"/>
        <v>TungstenGuangdong Xianglu Tungsten Co., Ltd.</v>
      </c>
      <c r="T487"/>
    </row>
    <row r="488" spans="1:20" ht="10.5" customHeight="1">
      <c r="A488" s="298" t="s">
        <v>2293</v>
      </c>
      <c r="B488" s="298" t="s">
        <v>2706</v>
      </c>
      <c r="C488" s="298" t="s">
        <v>2706</v>
      </c>
      <c r="D488" s="298" t="s">
        <v>2164</v>
      </c>
      <c r="E488" s="298" t="s">
        <v>2707</v>
      </c>
      <c r="F488" s="298" t="s">
        <v>3060</v>
      </c>
      <c r="G488" s="298"/>
      <c r="H488" s="298" t="s">
        <v>3349</v>
      </c>
      <c r="I488" s="298" t="s">
        <v>3350</v>
      </c>
      <c r="J488" s="45" t="str">
        <f t="shared" si="14"/>
        <v>TungstenH.C. Starck GmbH</v>
      </c>
      <c r="K488" s="45" t="str">
        <f t="shared" si="15"/>
        <v>TungstenH.C. Starck GmbH</v>
      </c>
      <c r="T488"/>
    </row>
    <row r="489" spans="1:20" ht="10.5" customHeight="1">
      <c r="A489" s="298" t="s">
        <v>2293</v>
      </c>
      <c r="B489" s="298" t="s">
        <v>2697</v>
      </c>
      <c r="C489" s="298" t="s">
        <v>2697</v>
      </c>
      <c r="D489" s="298" t="s">
        <v>2164</v>
      </c>
      <c r="E489" s="298" t="s">
        <v>2708</v>
      </c>
      <c r="F489" s="298" t="s">
        <v>3060</v>
      </c>
      <c r="G489" s="298"/>
      <c r="H489" s="298" t="s">
        <v>3351</v>
      </c>
      <c r="I489" s="298" t="s">
        <v>3066</v>
      </c>
      <c r="J489" s="45" t="str">
        <f t="shared" si="14"/>
        <v>TungstenH.C. Starck Smelting GmbH &amp; Co.KG</v>
      </c>
      <c r="K489" s="45" t="str">
        <f t="shared" si="15"/>
        <v>TungstenH.C. Starck Smelting GmbH &amp; Co.KG</v>
      </c>
      <c r="T489"/>
    </row>
    <row r="490" spans="1:20" ht="10.5" customHeight="1">
      <c r="A490" s="298" t="s">
        <v>2293</v>
      </c>
      <c r="B490" s="298" t="s">
        <v>4622</v>
      </c>
      <c r="C490" s="298" t="s">
        <v>2625</v>
      </c>
      <c r="D490" s="298" t="s">
        <v>2150</v>
      </c>
      <c r="E490" s="298" t="s">
        <v>1392</v>
      </c>
      <c r="F490" s="298" t="s">
        <v>3060</v>
      </c>
      <c r="G490" s="298"/>
      <c r="H490" s="298" t="s">
        <v>3338</v>
      </c>
      <c r="I490" s="298" t="s">
        <v>3121</v>
      </c>
      <c r="J490" s="45" t="str">
        <f t="shared" si="14"/>
        <v>TungstenHuman Chun-Chang non-ferrous Smelting &amp; Concentrating Co., Ltd.</v>
      </c>
      <c r="K490" s="45" t="str">
        <f t="shared" si="15"/>
        <v>TungstenHuman Chun-Chang non-ferrous Smelting &amp; Concentrating Co., Ltd.</v>
      </c>
      <c r="T490"/>
    </row>
    <row r="491" spans="1:20" ht="10.5" customHeight="1">
      <c r="A491" s="298" t="s">
        <v>2293</v>
      </c>
      <c r="B491" s="298" t="s">
        <v>4171</v>
      </c>
      <c r="C491" s="298" t="s">
        <v>4171</v>
      </c>
      <c r="D491" s="298" t="s">
        <v>2150</v>
      </c>
      <c r="E491" s="298" t="s">
        <v>1391</v>
      </c>
      <c r="F491" s="298" t="s">
        <v>3060</v>
      </c>
      <c r="G491" s="298"/>
      <c r="H491" s="298" t="s">
        <v>4027</v>
      </c>
      <c r="I491" s="298" t="s">
        <v>3121</v>
      </c>
      <c r="J491" s="45" t="str">
        <f t="shared" si="14"/>
        <v>TungstenHunan Chenzhou Mining Co., Ltd.</v>
      </c>
      <c r="K491" s="45" t="str">
        <f t="shared" si="15"/>
        <v>TungstenHunan Chenzhou Mining Co., Ltd.</v>
      </c>
      <c r="T491"/>
    </row>
    <row r="492" spans="1:20" ht="10.5" customHeight="1">
      <c r="A492" s="298" t="s">
        <v>2293</v>
      </c>
      <c r="B492" s="298" t="s">
        <v>2621</v>
      </c>
      <c r="C492" s="298" t="s">
        <v>4171</v>
      </c>
      <c r="D492" s="298" t="s">
        <v>2150</v>
      </c>
      <c r="E492" s="298" t="s">
        <v>1391</v>
      </c>
      <c r="F492" s="298" t="s">
        <v>3060</v>
      </c>
      <c r="G492" s="298"/>
      <c r="H492" s="298" t="s">
        <v>4027</v>
      </c>
      <c r="I492" s="298" t="s">
        <v>3121</v>
      </c>
      <c r="J492" s="45" t="str">
        <f t="shared" si="14"/>
        <v>TungstenHunan Chenzhou Mining Group Co., Ltd.</v>
      </c>
      <c r="K492" s="45" t="str">
        <f t="shared" si="15"/>
        <v>TungstenHunan Chenzhou Mining Group Co., Ltd.</v>
      </c>
      <c r="T492"/>
    </row>
    <row r="493" spans="1:20" ht="10.5" customHeight="1">
      <c r="A493" s="298" t="s">
        <v>2293</v>
      </c>
      <c r="B493" s="298" t="s">
        <v>3504</v>
      </c>
      <c r="C493" s="298" t="s">
        <v>3504</v>
      </c>
      <c r="D493" s="298" t="s">
        <v>2150</v>
      </c>
      <c r="E493" s="298" t="s">
        <v>3505</v>
      </c>
      <c r="F493" s="298" t="s">
        <v>3060</v>
      </c>
      <c r="G493" s="298"/>
      <c r="H493" s="298" t="s">
        <v>3338</v>
      </c>
      <c r="I493" s="298" t="s">
        <v>3121</v>
      </c>
      <c r="J493" s="45" t="str">
        <f t="shared" si="14"/>
        <v>TungstenHunan Chuangda Vanadium Tungsten Co., Ltd. Wuji</v>
      </c>
      <c r="K493" s="45" t="str">
        <f t="shared" si="15"/>
        <v>TungstenHunan Chuangda Vanadium Tungsten Co., Ltd. Wuji</v>
      </c>
      <c r="T493"/>
    </row>
    <row r="494" spans="1:20" ht="10.5" customHeight="1">
      <c r="A494" s="298" t="s">
        <v>2293</v>
      </c>
      <c r="B494" s="298" t="s">
        <v>2625</v>
      </c>
      <c r="C494" s="298" t="s">
        <v>2625</v>
      </c>
      <c r="D494" s="298" t="s">
        <v>2150</v>
      </c>
      <c r="E494" s="298" t="s">
        <v>1392</v>
      </c>
      <c r="F494" s="298" t="s">
        <v>3060</v>
      </c>
      <c r="G494" s="298"/>
      <c r="H494" s="298" t="s">
        <v>3338</v>
      </c>
      <c r="I494" s="298" t="s">
        <v>3121</v>
      </c>
      <c r="J494" s="45" t="str">
        <f t="shared" si="14"/>
        <v>TungstenHunan Chunchang Nonferrous Metals Co., Ltd.</v>
      </c>
      <c r="K494" s="45" t="str">
        <f t="shared" si="15"/>
        <v>TungstenHunan Chunchang Nonferrous Metals Co., Ltd.</v>
      </c>
      <c r="T494"/>
    </row>
    <row r="495" spans="1:20" ht="10.5" customHeight="1">
      <c r="A495" s="298" t="s">
        <v>2293</v>
      </c>
      <c r="B495" s="298" t="s">
        <v>3509</v>
      </c>
      <c r="C495" s="298" t="s">
        <v>3509</v>
      </c>
      <c r="D495" s="298" t="s">
        <v>1690</v>
      </c>
      <c r="E495" s="298" t="s">
        <v>3510</v>
      </c>
      <c r="F495" s="298" t="s">
        <v>3060</v>
      </c>
      <c r="G495" s="298"/>
      <c r="H495" s="298" t="s">
        <v>3511</v>
      </c>
      <c r="I495" s="298" t="s">
        <v>3512</v>
      </c>
      <c r="J495" s="45" t="str">
        <f t="shared" si="14"/>
        <v>TungstenHydrometallurg, JSC</v>
      </c>
      <c r="K495" s="45" t="str">
        <f t="shared" si="15"/>
        <v>TungstenHydrometallurg, JSC</v>
      </c>
      <c r="T495"/>
    </row>
    <row r="496" spans="1:20" ht="10.5" customHeight="1">
      <c r="A496" s="298" t="s">
        <v>2293</v>
      </c>
      <c r="B496" s="298" t="s">
        <v>2626</v>
      </c>
      <c r="C496" s="298" t="s">
        <v>2626</v>
      </c>
      <c r="D496" s="298" t="s">
        <v>2217</v>
      </c>
      <c r="E496" s="298" t="s">
        <v>1393</v>
      </c>
      <c r="F496" s="298" t="s">
        <v>3060</v>
      </c>
      <c r="G496" s="298"/>
      <c r="H496" s="298" t="s">
        <v>4028</v>
      </c>
      <c r="I496" s="298" t="s">
        <v>3109</v>
      </c>
      <c r="J496" s="45" t="str">
        <f t="shared" si="14"/>
        <v>TungstenJapan New Metals Co., Ltd.</v>
      </c>
      <c r="K496" s="45" t="str">
        <f t="shared" si="15"/>
        <v>TungstenJapan New Metals Co., Ltd.</v>
      </c>
      <c r="T496"/>
    </row>
    <row r="497" spans="1:20" ht="10.5" customHeight="1">
      <c r="A497" s="298" t="s">
        <v>2293</v>
      </c>
      <c r="B497" s="298" t="s">
        <v>2709</v>
      </c>
      <c r="C497" s="298" t="s">
        <v>2709</v>
      </c>
      <c r="D497" s="298" t="s">
        <v>2150</v>
      </c>
      <c r="E497" s="298" t="s">
        <v>2710</v>
      </c>
      <c r="F497" s="298" t="s">
        <v>3060</v>
      </c>
      <c r="G497" s="298"/>
      <c r="H497" s="298" t="s">
        <v>3398</v>
      </c>
      <c r="I497" s="298" t="s">
        <v>3139</v>
      </c>
      <c r="J497" s="45" t="str">
        <f t="shared" si="14"/>
        <v>TungstenJiangwu H.C. Starck Tungsten Products Co., Ltd.</v>
      </c>
      <c r="K497" s="45" t="str">
        <f t="shared" si="15"/>
        <v>TungstenJiangwu H.C. Starck Tungsten Products Co., Ltd.</v>
      </c>
      <c r="T497"/>
    </row>
    <row r="498" spans="1:20" ht="10.5" customHeight="1">
      <c r="A498" s="298" t="s">
        <v>2293</v>
      </c>
      <c r="B498" s="298" t="s">
        <v>4251</v>
      </c>
      <c r="C498" s="298" t="s">
        <v>4251</v>
      </c>
      <c r="D498" s="298" t="s">
        <v>2150</v>
      </c>
      <c r="E498" s="298" t="s">
        <v>4252</v>
      </c>
      <c r="F498" s="298" t="s">
        <v>3060</v>
      </c>
      <c r="G498" s="298"/>
      <c r="H498" s="298" t="s">
        <v>4623</v>
      </c>
      <c r="I498" s="298" t="s">
        <v>3139</v>
      </c>
      <c r="J498" s="45" t="str">
        <f t="shared" si="14"/>
        <v>TungstenJiangxi Dayu Longxintai Tungsten Co., Ltd.</v>
      </c>
      <c r="K498" s="45" t="str">
        <f t="shared" si="15"/>
        <v>TungstenJiangxi Dayu Longxintai Tungsten Co., Ltd.</v>
      </c>
      <c r="T498"/>
    </row>
    <row r="499" spans="1:20" ht="10.5" customHeight="1">
      <c r="A499" s="298" t="s">
        <v>2293</v>
      </c>
      <c r="B499" s="298" t="s">
        <v>215</v>
      </c>
      <c r="C499" s="298" t="s">
        <v>215</v>
      </c>
      <c r="D499" s="298" t="s">
        <v>2150</v>
      </c>
      <c r="E499" s="298" t="s">
        <v>196</v>
      </c>
      <c r="F499" s="298" t="s">
        <v>3060</v>
      </c>
      <c r="G499" s="298"/>
      <c r="H499" s="298" t="s">
        <v>3498</v>
      </c>
      <c r="I499" s="298" t="s">
        <v>3139</v>
      </c>
      <c r="J499" s="45" t="str">
        <f t="shared" si="14"/>
        <v>TungstenJiangxi Gan Bei Tungsten Co., Ltd.</v>
      </c>
      <c r="K499" s="45" t="str">
        <f t="shared" si="15"/>
        <v>TungstenJiangxi Gan Bei Tungsten Co., Ltd.</v>
      </c>
      <c r="T499"/>
    </row>
    <row r="500" spans="1:20" ht="10.5" customHeight="1">
      <c r="A500" s="298" t="s">
        <v>2293</v>
      </c>
      <c r="B500" s="298" t="s">
        <v>1439</v>
      </c>
      <c r="C500" s="298" t="s">
        <v>1439</v>
      </c>
      <c r="D500" s="298" t="s">
        <v>2150</v>
      </c>
      <c r="E500" s="298" t="s">
        <v>1401</v>
      </c>
      <c r="F500" s="298" t="s">
        <v>3060</v>
      </c>
      <c r="G500" s="298"/>
      <c r="H500" s="298" t="s">
        <v>3494</v>
      </c>
      <c r="I500" s="298" t="s">
        <v>3139</v>
      </c>
      <c r="J500" s="45" t="str">
        <f t="shared" si="14"/>
        <v>TungstenJiangxi Minmetals Gao'an Non-ferrous Metals Co., Ltd.</v>
      </c>
      <c r="K500" s="45" t="str">
        <f t="shared" si="15"/>
        <v>TungstenJiangxi Minmetals Gao'an Non-ferrous Metals Co., Ltd.</v>
      </c>
      <c r="T500"/>
    </row>
    <row r="501" spans="1:20" ht="10.5" customHeight="1">
      <c r="A501" s="298" t="s">
        <v>2293</v>
      </c>
      <c r="B501" s="298" t="s">
        <v>212</v>
      </c>
      <c r="C501" s="298" t="s">
        <v>212</v>
      </c>
      <c r="D501" s="298" t="s">
        <v>2150</v>
      </c>
      <c r="E501" s="298" t="s">
        <v>201</v>
      </c>
      <c r="F501" s="298" t="s">
        <v>3060</v>
      </c>
      <c r="G501" s="298"/>
      <c r="H501" s="298" t="s">
        <v>3495</v>
      </c>
      <c r="I501" s="298" t="s">
        <v>3139</v>
      </c>
      <c r="J501" s="45" t="str">
        <f t="shared" si="14"/>
        <v>TungstenJiangxi Tonggu Non-ferrous Metallurgical &amp; Chemical Co., Ltd.</v>
      </c>
      <c r="K501" s="45" t="str">
        <f t="shared" si="15"/>
        <v>TungstenJiangxi Tonggu Non-ferrous Metallurgical &amp; Chemical Co., Ltd.</v>
      </c>
      <c r="T501"/>
    </row>
    <row r="502" spans="1:20" ht="10.5" customHeight="1">
      <c r="A502" s="298" t="s">
        <v>2293</v>
      </c>
      <c r="B502" s="298" t="s">
        <v>4203</v>
      </c>
      <c r="C502" s="298" t="s">
        <v>207</v>
      </c>
      <c r="D502" s="298" t="s">
        <v>2150</v>
      </c>
      <c r="E502" s="298" t="s">
        <v>1394</v>
      </c>
      <c r="F502" s="298" t="s">
        <v>3060</v>
      </c>
      <c r="G502" s="298"/>
      <c r="H502" s="298" t="s">
        <v>3398</v>
      </c>
      <c r="I502" s="298" t="s">
        <v>3139</v>
      </c>
      <c r="J502" s="45" t="str">
        <f t="shared" si="14"/>
        <v>TungstenJiangxi Tungsten Co Ltd</v>
      </c>
      <c r="K502" s="45" t="str">
        <f t="shared" si="15"/>
        <v>TungstenJiangxi Tungsten Co Ltd</v>
      </c>
      <c r="T502"/>
    </row>
    <row r="503" spans="1:20" ht="10.5" customHeight="1">
      <c r="A503" s="298" t="s">
        <v>2293</v>
      </c>
      <c r="B503" s="298" t="s">
        <v>3484</v>
      </c>
      <c r="C503" s="298" t="s">
        <v>207</v>
      </c>
      <c r="D503" s="298" t="s">
        <v>2150</v>
      </c>
      <c r="E503" s="298" t="s">
        <v>1394</v>
      </c>
      <c r="F503" s="298" t="s">
        <v>3060</v>
      </c>
      <c r="G503" s="298"/>
      <c r="H503" s="298" t="s">
        <v>3398</v>
      </c>
      <c r="I503" s="298" t="s">
        <v>3139</v>
      </c>
      <c r="J503" s="45" t="str">
        <f t="shared" si="14"/>
        <v>TungstenJiangxi Tungsten Industry Group Co. Ltd.</v>
      </c>
      <c r="K503" s="45" t="str">
        <f t="shared" si="15"/>
        <v>TungstenJiangxi Tungsten Industry Group Co. Ltd.</v>
      </c>
      <c r="T503"/>
    </row>
    <row r="504" spans="1:20" ht="10.5" customHeight="1">
      <c r="A504" s="298" t="s">
        <v>2293</v>
      </c>
      <c r="B504" s="298" t="s">
        <v>211</v>
      </c>
      <c r="C504" s="298" t="s">
        <v>211</v>
      </c>
      <c r="D504" s="298" t="s">
        <v>2150</v>
      </c>
      <c r="E504" s="298" t="s">
        <v>200</v>
      </c>
      <c r="F504" s="298" t="s">
        <v>3060</v>
      </c>
      <c r="G504" s="298"/>
      <c r="H504" s="298" t="s">
        <v>3398</v>
      </c>
      <c r="I504" s="298" t="s">
        <v>3139</v>
      </c>
      <c r="J504" s="45" t="str">
        <f t="shared" si="14"/>
        <v>TungstenJiangxi Xinsheng Tungsten Industry Co., Ltd.</v>
      </c>
      <c r="K504" s="45" t="str">
        <f t="shared" si="15"/>
        <v>TungstenJiangxi Xinsheng Tungsten Industry Co., Ltd.</v>
      </c>
      <c r="T504"/>
    </row>
    <row r="505" spans="1:20" ht="10.5" customHeight="1">
      <c r="A505" s="298" t="s">
        <v>2293</v>
      </c>
      <c r="B505" s="298" t="s">
        <v>2675</v>
      </c>
      <c r="C505" s="298" t="s">
        <v>2675</v>
      </c>
      <c r="D505" s="298" t="s">
        <v>2150</v>
      </c>
      <c r="E505" s="298" t="s">
        <v>2676</v>
      </c>
      <c r="F505" s="298" t="s">
        <v>3060</v>
      </c>
      <c r="G505" s="298"/>
      <c r="H505" s="298" t="s">
        <v>3498</v>
      </c>
      <c r="I505" s="298" t="s">
        <v>3139</v>
      </c>
      <c r="J505" s="45" t="str">
        <f t="shared" si="14"/>
        <v>TungstenJiangxi Xiushui Xianggan Nonferrous Metals Co., Ltd.</v>
      </c>
      <c r="K505" s="45" t="str">
        <f t="shared" si="15"/>
        <v>TungstenJiangxi Xiushui Xianggan Nonferrous Metals Co., Ltd.</v>
      </c>
      <c r="T505"/>
    </row>
    <row r="506" spans="1:20" ht="10.5" customHeight="1">
      <c r="A506" s="298" t="s">
        <v>2293</v>
      </c>
      <c r="B506" s="298" t="s">
        <v>210</v>
      </c>
      <c r="C506" s="298" t="s">
        <v>210</v>
      </c>
      <c r="D506" s="298" t="s">
        <v>2150</v>
      </c>
      <c r="E506" s="298" t="s">
        <v>199</v>
      </c>
      <c r="F506" s="298" t="s">
        <v>3060</v>
      </c>
      <c r="G506" s="298"/>
      <c r="H506" s="298" t="s">
        <v>3398</v>
      </c>
      <c r="I506" s="298" t="s">
        <v>3139</v>
      </c>
      <c r="J506" s="45" t="str">
        <f t="shared" si="14"/>
        <v>TungstenJiangxi Yaosheng Tungsten Co., Ltd.</v>
      </c>
      <c r="K506" s="45" t="str">
        <f t="shared" si="15"/>
        <v>TungstenJiangxi Yaosheng Tungsten Co., Ltd.</v>
      </c>
      <c r="T506"/>
    </row>
    <row r="507" spans="1:20" ht="10.5" customHeight="1">
      <c r="A507" s="298" t="s">
        <v>2293</v>
      </c>
      <c r="B507" s="298" t="s">
        <v>208</v>
      </c>
      <c r="C507" s="298" t="s">
        <v>208</v>
      </c>
      <c r="D507" s="298" t="s">
        <v>4880</v>
      </c>
      <c r="E507" s="298" t="s">
        <v>1395</v>
      </c>
      <c r="F507" s="298" t="s">
        <v>3060</v>
      </c>
      <c r="G507" s="298"/>
      <c r="H507" s="298" t="s">
        <v>3485</v>
      </c>
      <c r="I507" s="298" t="s">
        <v>3362</v>
      </c>
      <c r="J507" s="45" t="str">
        <f t="shared" si="14"/>
        <v>TungstenKennametal Fallon</v>
      </c>
      <c r="K507" s="45" t="str">
        <f t="shared" si="15"/>
        <v>TungstenKennametal Fallon</v>
      </c>
      <c r="T507"/>
    </row>
    <row r="508" spans="1:20" ht="10.5" customHeight="1">
      <c r="A508" s="298" t="s">
        <v>2293</v>
      </c>
      <c r="B508" s="298" t="s">
        <v>206</v>
      </c>
      <c r="C508" s="298" t="s">
        <v>206</v>
      </c>
      <c r="D508" s="298" t="s">
        <v>4880</v>
      </c>
      <c r="E508" s="298" t="s">
        <v>1385</v>
      </c>
      <c r="F508" s="298" t="s">
        <v>3060</v>
      </c>
      <c r="G508" s="298"/>
      <c r="H508" s="298" t="s">
        <v>3477</v>
      </c>
      <c r="I508" s="298" t="s">
        <v>3478</v>
      </c>
      <c r="J508" s="45" t="str">
        <f t="shared" si="14"/>
        <v>TungstenKennametal Huntsville</v>
      </c>
      <c r="K508" s="45" t="str">
        <f t="shared" si="15"/>
        <v>TungstenKennametal Huntsville</v>
      </c>
      <c r="T508"/>
    </row>
    <row r="509" spans="1:20" ht="10.5" customHeight="1">
      <c r="A509" s="298" t="s">
        <v>2293</v>
      </c>
      <c r="B509" s="298" t="s">
        <v>213</v>
      </c>
      <c r="C509" s="298" t="s">
        <v>213</v>
      </c>
      <c r="D509" s="298" t="s">
        <v>2150</v>
      </c>
      <c r="E509" s="298" t="s">
        <v>202</v>
      </c>
      <c r="F509" s="298" t="s">
        <v>3060</v>
      </c>
      <c r="G509" s="298"/>
      <c r="H509" s="298" t="s">
        <v>3496</v>
      </c>
      <c r="I509" s="298" t="s">
        <v>3096</v>
      </c>
      <c r="J509" s="45" t="str">
        <f t="shared" si="14"/>
        <v>TungstenMalipo Haiyu Tungsten Co., Ltd.</v>
      </c>
      <c r="K509" s="45" t="str">
        <f t="shared" si="15"/>
        <v>TungstenMalipo Haiyu Tungsten Co., Ltd.</v>
      </c>
      <c r="T509"/>
    </row>
    <row r="510" spans="1:20" ht="10.5" customHeight="1">
      <c r="A510" s="298" t="s">
        <v>2293</v>
      </c>
      <c r="B510" s="298" t="s">
        <v>4255</v>
      </c>
      <c r="C510" s="298" t="s">
        <v>4255</v>
      </c>
      <c r="D510" s="298" t="s">
        <v>1690</v>
      </c>
      <c r="E510" s="298" t="s">
        <v>4256</v>
      </c>
      <c r="F510" s="298" t="s">
        <v>3060</v>
      </c>
      <c r="G510" s="298"/>
      <c r="H510" s="298" t="s">
        <v>4257</v>
      </c>
      <c r="I510" s="298" t="s">
        <v>3229</v>
      </c>
      <c r="J510" s="45" t="str">
        <f t="shared" si="14"/>
        <v>TungstenMoliren Ltd</v>
      </c>
      <c r="K510" s="45" t="str">
        <f t="shared" si="15"/>
        <v>TungstenMoliren Ltd</v>
      </c>
      <c r="T510"/>
    </row>
    <row r="511" spans="1:20" ht="10.5" customHeight="1">
      <c r="A511" s="298" t="s">
        <v>2293</v>
      </c>
      <c r="B511" s="298" t="s">
        <v>3506</v>
      </c>
      <c r="C511" s="298" t="s">
        <v>3506</v>
      </c>
      <c r="D511" s="298" t="s">
        <v>4880</v>
      </c>
      <c r="E511" s="298" t="s">
        <v>3507</v>
      </c>
      <c r="F511" s="298" t="s">
        <v>3060</v>
      </c>
      <c r="G511" s="298"/>
      <c r="H511" s="298" t="s">
        <v>3508</v>
      </c>
      <c r="I511" s="298" t="s">
        <v>3165</v>
      </c>
      <c r="J511" s="45" t="str">
        <f t="shared" si="14"/>
        <v>TungstenNiagara Refining LLC</v>
      </c>
      <c r="K511" s="45" t="str">
        <f t="shared" si="15"/>
        <v>TungstenNiagara Refining LLC</v>
      </c>
      <c r="T511"/>
    </row>
    <row r="512" spans="1:20" ht="10.5" customHeight="1">
      <c r="A512" s="298" t="s">
        <v>2293</v>
      </c>
      <c r="B512" s="298" t="s">
        <v>2712</v>
      </c>
      <c r="C512" s="298" t="s">
        <v>2712</v>
      </c>
      <c r="D512" s="298" t="s">
        <v>1737</v>
      </c>
      <c r="E512" s="298" t="s">
        <v>2711</v>
      </c>
      <c r="F512" s="298" t="s">
        <v>3060</v>
      </c>
      <c r="G512" s="298"/>
      <c r="H512" s="298" t="s">
        <v>3502</v>
      </c>
      <c r="I512" s="298" t="s">
        <v>3503</v>
      </c>
      <c r="J512" s="45" t="str">
        <f t="shared" si="14"/>
        <v>TungstenNui Phao H.C. Starck Tungsten Chemicals Manufacturing LLC</v>
      </c>
      <c r="K512" s="45" t="str">
        <f t="shared" si="15"/>
        <v>TungstenNui Phao H.C. Starck Tungsten Chemicals Manufacturing LLC</v>
      </c>
      <c r="T512"/>
    </row>
    <row r="513" spans="1:20" ht="10.5" customHeight="1">
      <c r="A513" s="298" t="s">
        <v>2293</v>
      </c>
      <c r="B513" s="298" t="s">
        <v>4624</v>
      </c>
      <c r="C513" s="298" t="s">
        <v>4624</v>
      </c>
      <c r="D513" s="298" t="s">
        <v>1679</v>
      </c>
      <c r="E513" s="298" t="s">
        <v>4258</v>
      </c>
      <c r="F513" s="298" t="s">
        <v>3060</v>
      </c>
      <c r="G513" s="298"/>
      <c r="H513" s="298" t="s">
        <v>4259</v>
      </c>
      <c r="I513" s="298" t="s">
        <v>4260</v>
      </c>
      <c r="J513" s="45" t="str">
        <f t="shared" si="14"/>
        <v>TungstenPhilippine Chuangxin Industrial Co., Inc.</v>
      </c>
      <c r="K513" s="45" t="str">
        <f t="shared" si="15"/>
        <v>TungstenPhilippine Chuangxin Industrial Co., Inc.</v>
      </c>
      <c r="T513"/>
    </row>
    <row r="514" spans="1:20" ht="10.5" customHeight="1">
      <c r="A514" s="298" t="s">
        <v>2293</v>
      </c>
      <c r="B514" s="298" t="s">
        <v>3493</v>
      </c>
      <c r="C514" s="298" t="s">
        <v>1440</v>
      </c>
      <c r="D514" s="298" t="s">
        <v>2150</v>
      </c>
      <c r="E514" s="298" t="s">
        <v>1400</v>
      </c>
      <c r="F514" s="298" t="s">
        <v>3060</v>
      </c>
      <c r="G514" s="298"/>
      <c r="H514" s="298" t="s">
        <v>3492</v>
      </c>
      <c r="I514" s="298" t="s">
        <v>3270</v>
      </c>
      <c r="J514" s="45" t="str">
        <f t="shared" si="14"/>
        <v>TungstenShaoguan Xinhai Rendan Tungsten Industry Co. Ltd</v>
      </c>
      <c r="K514" s="45" t="str">
        <f t="shared" si="15"/>
        <v>TungstenShaoguan Xinhai Rendan Tungsten Industry Co. Ltd</v>
      </c>
      <c r="T514"/>
    </row>
    <row r="515" spans="1:20" ht="10.5" customHeight="1">
      <c r="A515" s="298" t="s">
        <v>2293</v>
      </c>
      <c r="B515" s="298" t="s">
        <v>4261</v>
      </c>
      <c r="C515" s="298" t="s">
        <v>4261</v>
      </c>
      <c r="D515" s="298" t="s">
        <v>2150</v>
      </c>
      <c r="E515" s="298" t="s">
        <v>4262</v>
      </c>
      <c r="F515" s="298" t="s">
        <v>3060</v>
      </c>
      <c r="G515" s="298"/>
      <c r="H515" s="298" t="s">
        <v>3338</v>
      </c>
      <c r="I515" s="298" t="s">
        <v>3121</v>
      </c>
      <c r="J515" s="45" t="str">
        <f t="shared" si="14"/>
        <v>TungstenSouth-East Nonferrous Metal Company Limited of Hengyang City</v>
      </c>
      <c r="K515" s="45" t="str">
        <f t="shared" si="15"/>
        <v>TungstenSouth-East Nonferrous Metal Company Limited of Hengyang City</v>
      </c>
      <c r="T515"/>
    </row>
    <row r="516" spans="1:20" ht="10.5" customHeight="1">
      <c r="A516" s="298" t="s">
        <v>2293</v>
      </c>
      <c r="B516" s="298" t="s">
        <v>2</v>
      </c>
      <c r="C516" s="298" t="s">
        <v>2</v>
      </c>
      <c r="D516" s="298" t="s">
        <v>1737</v>
      </c>
      <c r="E516" s="298" t="s">
        <v>1396</v>
      </c>
      <c r="F516" s="298" t="s">
        <v>3060</v>
      </c>
      <c r="G516" s="298"/>
      <c r="H516" s="298" t="s">
        <v>3486</v>
      </c>
      <c r="I516" s="298" t="s">
        <v>4029</v>
      </c>
      <c r="J516" s="45" t="str">
        <f t="shared" si="14"/>
        <v>TungstenTejing (Vietnam) Tungsten Co., Ltd.</v>
      </c>
      <c r="K516" s="45" t="str">
        <f t="shared" si="15"/>
        <v>TungstenTejing (Vietnam) Tungsten Co., Ltd.</v>
      </c>
      <c r="T516"/>
    </row>
    <row r="517" spans="1:20" ht="10.5" customHeight="1">
      <c r="A517" s="298" t="s">
        <v>2293</v>
      </c>
      <c r="B517" s="298" t="s">
        <v>4915</v>
      </c>
      <c r="C517" s="298" t="s">
        <v>4915</v>
      </c>
      <c r="D517" s="298" t="s">
        <v>1690</v>
      </c>
      <c r="E517" s="298" t="s">
        <v>4916</v>
      </c>
      <c r="F517" s="298" t="s">
        <v>3060</v>
      </c>
      <c r="G517" s="298"/>
      <c r="H517" s="298" t="s">
        <v>4923</v>
      </c>
      <c r="I517" s="298" t="s">
        <v>4924</v>
      </c>
      <c r="J517" s="45" t="str">
        <f t="shared" si="14"/>
        <v>TungstenUnecha Refractory metals plant</v>
      </c>
      <c r="K517" s="45" t="str">
        <f t="shared" si="15"/>
        <v>TungstenUnecha Refractory metals plant</v>
      </c>
      <c r="T517"/>
    </row>
    <row r="518" spans="1:20" ht="10.5" customHeight="1">
      <c r="A518" s="298" t="s">
        <v>2293</v>
      </c>
      <c r="B518" s="298" t="s">
        <v>4066</v>
      </c>
      <c r="C518" s="298" t="s">
        <v>4066</v>
      </c>
      <c r="D518" s="298" t="s">
        <v>1737</v>
      </c>
      <c r="E518" s="298" t="s">
        <v>2542</v>
      </c>
      <c r="F518" s="298" t="s">
        <v>3060</v>
      </c>
      <c r="G518" s="298"/>
      <c r="H518" s="298" t="s">
        <v>3486</v>
      </c>
      <c r="I518" s="298" t="s">
        <v>3487</v>
      </c>
      <c r="J518" s="45" t="str">
        <f t="shared" si="14"/>
        <v>TungstenVietnam Youngsun Tungsten Industry Co., Ltd.</v>
      </c>
      <c r="K518" s="45" t="str">
        <f t="shared" si="15"/>
        <v>TungstenVietnam Youngsun Tungsten Industry Co., Ltd.</v>
      </c>
      <c r="T518"/>
    </row>
    <row r="519" spans="1:20" ht="10.5" customHeight="1">
      <c r="A519" s="298" t="s">
        <v>2293</v>
      </c>
      <c r="B519" s="298" t="s">
        <v>3490</v>
      </c>
      <c r="C519" s="298" t="s">
        <v>1756</v>
      </c>
      <c r="D519" s="298" t="s">
        <v>2125</v>
      </c>
      <c r="E519" s="298" t="s">
        <v>1397</v>
      </c>
      <c r="F519" s="298" t="s">
        <v>3060</v>
      </c>
      <c r="G519" s="298"/>
      <c r="H519" s="298" t="s">
        <v>3488</v>
      </c>
      <c r="I519" s="298" t="s">
        <v>3346</v>
      </c>
      <c r="J519" s="45" t="str">
        <f t="shared" si="14"/>
        <v>TungstenWBH</v>
      </c>
      <c r="K519" s="45" t="str">
        <f t="shared" si="15"/>
        <v>TungstenWBH</v>
      </c>
      <c r="T519"/>
    </row>
    <row r="520" spans="1:20" ht="10.5" customHeight="1">
      <c r="A520" s="298" t="s">
        <v>2293</v>
      </c>
      <c r="B520" s="298" t="s">
        <v>3489</v>
      </c>
      <c r="C520" s="298" t="s">
        <v>1756</v>
      </c>
      <c r="D520" s="298" t="s">
        <v>2125</v>
      </c>
      <c r="E520" s="298" t="s">
        <v>1397</v>
      </c>
      <c r="F520" s="298" t="s">
        <v>3060</v>
      </c>
      <c r="G520" s="298"/>
      <c r="H520" s="298" t="s">
        <v>3488</v>
      </c>
      <c r="I520" s="298" t="s">
        <v>3346</v>
      </c>
      <c r="J520" s="45" t="str">
        <f t="shared" si="14"/>
        <v>TungstenWBH,Wolfram [Austria]</v>
      </c>
      <c r="K520" s="45" t="str">
        <f t="shared" si="15"/>
        <v>TungstenWBH,Wolfram [Austria]</v>
      </c>
      <c r="T520"/>
    </row>
    <row r="521" spans="1:20" ht="10.5" customHeight="1">
      <c r="A521" s="298" t="s">
        <v>2293</v>
      </c>
      <c r="B521" s="298" t="s">
        <v>1756</v>
      </c>
      <c r="C521" s="298" t="s">
        <v>1756</v>
      </c>
      <c r="D521" s="298" t="s">
        <v>2125</v>
      </c>
      <c r="E521" s="298" t="s">
        <v>1397</v>
      </c>
      <c r="F521" s="298" t="s">
        <v>3060</v>
      </c>
      <c r="G521" s="298"/>
      <c r="H521" s="298" t="s">
        <v>3488</v>
      </c>
      <c r="I521" s="298" t="s">
        <v>3346</v>
      </c>
      <c r="J521" s="45" t="str">
        <f t="shared" si="14"/>
        <v>TungstenWolfram Bergbau und Hütten AG</v>
      </c>
      <c r="K521" s="45" t="str">
        <f t="shared" si="15"/>
        <v>TungstenWolfram Bergbau und Hütten AG</v>
      </c>
      <c r="T521"/>
    </row>
    <row r="522" spans="1:20" ht="10.5" customHeight="1">
      <c r="A522" s="298" t="s">
        <v>2293</v>
      </c>
      <c r="B522" s="298" t="s">
        <v>4263</v>
      </c>
      <c r="C522" s="298" t="s">
        <v>4263</v>
      </c>
      <c r="D522" s="298" t="s">
        <v>4876</v>
      </c>
      <c r="E522" s="298" t="s">
        <v>4264</v>
      </c>
      <c r="F522" s="298" t="s">
        <v>3060</v>
      </c>
      <c r="G522" s="298"/>
      <c r="H522" s="298" t="s">
        <v>4265</v>
      </c>
      <c r="I522" s="298" t="s">
        <v>4266</v>
      </c>
      <c r="J522" s="45" t="str">
        <f t="shared" si="14"/>
        <v>TungstenWoltech Korea Co., Ltd.</v>
      </c>
      <c r="K522" s="45" t="str">
        <f t="shared" si="15"/>
        <v>TungstenWoltech Korea Co., Ltd.</v>
      </c>
      <c r="T522"/>
    </row>
    <row r="523" spans="1:20" ht="10.5" customHeight="1">
      <c r="A523" s="298" t="s">
        <v>2293</v>
      </c>
      <c r="B523" s="298" t="s">
        <v>3497</v>
      </c>
      <c r="C523" s="298" t="s">
        <v>214</v>
      </c>
      <c r="D523" s="298" t="s">
        <v>2150</v>
      </c>
      <c r="E523" s="298" t="s">
        <v>203</v>
      </c>
      <c r="F523" s="298" t="s">
        <v>3060</v>
      </c>
      <c r="G523" s="298"/>
      <c r="H523" s="298" t="s">
        <v>3491</v>
      </c>
      <c r="I523" s="298" t="s">
        <v>3267</v>
      </c>
      <c r="J523" s="45" t="str">
        <f t="shared" si="14"/>
        <v>TungstenXiamen H.C.</v>
      </c>
      <c r="K523" s="45" t="str">
        <f t="shared" si="15"/>
        <v>TungstenXiamen H.C.</v>
      </c>
      <c r="T523"/>
    </row>
    <row r="524" spans="1:20" ht="10.5" customHeight="1">
      <c r="A524" s="298" t="s">
        <v>2293</v>
      </c>
      <c r="B524" s="298" t="s">
        <v>214</v>
      </c>
      <c r="C524" s="298" t="s">
        <v>214</v>
      </c>
      <c r="D524" s="298" t="s">
        <v>2150</v>
      </c>
      <c r="E524" s="298" t="s">
        <v>203</v>
      </c>
      <c r="F524" s="298" t="s">
        <v>3060</v>
      </c>
      <c r="G524" s="298"/>
      <c r="H524" s="298" t="s">
        <v>3491</v>
      </c>
      <c r="I524" s="298" t="s">
        <v>3267</v>
      </c>
      <c r="J524" s="45" t="str">
        <f t="shared" ref="J524:J544" si="16">A524&amp;B524</f>
        <v>TungstenXiamen Tungsten (H.C.) Co., Ltd.</v>
      </c>
      <c r="K524" s="45" t="str">
        <f t="shared" ref="K524:K544" si="17">A524&amp;B524</f>
        <v>TungstenXiamen Tungsten (H.C.) Co., Ltd.</v>
      </c>
      <c r="T524"/>
    </row>
    <row r="525" spans="1:20" ht="10.5" customHeight="1">
      <c r="A525" s="298" t="s">
        <v>2293</v>
      </c>
      <c r="B525" s="298" t="s">
        <v>2627</v>
      </c>
      <c r="C525" s="298" t="s">
        <v>2627</v>
      </c>
      <c r="D525" s="298" t="s">
        <v>2150</v>
      </c>
      <c r="E525" s="298" t="s">
        <v>1398</v>
      </c>
      <c r="F525" s="298" t="s">
        <v>3060</v>
      </c>
      <c r="G525" s="298"/>
      <c r="H525" s="298" t="s">
        <v>3491</v>
      </c>
      <c r="I525" s="298" t="s">
        <v>3267</v>
      </c>
      <c r="J525" s="45" t="str">
        <f t="shared" si="16"/>
        <v>TungstenXiamen Tungsten Co., Ltd.</v>
      </c>
      <c r="K525" s="45" t="str">
        <f t="shared" si="17"/>
        <v>TungstenXiamen Tungsten Co., Ltd.</v>
      </c>
      <c r="T525"/>
    </row>
    <row r="526" spans="1:20" ht="10.5" customHeight="1">
      <c r="A526" s="298" t="s">
        <v>2293</v>
      </c>
      <c r="B526" s="298" t="s">
        <v>4267</v>
      </c>
      <c r="C526" s="298" t="s">
        <v>4267</v>
      </c>
      <c r="D526" s="298" t="s">
        <v>2150</v>
      </c>
      <c r="E526" s="298" t="s">
        <v>4268</v>
      </c>
      <c r="F526" s="298" t="s">
        <v>3060</v>
      </c>
      <c r="G526" s="298"/>
      <c r="H526" s="298" t="s">
        <v>3398</v>
      </c>
      <c r="I526" s="298" t="s">
        <v>3139</v>
      </c>
      <c r="J526" s="45" t="str">
        <f t="shared" si="16"/>
        <v>TungstenXinfeng Huarui Tungsten &amp; Molybdenum New Material Co., Ltd.</v>
      </c>
      <c r="K526" s="45" t="str">
        <f t="shared" si="17"/>
        <v>TungstenXinfeng Huarui Tungsten &amp; Molybdenum New Material Co., Ltd.</v>
      </c>
      <c r="T526"/>
    </row>
    <row r="527" spans="1:20" ht="10.5" customHeight="1">
      <c r="A527" s="298" t="s">
        <v>2293</v>
      </c>
      <c r="B527" s="298" t="s">
        <v>1440</v>
      </c>
      <c r="C527" s="298" t="s">
        <v>1440</v>
      </c>
      <c r="D527" s="298" t="s">
        <v>2150</v>
      </c>
      <c r="E527" s="298" t="s">
        <v>1400</v>
      </c>
      <c r="F527" s="298" t="s">
        <v>3060</v>
      </c>
      <c r="G527" s="298"/>
      <c r="H527" s="298" t="s">
        <v>3492</v>
      </c>
      <c r="I527" s="298" t="s">
        <v>3270</v>
      </c>
      <c r="J527" s="45" t="str">
        <f t="shared" si="16"/>
        <v>TungstenXinhai Rendan Shaoguan Tungsten Co., Ltd.</v>
      </c>
      <c r="K527" s="45" t="str">
        <f t="shared" si="17"/>
        <v>TungstenXinhai Rendan Shaoguan Tungsten Co., Ltd.</v>
      </c>
      <c r="T527"/>
    </row>
    <row r="528" spans="1:20" ht="10.5" customHeight="1">
      <c r="A528" s="298" t="s">
        <v>2293</v>
      </c>
      <c r="B528" s="298" t="s">
        <v>3480</v>
      </c>
      <c r="C528" s="298" t="s">
        <v>2623</v>
      </c>
      <c r="D528" s="298" t="s">
        <v>2150</v>
      </c>
      <c r="E528" s="298" t="s">
        <v>1387</v>
      </c>
      <c r="F528" s="298" t="s">
        <v>3060</v>
      </c>
      <c r="G528" s="298"/>
      <c r="H528" s="298" t="s">
        <v>3398</v>
      </c>
      <c r="I528" s="298" t="s">
        <v>3139</v>
      </c>
      <c r="J528" s="45" t="str">
        <f t="shared" si="16"/>
        <v>TungstenZhangyuan Tungsten Co Ltd</v>
      </c>
      <c r="K528" s="45" t="str">
        <f t="shared" si="17"/>
        <v>TungstenZhangyuan Tungsten Co Ltd</v>
      </c>
      <c r="T528"/>
    </row>
    <row r="529" spans="1:20" ht="10.5" customHeight="1">
      <c r="A529" s="243" t="s">
        <v>2293</v>
      </c>
      <c r="B529" s="243" t="s">
        <v>3493</v>
      </c>
      <c r="C529" s="243" t="s">
        <v>1440</v>
      </c>
      <c r="D529" s="243" t="s">
        <v>2150</v>
      </c>
      <c r="E529" s="243" t="s">
        <v>1400</v>
      </c>
      <c r="F529" s="243" t="s">
        <v>3060</v>
      </c>
      <c r="G529" s="243"/>
      <c r="H529" s="243" t="s">
        <v>3492</v>
      </c>
      <c r="I529" s="243" t="s">
        <v>3270</v>
      </c>
      <c r="J529" s="45" t="str">
        <f t="shared" si="16"/>
        <v>TungstenShaoguan Xinhai Rendan Tungsten Industry Co. Ltd</v>
      </c>
      <c r="K529" s="45" t="str">
        <f t="shared" si="17"/>
        <v>TungstenShaoguan Xinhai Rendan Tungsten Industry Co. Ltd</v>
      </c>
      <c r="T529"/>
    </row>
    <row r="530" spans="1:20" ht="10.5" customHeight="1">
      <c r="A530" s="243" t="s">
        <v>2293</v>
      </c>
      <c r="B530" s="243" t="s">
        <v>4261</v>
      </c>
      <c r="C530" s="243" t="s">
        <v>4261</v>
      </c>
      <c r="D530" s="243" t="s">
        <v>2150</v>
      </c>
      <c r="E530" s="243" t="s">
        <v>4262</v>
      </c>
      <c r="F530" s="243" t="s">
        <v>3060</v>
      </c>
      <c r="G530" s="243"/>
      <c r="H530" s="243" t="s">
        <v>3338</v>
      </c>
      <c r="I530" s="243" t="s">
        <v>3121</v>
      </c>
      <c r="J530" s="45" t="str">
        <f t="shared" si="16"/>
        <v>TungstenSouth-East Nonferrous Metal Company Limited of Hengyang City</v>
      </c>
      <c r="K530" s="45" t="str">
        <f t="shared" si="17"/>
        <v>TungstenSouth-East Nonferrous Metal Company Limited of Hengyang City</v>
      </c>
      <c r="T530"/>
    </row>
    <row r="531" spans="1:20" ht="10.5" customHeight="1">
      <c r="A531" s="243" t="s">
        <v>2293</v>
      </c>
      <c r="B531" s="243" t="s">
        <v>2</v>
      </c>
      <c r="C531" s="243" t="s">
        <v>2</v>
      </c>
      <c r="D531" s="243" t="s">
        <v>1737</v>
      </c>
      <c r="E531" s="243" t="s">
        <v>1396</v>
      </c>
      <c r="F531" s="243" t="s">
        <v>3060</v>
      </c>
      <c r="G531" s="243"/>
      <c r="H531" s="243" t="s">
        <v>3486</v>
      </c>
      <c r="I531" s="243" t="s">
        <v>4029</v>
      </c>
      <c r="J531" s="45" t="str">
        <f t="shared" si="16"/>
        <v>TungstenTejing (Vietnam) Tungsten Co., Ltd.</v>
      </c>
      <c r="K531" s="45" t="str">
        <f t="shared" si="17"/>
        <v>TungstenTejing (Vietnam) Tungsten Co., Ltd.</v>
      </c>
      <c r="T531"/>
    </row>
    <row r="532" spans="1:20" ht="10.5" customHeight="1">
      <c r="A532" s="243" t="s">
        <v>2293</v>
      </c>
      <c r="B532" s="243" t="s">
        <v>4066</v>
      </c>
      <c r="C532" s="243" t="s">
        <v>4066</v>
      </c>
      <c r="D532" s="243" t="s">
        <v>1737</v>
      </c>
      <c r="E532" s="243" t="s">
        <v>2542</v>
      </c>
      <c r="F532" s="243" t="s">
        <v>3060</v>
      </c>
      <c r="G532" s="243"/>
      <c r="H532" s="243" t="s">
        <v>3486</v>
      </c>
      <c r="I532" s="243" t="s">
        <v>3487</v>
      </c>
      <c r="J532" s="45" t="str">
        <f t="shared" si="16"/>
        <v>TungstenVietnam Youngsun Tungsten Industry Co., Ltd.</v>
      </c>
      <c r="K532" s="45" t="str">
        <f t="shared" si="17"/>
        <v>TungstenVietnam Youngsun Tungsten Industry Co., Ltd.</v>
      </c>
      <c r="T532"/>
    </row>
    <row r="533" spans="1:20" ht="10.5" customHeight="1">
      <c r="A533" s="243" t="s">
        <v>2293</v>
      </c>
      <c r="B533" s="243" t="s">
        <v>3490</v>
      </c>
      <c r="C533" s="243" t="s">
        <v>1756</v>
      </c>
      <c r="D533" s="243" t="s">
        <v>2125</v>
      </c>
      <c r="E533" s="243" t="s">
        <v>1397</v>
      </c>
      <c r="F533" s="243" t="s">
        <v>3060</v>
      </c>
      <c r="G533" s="243"/>
      <c r="H533" s="243" t="s">
        <v>3488</v>
      </c>
      <c r="I533" s="243" t="s">
        <v>3346</v>
      </c>
      <c r="J533" s="45" t="str">
        <f t="shared" si="16"/>
        <v>TungstenWBH</v>
      </c>
      <c r="K533" s="45" t="str">
        <f t="shared" si="17"/>
        <v>TungstenWBH</v>
      </c>
      <c r="T533"/>
    </row>
    <row r="534" spans="1:20" ht="10.5" customHeight="1">
      <c r="A534" s="243" t="s">
        <v>2293</v>
      </c>
      <c r="B534" s="243" t="s">
        <v>3489</v>
      </c>
      <c r="C534" s="243" t="s">
        <v>1756</v>
      </c>
      <c r="D534" s="243" t="s">
        <v>2125</v>
      </c>
      <c r="E534" s="243" t="s">
        <v>1397</v>
      </c>
      <c r="F534" s="243" t="s">
        <v>3060</v>
      </c>
      <c r="G534" s="243"/>
      <c r="H534" s="243" t="s">
        <v>3488</v>
      </c>
      <c r="I534" s="243" t="s">
        <v>3346</v>
      </c>
      <c r="J534" s="45" t="str">
        <f t="shared" si="16"/>
        <v>TungstenWBH,Wolfram [Austria]</v>
      </c>
      <c r="K534" s="45" t="str">
        <f t="shared" si="17"/>
        <v>TungstenWBH,Wolfram [Austria]</v>
      </c>
      <c r="T534"/>
    </row>
    <row r="535" spans="1:20" ht="10.5" customHeight="1">
      <c r="A535" s="243" t="s">
        <v>2293</v>
      </c>
      <c r="B535" s="243" t="s">
        <v>1756</v>
      </c>
      <c r="C535" s="243" t="s">
        <v>1756</v>
      </c>
      <c r="D535" s="243" t="s">
        <v>2125</v>
      </c>
      <c r="E535" s="243" t="s">
        <v>1397</v>
      </c>
      <c r="F535" s="243" t="s">
        <v>3060</v>
      </c>
      <c r="G535" s="243"/>
      <c r="H535" s="243" t="s">
        <v>3488</v>
      </c>
      <c r="I535" s="243" t="s">
        <v>3346</v>
      </c>
      <c r="J535" s="45" t="str">
        <f t="shared" si="16"/>
        <v>TungstenWolfram Bergbau und Hütten AG</v>
      </c>
      <c r="K535" s="45" t="str">
        <f t="shared" si="17"/>
        <v>TungstenWolfram Bergbau und Hütten AG</v>
      </c>
      <c r="T535"/>
    </row>
    <row r="536" spans="1:20" ht="10.5" customHeight="1">
      <c r="A536" s="243" t="s">
        <v>2293</v>
      </c>
      <c r="B536" s="243" t="s">
        <v>4263</v>
      </c>
      <c r="C536" s="243" t="s">
        <v>4263</v>
      </c>
      <c r="D536" s="243" t="s">
        <v>2224</v>
      </c>
      <c r="E536" s="243" t="s">
        <v>4264</v>
      </c>
      <c r="F536" s="243" t="s">
        <v>3060</v>
      </c>
      <c r="G536" s="243"/>
      <c r="H536" s="243" t="s">
        <v>4265</v>
      </c>
      <c r="I536" s="243" t="s">
        <v>4266</v>
      </c>
      <c r="J536" s="45" t="str">
        <f t="shared" si="16"/>
        <v>TungstenWoltech Korea Co., Ltd.</v>
      </c>
      <c r="K536" s="45" t="str">
        <f t="shared" si="17"/>
        <v>TungstenWoltech Korea Co., Ltd.</v>
      </c>
      <c r="T536"/>
    </row>
    <row r="537" spans="1:20" ht="10.5" customHeight="1">
      <c r="A537" s="243" t="s">
        <v>2293</v>
      </c>
      <c r="B537" s="243" t="s">
        <v>3497</v>
      </c>
      <c r="C537" s="243" t="s">
        <v>214</v>
      </c>
      <c r="D537" s="243" t="s">
        <v>2150</v>
      </c>
      <c r="E537" s="243" t="s">
        <v>203</v>
      </c>
      <c r="F537" s="243" t="s">
        <v>3060</v>
      </c>
      <c r="G537" s="243"/>
      <c r="H537" s="243" t="s">
        <v>3491</v>
      </c>
      <c r="I537" s="243" t="s">
        <v>3267</v>
      </c>
      <c r="J537" s="45" t="str">
        <f t="shared" si="16"/>
        <v>TungstenXiamen H.C.</v>
      </c>
      <c r="K537" s="45" t="str">
        <f t="shared" si="17"/>
        <v>TungstenXiamen H.C.</v>
      </c>
      <c r="T537"/>
    </row>
    <row r="538" spans="1:20" ht="10.5" customHeight="1">
      <c r="A538" s="243" t="s">
        <v>2293</v>
      </c>
      <c r="B538" s="243" t="s">
        <v>214</v>
      </c>
      <c r="C538" s="243" t="s">
        <v>214</v>
      </c>
      <c r="D538" s="243" t="s">
        <v>2150</v>
      </c>
      <c r="E538" s="243" t="s">
        <v>203</v>
      </c>
      <c r="F538" s="243" t="s">
        <v>3060</v>
      </c>
      <c r="G538" s="243"/>
      <c r="H538" s="243" t="s">
        <v>3491</v>
      </c>
      <c r="I538" s="243" t="s">
        <v>3267</v>
      </c>
      <c r="J538" s="45" t="str">
        <f t="shared" si="16"/>
        <v>TungstenXiamen Tungsten (H.C.) Co., Ltd.</v>
      </c>
      <c r="K538" s="45" t="str">
        <f t="shared" si="17"/>
        <v>TungstenXiamen Tungsten (H.C.) Co., Ltd.</v>
      </c>
      <c r="T538"/>
    </row>
    <row r="539" spans="1:20" ht="10.5" customHeight="1">
      <c r="A539" s="243" t="s">
        <v>2293</v>
      </c>
      <c r="B539" s="243" t="s">
        <v>2627</v>
      </c>
      <c r="C539" s="243" t="s">
        <v>2627</v>
      </c>
      <c r="D539" s="243" t="s">
        <v>2150</v>
      </c>
      <c r="E539" s="243" t="s">
        <v>1398</v>
      </c>
      <c r="F539" s="243" t="s">
        <v>3060</v>
      </c>
      <c r="G539" s="243"/>
      <c r="H539" s="243" t="s">
        <v>3491</v>
      </c>
      <c r="I539" s="243" t="s">
        <v>3267</v>
      </c>
      <c r="J539" s="45" t="str">
        <f t="shared" si="16"/>
        <v>TungstenXiamen Tungsten Co., Ltd.</v>
      </c>
      <c r="K539" s="45" t="str">
        <f t="shared" si="17"/>
        <v>TungstenXiamen Tungsten Co., Ltd.</v>
      </c>
      <c r="T539"/>
    </row>
    <row r="540" spans="1:20" ht="10.5" customHeight="1">
      <c r="A540" s="243" t="s">
        <v>2293</v>
      </c>
      <c r="B540" s="243" t="s">
        <v>4267</v>
      </c>
      <c r="C540" s="243" t="s">
        <v>4267</v>
      </c>
      <c r="D540" s="243" t="s">
        <v>2150</v>
      </c>
      <c r="E540" s="243" t="s">
        <v>4268</v>
      </c>
      <c r="F540" s="243" t="s">
        <v>3060</v>
      </c>
      <c r="G540" s="243"/>
      <c r="H540" s="243" t="s">
        <v>3398</v>
      </c>
      <c r="I540" s="243" t="s">
        <v>3139</v>
      </c>
      <c r="J540" s="45" t="str">
        <f t="shared" si="16"/>
        <v>TungstenXinfeng Huarui Tungsten &amp; Molybdenum New Material Co., Ltd.</v>
      </c>
      <c r="K540" s="45" t="str">
        <f t="shared" si="17"/>
        <v>TungstenXinfeng Huarui Tungsten &amp; Molybdenum New Material Co., Ltd.</v>
      </c>
      <c r="T540"/>
    </row>
    <row r="541" spans="1:20" ht="10.5" customHeight="1">
      <c r="A541" s="243" t="s">
        <v>2293</v>
      </c>
      <c r="B541" s="243" t="s">
        <v>1440</v>
      </c>
      <c r="C541" s="243" t="s">
        <v>1440</v>
      </c>
      <c r="D541" s="243" t="s">
        <v>2150</v>
      </c>
      <c r="E541" s="243" t="s">
        <v>1400</v>
      </c>
      <c r="F541" s="243" t="s">
        <v>3060</v>
      </c>
      <c r="G541" s="243"/>
      <c r="H541" s="243" t="s">
        <v>3492</v>
      </c>
      <c r="I541" s="243" t="s">
        <v>3270</v>
      </c>
      <c r="J541" s="45" t="str">
        <f t="shared" si="16"/>
        <v>TungstenXinhai Rendan Shaoguan Tungsten Co., Ltd.</v>
      </c>
      <c r="K541" s="45" t="str">
        <f t="shared" si="17"/>
        <v>TungstenXinhai Rendan Shaoguan Tungsten Co., Ltd.</v>
      </c>
      <c r="T541"/>
    </row>
    <row r="542" spans="1:20" ht="10.5" customHeight="1">
      <c r="A542" s="243" t="s">
        <v>2293</v>
      </c>
      <c r="B542" s="243" t="s">
        <v>3480</v>
      </c>
      <c r="C542" s="243" t="s">
        <v>2623</v>
      </c>
      <c r="D542" s="243" t="s">
        <v>2150</v>
      </c>
      <c r="E542" s="243" t="s">
        <v>1387</v>
      </c>
      <c r="F542" s="243" t="s">
        <v>3060</v>
      </c>
      <c r="G542" s="243"/>
      <c r="H542" s="243" t="s">
        <v>3398</v>
      </c>
      <c r="I542" s="243" t="s">
        <v>3139</v>
      </c>
      <c r="J542" s="45" t="str">
        <f t="shared" si="16"/>
        <v>TungstenZhangyuan Tungsten Co Ltd</v>
      </c>
      <c r="K542" s="45" t="str">
        <f t="shared" si="17"/>
        <v>TungstenZhangyuan Tungsten Co Ltd</v>
      </c>
      <c r="T542"/>
    </row>
    <row r="543" spans="1:20" ht="10.5" customHeight="1">
      <c r="A543" s="243" t="s">
        <v>2293</v>
      </c>
      <c r="B543" s="243" t="s">
        <v>3517</v>
      </c>
      <c r="C543" s="243"/>
      <c r="D543" s="243"/>
      <c r="E543" s="243"/>
      <c r="F543" s="243"/>
      <c r="G543" s="243"/>
      <c r="H543" s="243"/>
      <c r="I543" s="243"/>
      <c r="J543" s="45" t="str">
        <f t="shared" si="16"/>
        <v>TungstenSmelter not listed</v>
      </c>
      <c r="K543" s="45" t="str">
        <f t="shared" si="17"/>
        <v>TungstenSmelter not listed</v>
      </c>
    </row>
    <row r="544" spans="1:20" ht="10.5" customHeight="1">
      <c r="A544" s="243" t="s">
        <v>2293</v>
      </c>
      <c r="B544" s="243" t="s">
        <v>2538</v>
      </c>
      <c r="C544" s="243" t="s">
        <v>906</v>
      </c>
      <c r="D544" s="243" t="s">
        <v>906</v>
      </c>
      <c r="E544" s="243"/>
      <c r="F544" s="243"/>
      <c r="G544" s="243"/>
      <c r="H544" s="243"/>
      <c r="I544" s="243"/>
      <c r="J544" s="45" t="str">
        <f t="shared" si="16"/>
        <v>TungstenSmelter not yet identified</v>
      </c>
      <c r="K544" s="45" t="str">
        <f t="shared" si="17"/>
        <v>TungstenSmelter not yet identified</v>
      </c>
    </row>
  </sheetData>
  <sheetProtection password="E985" sheet="1" formatRows="0"/>
  <mergeCells count="2">
    <mergeCell ref="A1:G1"/>
    <mergeCell ref="A2:I3"/>
  </mergeCells>
  <phoneticPr fontId="29"/>
  <conditionalFormatting sqref="K227:K242 K296:K303 K463 K306:K307 K466:K532 K310:K460 K245:K293 K5:K224">
    <cfRule type="cellIs" dxfId="9" priority="10" stopIfTrue="1" operator="equal">
      <formula>"Yes"</formula>
    </cfRule>
  </conditionalFormatting>
  <conditionalFormatting sqref="K225:K226">
    <cfRule type="cellIs" dxfId="8" priority="9" stopIfTrue="1" operator="equal">
      <formula>"Yes"</formula>
    </cfRule>
  </conditionalFormatting>
  <conditionalFormatting sqref="K294:K295">
    <cfRule type="cellIs" dxfId="7" priority="8" stopIfTrue="1" operator="equal">
      <formula>"Yes"</formula>
    </cfRule>
  </conditionalFormatting>
  <conditionalFormatting sqref="K461:K462">
    <cfRule type="cellIs" dxfId="6" priority="7" stopIfTrue="1" operator="equal">
      <formula>"Yes"</formula>
    </cfRule>
  </conditionalFormatting>
  <conditionalFormatting sqref="K533">
    <cfRule type="cellIs" dxfId="5" priority="6" stopIfTrue="1" operator="equal">
      <formula>"Yes"</formula>
    </cfRule>
  </conditionalFormatting>
  <conditionalFormatting sqref="K304:K305">
    <cfRule type="cellIs" dxfId="4" priority="5" stopIfTrue="1" operator="equal">
      <formula>"Yes"</formula>
    </cfRule>
  </conditionalFormatting>
  <conditionalFormatting sqref="K543:K544">
    <cfRule type="cellIs" dxfId="3" priority="4" stopIfTrue="1" operator="equal">
      <formula>"Yes"</formula>
    </cfRule>
  </conditionalFormatting>
  <conditionalFormatting sqref="K464:K465">
    <cfRule type="cellIs" dxfId="2" priority="3" stopIfTrue="1" operator="equal">
      <formula>"Yes"</formula>
    </cfRule>
  </conditionalFormatting>
  <conditionalFormatting sqref="K308:K309">
    <cfRule type="cellIs" dxfId="1" priority="2" stopIfTrue="1" operator="equal">
      <formula>"Yes"</formula>
    </cfRule>
  </conditionalFormatting>
  <conditionalFormatting sqref="K243:K24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0" zoomScaleNormal="70" workbookViewId="0">
      <pane xSplit="3" ySplit="1" topLeftCell="D299" activePane="bottomRight" state="frozen"/>
      <selection pane="topRight" activeCell="D1" sqref="D1"/>
      <selection pane="bottomLeft" activeCell="A2" sqref="A2"/>
      <selection pane="bottomRight" activeCell="B310" sqref="B310"/>
    </sheetView>
  </sheetViews>
  <sheetFormatPr defaultColWidth="8.75" defaultRowHeight="14.25"/>
  <cols>
    <col min="1" max="1" width="14.625" style="193" customWidth="1"/>
    <col min="2" max="2" width="14" style="193" customWidth="1"/>
    <col min="3" max="3" width="6.25" style="193" customWidth="1"/>
    <col min="4" max="4" width="50.875" style="193" customWidth="1"/>
    <col min="5" max="5" width="44.875" style="193" customWidth="1"/>
    <col min="6" max="11" width="40" style="193" customWidth="1"/>
    <col min="12" max="12" width="40" style="260" customWidth="1"/>
    <col min="13" max="13" width="40" style="47" customWidth="1"/>
    <col min="14" max="16384" width="8.75" style="47"/>
  </cols>
  <sheetData>
    <row r="1" spans="1:13">
      <c r="B1" s="193" t="s">
        <v>2717</v>
      </c>
      <c r="C1" s="193" t="s">
        <v>1184</v>
      </c>
      <c r="D1" s="193" t="s">
        <v>1503</v>
      </c>
      <c r="E1" s="195" t="s">
        <v>2718</v>
      </c>
      <c r="F1" s="195" t="s">
        <v>2719</v>
      </c>
      <c r="G1" s="193" t="s">
        <v>957</v>
      </c>
      <c r="H1" s="193" t="s">
        <v>958</v>
      </c>
      <c r="I1" s="193" t="s">
        <v>959</v>
      </c>
      <c r="J1" s="193" t="s">
        <v>960</v>
      </c>
      <c r="K1" s="193" t="s">
        <v>961</v>
      </c>
      <c r="L1" s="260" t="s">
        <v>962</v>
      </c>
      <c r="M1" s="47" t="s">
        <v>4277</v>
      </c>
    </row>
    <row r="2" spans="1:13" ht="114">
      <c r="A2" s="193" t="str">
        <f>B2&amp;C2</f>
        <v>InstructionsA1</v>
      </c>
      <c r="B2" s="193" t="s">
        <v>956</v>
      </c>
      <c r="C2" s="193" t="s">
        <v>1185</v>
      </c>
      <c r="D2" s="193" t="s">
        <v>4704</v>
      </c>
      <c r="E2" s="195" t="s">
        <v>1021</v>
      </c>
      <c r="F2" s="195" t="s">
        <v>1403</v>
      </c>
      <c r="G2" s="193" t="s">
        <v>628</v>
      </c>
      <c r="H2" s="193" t="s">
        <v>521</v>
      </c>
      <c r="I2" s="193" t="s">
        <v>216</v>
      </c>
      <c r="J2" s="193" t="s">
        <v>2595</v>
      </c>
      <c r="K2" s="261" t="s">
        <v>716</v>
      </c>
      <c r="L2" s="260" t="s">
        <v>98</v>
      </c>
      <c r="M2" s="193" t="s">
        <v>4278</v>
      </c>
    </row>
    <row r="3" spans="1:13" ht="28.5">
      <c r="A3" s="193" t="str">
        <f t="shared" ref="A3:A79" si="0">B3&amp;C3</f>
        <v>InstructionsA2</v>
      </c>
      <c r="B3" s="193" t="s">
        <v>956</v>
      </c>
      <c r="C3" s="193" t="s">
        <v>1186</v>
      </c>
      <c r="D3" s="193" t="s">
        <v>1493</v>
      </c>
      <c r="E3" s="193" t="s">
        <v>1022</v>
      </c>
      <c r="F3" s="195" t="s">
        <v>1993</v>
      </c>
      <c r="G3" s="193" t="s">
        <v>1932</v>
      </c>
      <c r="H3" s="193" t="s">
        <v>1493</v>
      </c>
      <c r="I3" s="193" t="s">
        <v>1933</v>
      </c>
      <c r="J3" s="193" t="s">
        <v>1934</v>
      </c>
      <c r="K3" s="262" t="s">
        <v>717</v>
      </c>
      <c r="L3" s="260" t="s">
        <v>2361</v>
      </c>
      <c r="M3" s="193" t="s">
        <v>4279</v>
      </c>
    </row>
    <row r="4" spans="1:13" ht="409.5">
      <c r="A4" s="193" t="str">
        <f t="shared" si="0"/>
        <v>InstructionsA3</v>
      </c>
      <c r="B4" s="193" t="s">
        <v>956</v>
      </c>
      <c r="C4" s="193" t="s">
        <v>1187</v>
      </c>
      <c r="D4" s="193" t="s">
        <v>4810</v>
      </c>
      <c r="E4" s="195" t="s">
        <v>4644</v>
      </c>
      <c r="F4" s="195" t="s">
        <v>4645</v>
      </c>
      <c r="G4" s="193" t="s">
        <v>4646</v>
      </c>
      <c r="H4" s="193" t="s">
        <v>4647</v>
      </c>
      <c r="I4" s="193" t="s">
        <v>4648</v>
      </c>
      <c r="J4" s="193" t="s">
        <v>4649</v>
      </c>
      <c r="K4" s="261" t="s">
        <v>4650</v>
      </c>
      <c r="L4" s="260" t="s">
        <v>4651</v>
      </c>
      <c r="M4" s="248" t="s">
        <v>4652</v>
      </c>
    </row>
    <row r="5" spans="1:13" ht="384.75">
      <c r="A5" s="193" t="str">
        <f t="shared" si="0"/>
        <v>InstructionsA4</v>
      </c>
      <c r="B5" s="193" t="s">
        <v>956</v>
      </c>
      <c r="C5" s="193" t="s">
        <v>1188</v>
      </c>
      <c r="D5" s="193" t="s">
        <v>1402</v>
      </c>
      <c r="E5" s="195" t="s">
        <v>2720</v>
      </c>
      <c r="F5" s="195" t="s">
        <v>1404</v>
      </c>
      <c r="G5" s="193" t="s">
        <v>629</v>
      </c>
      <c r="H5" s="195" t="s">
        <v>522</v>
      </c>
      <c r="I5" s="193" t="s">
        <v>428</v>
      </c>
      <c r="J5" s="193" t="s">
        <v>2596</v>
      </c>
      <c r="K5" s="261" t="s">
        <v>718</v>
      </c>
      <c r="L5" s="260" t="s">
        <v>156</v>
      </c>
      <c r="M5" s="193" t="s">
        <v>4280</v>
      </c>
    </row>
    <row r="6" spans="1:13" ht="71.25">
      <c r="A6" s="193" t="str">
        <f t="shared" si="0"/>
        <v>InstructionsA6</v>
      </c>
      <c r="B6" s="193" t="s">
        <v>956</v>
      </c>
      <c r="C6" s="193" t="s">
        <v>1189</v>
      </c>
      <c r="D6" s="193" t="s">
        <v>775</v>
      </c>
      <c r="E6" s="195" t="s">
        <v>1023</v>
      </c>
      <c r="F6" s="195" t="s">
        <v>1405</v>
      </c>
      <c r="G6" s="193" t="s">
        <v>1935</v>
      </c>
      <c r="H6" s="193" t="s">
        <v>523</v>
      </c>
      <c r="I6" s="193" t="s">
        <v>429</v>
      </c>
      <c r="J6" s="193" t="s">
        <v>2545</v>
      </c>
      <c r="K6" s="261" t="s">
        <v>719</v>
      </c>
      <c r="L6" s="260" t="s">
        <v>157</v>
      </c>
      <c r="M6" s="193" t="s">
        <v>4281</v>
      </c>
    </row>
    <row r="7" spans="1:13" ht="28.5">
      <c r="A7" s="193" t="str">
        <f t="shared" si="0"/>
        <v>InstructionsA7</v>
      </c>
      <c r="B7" s="193" t="s">
        <v>956</v>
      </c>
      <c r="C7" s="193" t="s">
        <v>1190</v>
      </c>
      <c r="D7" s="193" t="s">
        <v>4706</v>
      </c>
      <c r="E7" s="195" t="s">
        <v>1024</v>
      </c>
      <c r="F7" s="195" t="s">
        <v>1406</v>
      </c>
      <c r="G7" s="193" t="s">
        <v>1936</v>
      </c>
      <c r="H7" s="193" t="s">
        <v>963</v>
      </c>
      <c r="I7" s="193" t="s">
        <v>430</v>
      </c>
      <c r="J7" s="193" t="s">
        <v>2443</v>
      </c>
      <c r="K7" s="261" t="s">
        <v>720</v>
      </c>
      <c r="L7" s="260" t="s">
        <v>2362</v>
      </c>
      <c r="M7" s="193" t="s">
        <v>4282</v>
      </c>
    </row>
    <row r="8" spans="1:13" ht="86.25" customHeight="1">
      <c r="A8" s="193" t="str">
        <f t="shared" si="0"/>
        <v>InstructionsA8</v>
      </c>
      <c r="B8" s="193" t="s">
        <v>956</v>
      </c>
      <c r="C8" s="193" t="s">
        <v>1191</v>
      </c>
      <c r="D8" s="193" t="s">
        <v>4872</v>
      </c>
      <c r="E8" s="304" t="s">
        <v>4938</v>
      </c>
      <c r="F8" s="195" t="s">
        <v>4950</v>
      </c>
      <c r="G8" s="193" t="s">
        <v>4951</v>
      </c>
      <c r="H8" s="193" t="s">
        <v>4960</v>
      </c>
      <c r="I8" s="193" t="s">
        <v>4961</v>
      </c>
      <c r="J8" s="193" t="s">
        <v>4970</v>
      </c>
      <c r="K8" s="261" t="s">
        <v>4971</v>
      </c>
      <c r="L8" s="260" t="s">
        <v>4980</v>
      </c>
      <c r="M8" s="248" t="s">
        <v>4981</v>
      </c>
    </row>
    <row r="9" spans="1:13" ht="409.5">
      <c r="A9" s="193" t="str">
        <f t="shared" si="0"/>
        <v>InstructionsA9</v>
      </c>
      <c r="B9" s="193" t="s">
        <v>956</v>
      </c>
      <c r="C9" s="193" t="s">
        <v>2366</v>
      </c>
      <c r="D9" s="193" t="s">
        <v>4149</v>
      </c>
      <c r="E9" s="194" t="s">
        <v>2786</v>
      </c>
      <c r="F9" s="208" t="s">
        <v>4018</v>
      </c>
      <c r="G9" s="194" t="s">
        <v>4003</v>
      </c>
      <c r="H9" s="194" t="s">
        <v>2787</v>
      </c>
      <c r="I9" s="194" t="s">
        <v>2788</v>
      </c>
      <c r="J9" s="194" t="s">
        <v>2745</v>
      </c>
      <c r="K9" s="194" t="s">
        <v>2789</v>
      </c>
      <c r="L9" s="194" t="s">
        <v>2790</v>
      </c>
      <c r="M9" s="263" t="s">
        <v>4283</v>
      </c>
    </row>
    <row r="10" spans="1:13" ht="57">
      <c r="A10" s="193" t="str">
        <f t="shared" si="0"/>
        <v>InstructionsA10</v>
      </c>
      <c r="B10" s="193" t="s">
        <v>956</v>
      </c>
      <c r="C10" s="193" t="s">
        <v>2367</v>
      </c>
      <c r="D10" s="193" t="s">
        <v>784</v>
      </c>
      <c r="E10" s="195" t="s">
        <v>1025</v>
      </c>
      <c r="F10" s="195" t="s">
        <v>496</v>
      </c>
      <c r="G10" s="193" t="s">
        <v>1448</v>
      </c>
      <c r="H10" s="193" t="s">
        <v>524</v>
      </c>
      <c r="I10" s="193" t="s">
        <v>431</v>
      </c>
      <c r="J10" s="193" t="s">
        <v>2546</v>
      </c>
      <c r="K10" s="264" t="s">
        <v>721</v>
      </c>
      <c r="L10" s="260" t="s">
        <v>2445</v>
      </c>
      <c r="M10" s="193" t="s">
        <v>4284</v>
      </c>
    </row>
    <row r="11" spans="1:13" ht="57">
      <c r="A11" s="193" t="str">
        <f>B11&amp;C11</f>
        <v>InstructionsA11</v>
      </c>
      <c r="B11" s="193" t="s">
        <v>956</v>
      </c>
      <c r="C11" s="193" t="s">
        <v>2368</v>
      </c>
      <c r="D11" s="193" t="s">
        <v>785</v>
      </c>
      <c r="E11" s="195" t="s">
        <v>1026</v>
      </c>
      <c r="F11" s="195" t="s">
        <v>1407</v>
      </c>
      <c r="G11" s="193" t="s">
        <v>630</v>
      </c>
      <c r="H11" s="193" t="s">
        <v>800</v>
      </c>
      <c r="I11" s="193" t="s">
        <v>432</v>
      </c>
      <c r="J11" s="193" t="s">
        <v>2547</v>
      </c>
      <c r="K11" s="264" t="s">
        <v>722</v>
      </c>
      <c r="L11" s="260" t="s">
        <v>7</v>
      </c>
      <c r="M11" s="193" t="s">
        <v>4285</v>
      </c>
    </row>
    <row r="12" spans="1:13" ht="57">
      <c r="A12" s="193" t="str">
        <f t="shared" si="0"/>
        <v>InstructionsA12</v>
      </c>
      <c r="B12" s="193" t="s">
        <v>956</v>
      </c>
      <c r="C12" s="193" t="s">
        <v>2369</v>
      </c>
      <c r="D12" s="193" t="s">
        <v>786</v>
      </c>
      <c r="E12" s="195" t="s">
        <v>1027</v>
      </c>
      <c r="F12" s="195" t="s">
        <v>1408</v>
      </c>
      <c r="G12" s="193" t="s">
        <v>631</v>
      </c>
      <c r="H12" s="193" t="s">
        <v>801</v>
      </c>
      <c r="I12" s="193" t="s">
        <v>433</v>
      </c>
      <c r="J12" s="193" t="s">
        <v>2548</v>
      </c>
      <c r="K12" s="264" t="s">
        <v>172</v>
      </c>
      <c r="L12" s="260" t="s">
        <v>8</v>
      </c>
      <c r="M12" s="193" t="s">
        <v>4286</v>
      </c>
    </row>
    <row r="13" spans="1:13" ht="85.5">
      <c r="A13" s="193" t="str">
        <f t="shared" si="0"/>
        <v>InstructionsA13</v>
      </c>
      <c r="B13" s="193" t="s">
        <v>956</v>
      </c>
      <c r="C13" s="193" t="s">
        <v>2370</v>
      </c>
      <c r="D13" s="193" t="s">
        <v>776</v>
      </c>
      <c r="E13" s="195" t="s">
        <v>1028</v>
      </c>
      <c r="F13" s="195" t="s">
        <v>1409</v>
      </c>
      <c r="G13" s="193" t="s">
        <v>632</v>
      </c>
      <c r="H13" s="193" t="s">
        <v>802</v>
      </c>
      <c r="I13" s="193" t="s">
        <v>434</v>
      </c>
      <c r="J13" s="193" t="s">
        <v>2549</v>
      </c>
      <c r="K13" s="264" t="s">
        <v>171</v>
      </c>
      <c r="L13" s="260" t="s">
        <v>9</v>
      </c>
      <c r="M13" s="193" t="s">
        <v>4287</v>
      </c>
    </row>
    <row r="14" spans="1:13" ht="99.75">
      <c r="A14" s="193" t="str">
        <f t="shared" si="0"/>
        <v>InstructionsA14</v>
      </c>
      <c r="B14" s="193" t="s">
        <v>956</v>
      </c>
      <c r="C14" s="193" t="s">
        <v>2371</v>
      </c>
      <c r="D14" s="193" t="s">
        <v>777</v>
      </c>
      <c r="E14" s="195" t="s">
        <v>1029</v>
      </c>
      <c r="F14" s="195" t="s">
        <v>497</v>
      </c>
      <c r="G14" s="193" t="s">
        <v>633</v>
      </c>
      <c r="H14" s="193" t="s">
        <v>803</v>
      </c>
      <c r="I14" s="193" t="s">
        <v>435</v>
      </c>
      <c r="J14" s="193" t="s">
        <v>2597</v>
      </c>
      <c r="K14" s="264" t="s">
        <v>170</v>
      </c>
      <c r="L14" s="260" t="s">
        <v>10</v>
      </c>
      <c r="M14" s="193" t="s">
        <v>4288</v>
      </c>
    </row>
    <row r="15" spans="1:13" ht="42.75">
      <c r="A15" s="193" t="str">
        <f t="shared" si="0"/>
        <v>InstructionsA15</v>
      </c>
      <c r="B15" s="193" t="s">
        <v>956</v>
      </c>
      <c r="C15" s="193" t="s">
        <v>779</v>
      </c>
      <c r="D15" s="193" t="s">
        <v>778</v>
      </c>
      <c r="E15" s="195" t="s">
        <v>1030</v>
      </c>
      <c r="F15" s="195" t="s">
        <v>1410</v>
      </c>
      <c r="G15" s="193" t="s">
        <v>634</v>
      </c>
      <c r="H15" s="193" t="s">
        <v>804</v>
      </c>
      <c r="I15" s="193" t="s">
        <v>436</v>
      </c>
      <c r="J15" s="193" t="s">
        <v>2550</v>
      </c>
      <c r="K15" s="264" t="s">
        <v>169</v>
      </c>
      <c r="L15" s="260" t="s">
        <v>11</v>
      </c>
      <c r="M15" s="193" t="s">
        <v>4289</v>
      </c>
    </row>
    <row r="16" spans="1:13" ht="128.25">
      <c r="A16" s="193" t="str">
        <f t="shared" si="0"/>
        <v>InstructionsA16</v>
      </c>
      <c r="B16" s="193" t="s">
        <v>956</v>
      </c>
      <c r="C16" s="193" t="s">
        <v>2372</v>
      </c>
      <c r="D16" s="193" t="s">
        <v>787</v>
      </c>
      <c r="E16" s="195" t="s">
        <v>1031</v>
      </c>
      <c r="F16" s="195" t="s">
        <v>498</v>
      </c>
      <c r="G16" s="193" t="s">
        <v>635</v>
      </c>
      <c r="H16" s="193" t="s">
        <v>805</v>
      </c>
      <c r="I16" s="193" t="s">
        <v>437</v>
      </c>
      <c r="J16" s="193" t="s">
        <v>2551</v>
      </c>
      <c r="K16" s="265" t="s">
        <v>723</v>
      </c>
      <c r="L16" s="260" t="s">
        <v>12</v>
      </c>
      <c r="M16" s="193" t="s">
        <v>4290</v>
      </c>
    </row>
    <row r="17" spans="1:13" ht="42.75">
      <c r="A17" s="193" t="str">
        <f t="shared" si="0"/>
        <v>InstructionsA17</v>
      </c>
      <c r="B17" s="193" t="s">
        <v>956</v>
      </c>
      <c r="C17" s="193" t="s">
        <v>2373</v>
      </c>
      <c r="D17" s="193" t="s">
        <v>780</v>
      </c>
      <c r="E17" s="195" t="s">
        <v>1032</v>
      </c>
      <c r="F17" s="195" t="s">
        <v>1411</v>
      </c>
      <c r="G17" s="193" t="s">
        <v>636</v>
      </c>
      <c r="H17" s="193" t="s">
        <v>806</v>
      </c>
      <c r="I17" s="193" t="s">
        <v>438</v>
      </c>
      <c r="J17" s="193" t="s">
        <v>2552</v>
      </c>
      <c r="K17" s="265" t="s">
        <v>724</v>
      </c>
      <c r="L17" s="260" t="s">
        <v>13</v>
      </c>
      <c r="M17" s="193" t="s">
        <v>4291</v>
      </c>
    </row>
    <row r="18" spans="1:13" ht="99.75">
      <c r="A18" s="193" t="str">
        <f t="shared" si="0"/>
        <v>InstructionsA18</v>
      </c>
      <c r="B18" s="193" t="s">
        <v>956</v>
      </c>
      <c r="C18" s="193" t="s">
        <v>2374</v>
      </c>
      <c r="D18" s="193" t="s">
        <v>4114</v>
      </c>
      <c r="E18" s="195" t="s">
        <v>4116</v>
      </c>
      <c r="F18" s="195" t="s">
        <v>4117</v>
      </c>
      <c r="G18" s="193" t="s">
        <v>4118</v>
      </c>
      <c r="H18" s="193" t="s">
        <v>4119</v>
      </c>
      <c r="I18" s="193" t="s">
        <v>4120</v>
      </c>
      <c r="J18" s="193" t="s">
        <v>4121</v>
      </c>
      <c r="K18" s="265" t="s">
        <v>4122</v>
      </c>
      <c r="L18" s="260" t="s">
        <v>4123</v>
      </c>
      <c r="M18" s="193" t="s">
        <v>4292</v>
      </c>
    </row>
    <row r="19" spans="1:13" ht="42.75">
      <c r="A19" s="193" t="str">
        <f t="shared" si="0"/>
        <v>InstructionsA19</v>
      </c>
      <c r="B19" s="193" t="s">
        <v>956</v>
      </c>
      <c r="C19" s="193" t="s">
        <v>2375</v>
      </c>
      <c r="D19" s="193" t="s">
        <v>4115</v>
      </c>
      <c r="E19" s="195" t="s">
        <v>4131</v>
      </c>
      <c r="F19" s="195" t="s">
        <v>4130</v>
      </c>
      <c r="G19" s="193" t="s">
        <v>4129</v>
      </c>
      <c r="H19" s="193" t="s">
        <v>4128</v>
      </c>
      <c r="I19" s="193" t="s">
        <v>4127</v>
      </c>
      <c r="J19" s="193" t="s">
        <v>4126</v>
      </c>
      <c r="K19" s="265" t="s">
        <v>4125</v>
      </c>
      <c r="L19" s="260" t="s">
        <v>4124</v>
      </c>
      <c r="M19" s="193" t="s">
        <v>4293</v>
      </c>
    </row>
    <row r="20" spans="1:13" ht="57">
      <c r="A20" s="193" t="str">
        <f t="shared" si="0"/>
        <v>InstructionsA20</v>
      </c>
      <c r="B20" s="193" t="s">
        <v>956</v>
      </c>
      <c r="C20" s="193" t="s">
        <v>2376</v>
      </c>
      <c r="D20" s="193" t="s">
        <v>788</v>
      </c>
      <c r="E20" s="195" t="s">
        <v>1033</v>
      </c>
      <c r="F20" s="195" t="s">
        <v>1412</v>
      </c>
      <c r="G20" s="193" t="s">
        <v>637</v>
      </c>
      <c r="H20" s="193" t="s">
        <v>807</v>
      </c>
      <c r="I20" s="193" t="s">
        <v>439</v>
      </c>
      <c r="J20" s="193" t="s">
        <v>2553</v>
      </c>
      <c r="K20" s="265" t="s">
        <v>725</v>
      </c>
      <c r="L20" s="260" t="s">
        <v>14</v>
      </c>
      <c r="M20" s="193" t="s">
        <v>4294</v>
      </c>
    </row>
    <row r="21" spans="1:13" ht="57">
      <c r="A21" s="193" t="str">
        <f t="shared" si="0"/>
        <v>InstructionsA21</v>
      </c>
      <c r="B21" s="193" t="s">
        <v>956</v>
      </c>
      <c r="C21" s="193" t="s">
        <v>2377</v>
      </c>
      <c r="D21" s="193" t="s">
        <v>789</v>
      </c>
      <c r="E21" s="195" t="s">
        <v>1034</v>
      </c>
      <c r="F21" s="195" t="s">
        <v>1413</v>
      </c>
      <c r="G21" s="193" t="s">
        <v>638</v>
      </c>
      <c r="H21" s="193" t="s">
        <v>808</v>
      </c>
      <c r="I21" s="193" t="s">
        <v>440</v>
      </c>
      <c r="J21" s="193" t="s">
        <v>2554</v>
      </c>
      <c r="K21" s="265" t="s">
        <v>726</v>
      </c>
      <c r="L21" s="260" t="s">
        <v>15</v>
      </c>
      <c r="M21" s="193" t="s">
        <v>4295</v>
      </c>
    </row>
    <row r="22" spans="1:13" ht="54.75" customHeight="1">
      <c r="A22" s="193" t="str">
        <f t="shared" si="0"/>
        <v>InstructionsA23</v>
      </c>
      <c r="B22" s="193" t="s">
        <v>956</v>
      </c>
      <c r="C22" s="193" t="s">
        <v>2378</v>
      </c>
      <c r="D22" s="193" t="s">
        <v>781</v>
      </c>
      <c r="E22" s="195" t="s">
        <v>473</v>
      </c>
      <c r="F22" s="195" t="s">
        <v>1414</v>
      </c>
      <c r="G22" s="193" t="s">
        <v>639</v>
      </c>
      <c r="H22" s="193" t="s">
        <v>809</v>
      </c>
      <c r="I22" s="193" t="s">
        <v>441</v>
      </c>
      <c r="J22" s="193" t="s">
        <v>2555</v>
      </c>
      <c r="K22" s="265" t="s">
        <v>727</v>
      </c>
      <c r="L22" s="260" t="s">
        <v>16</v>
      </c>
      <c r="M22" s="193" t="s">
        <v>4296</v>
      </c>
    </row>
    <row r="23" spans="1:13" ht="191.25">
      <c r="A23" s="193" t="str">
        <f t="shared" si="0"/>
        <v>InstructionsA24</v>
      </c>
      <c r="B23" s="193" t="s">
        <v>956</v>
      </c>
      <c r="C23" s="193" t="s">
        <v>2379</v>
      </c>
      <c r="D23" s="194" t="s">
        <v>2746</v>
      </c>
      <c r="E23" s="194" t="s">
        <v>2747</v>
      </c>
      <c r="F23" s="208" t="s">
        <v>2748</v>
      </c>
      <c r="G23" s="194" t="s">
        <v>2791</v>
      </c>
      <c r="H23" s="194" t="s">
        <v>2792</v>
      </c>
      <c r="I23" s="194" t="s">
        <v>2793</v>
      </c>
      <c r="J23" s="194" t="s">
        <v>2794</v>
      </c>
      <c r="K23" s="194" t="s">
        <v>2795</v>
      </c>
      <c r="L23" s="194" t="s">
        <v>2796</v>
      </c>
      <c r="M23" s="194" t="s">
        <v>4297</v>
      </c>
    </row>
    <row r="24" spans="1:13" ht="165.75">
      <c r="A24" s="193" t="str">
        <f t="shared" si="0"/>
        <v>InstructionsA25</v>
      </c>
      <c r="B24" s="193" t="s">
        <v>956</v>
      </c>
      <c r="C24" s="193" t="s">
        <v>2380</v>
      </c>
      <c r="D24" s="194" t="s">
        <v>2752</v>
      </c>
      <c r="E24" s="194" t="s">
        <v>2753</v>
      </c>
      <c r="F24" s="208" t="s">
        <v>2754</v>
      </c>
      <c r="G24" s="194" t="s">
        <v>2797</v>
      </c>
      <c r="H24" s="194" t="s">
        <v>2798</v>
      </c>
      <c r="I24" s="194" t="s">
        <v>2799</v>
      </c>
      <c r="J24" s="194" t="s">
        <v>2800</v>
      </c>
      <c r="K24" s="194" t="s">
        <v>2801</v>
      </c>
      <c r="L24" s="194" t="s">
        <v>2802</v>
      </c>
      <c r="M24" s="194" t="s">
        <v>4298</v>
      </c>
    </row>
    <row r="25" spans="1:13" ht="409.5">
      <c r="A25" s="193" t="str">
        <f t="shared" si="0"/>
        <v>InstructionsA26</v>
      </c>
      <c r="B25" s="193" t="s">
        <v>956</v>
      </c>
      <c r="C25" s="193" t="s">
        <v>2381</v>
      </c>
      <c r="D25" s="194" t="s">
        <v>4700</v>
      </c>
      <c r="E25" s="246" t="s">
        <v>4653</v>
      </c>
      <c r="F25" s="208" t="s">
        <v>4654</v>
      </c>
      <c r="G25" s="246" t="s">
        <v>4655</v>
      </c>
      <c r="H25" s="246" t="s">
        <v>4656</v>
      </c>
      <c r="I25" s="246" t="s">
        <v>4657</v>
      </c>
      <c r="J25" s="246" t="s">
        <v>4658</v>
      </c>
      <c r="K25" s="246" t="s">
        <v>4659</v>
      </c>
      <c r="L25" s="246" t="s">
        <v>4660</v>
      </c>
      <c r="M25" s="247" t="s">
        <v>4661</v>
      </c>
    </row>
    <row r="26" spans="1:13" ht="57">
      <c r="A26" s="193" t="str">
        <f t="shared" si="0"/>
        <v>InstructionsA27</v>
      </c>
      <c r="B26" s="193" t="s">
        <v>956</v>
      </c>
      <c r="C26" s="193" t="s">
        <v>782</v>
      </c>
      <c r="D26" s="193" t="s">
        <v>783</v>
      </c>
      <c r="E26" s="195" t="s">
        <v>1035</v>
      </c>
      <c r="F26" s="195" t="s">
        <v>1415</v>
      </c>
      <c r="G26" s="193" t="s">
        <v>640</v>
      </c>
      <c r="H26" s="193" t="s">
        <v>810</v>
      </c>
      <c r="I26" s="193" t="s">
        <v>442</v>
      </c>
      <c r="J26" s="193" t="s">
        <v>2556</v>
      </c>
      <c r="K26" s="265" t="s">
        <v>728</v>
      </c>
      <c r="L26" s="260" t="s">
        <v>17</v>
      </c>
      <c r="M26" s="193" t="s">
        <v>4299</v>
      </c>
    </row>
    <row r="27" spans="1:13" ht="409.5">
      <c r="A27" s="193" t="str">
        <f t="shared" si="0"/>
        <v>InstructionsA28</v>
      </c>
      <c r="B27" s="193" t="s">
        <v>956</v>
      </c>
      <c r="C27" s="193" t="s">
        <v>1857</v>
      </c>
      <c r="D27" s="194" t="s">
        <v>4703</v>
      </c>
      <c r="E27" s="246" t="s">
        <v>4662</v>
      </c>
      <c r="F27" s="208" t="s">
        <v>4663</v>
      </c>
      <c r="G27" s="246" t="s">
        <v>4664</v>
      </c>
      <c r="H27" s="246" t="s">
        <v>4665</v>
      </c>
      <c r="I27" s="246" t="s">
        <v>4666</v>
      </c>
      <c r="J27" s="246" t="s">
        <v>4667</v>
      </c>
      <c r="K27" s="246" t="s">
        <v>4668</v>
      </c>
      <c r="L27" s="246" t="s">
        <v>4669</v>
      </c>
      <c r="M27" s="247" t="s">
        <v>4670</v>
      </c>
    </row>
    <row r="28" spans="1:13" ht="178.5">
      <c r="A28" s="193" t="str">
        <f>B28&amp;C28</f>
        <v>InstructionsA29</v>
      </c>
      <c r="B28" s="193" t="s">
        <v>956</v>
      </c>
      <c r="C28" s="193" t="s">
        <v>2382</v>
      </c>
      <c r="D28" s="194" t="s">
        <v>4881</v>
      </c>
      <c r="E28" s="194" t="s">
        <v>4882</v>
      </c>
      <c r="F28" s="208" t="s">
        <v>4883</v>
      </c>
      <c r="G28" s="194" t="s">
        <v>4884</v>
      </c>
      <c r="H28" s="194" t="s">
        <v>4885</v>
      </c>
      <c r="I28" s="194" t="s">
        <v>4886</v>
      </c>
      <c r="J28" s="194" t="s">
        <v>4887</v>
      </c>
      <c r="K28" s="194" t="s">
        <v>4888</v>
      </c>
      <c r="L28" s="194" t="s">
        <v>4889</v>
      </c>
      <c r="M28" s="247" t="s">
        <v>4890</v>
      </c>
    </row>
    <row r="29" spans="1:13" ht="280.5">
      <c r="A29" s="193" t="str">
        <f t="shared" si="0"/>
        <v>InstructionsA30</v>
      </c>
      <c r="B29" s="193" t="s">
        <v>956</v>
      </c>
      <c r="C29" s="193" t="s">
        <v>2383</v>
      </c>
      <c r="D29" s="194" t="s">
        <v>2755</v>
      </c>
      <c r="E29" s="194" t="s">
        <v>2756</v>
      </c>
      <c r="F29" s="208" t="s">
        <v>2757</v>
      </c>
      <c r="G29" s="194" t="s">
        <v>2803</v>
      </c>
      <c r="H29" s="194" t="s">
        <v>2804</v>
      </c>
      <c r="I29" s="194" t="s">
        <v>2805</v>
      </c>
      <c r="J29" s="194" t="s">
        <v>2758</v>
      </c>
      <c r="K29" s="194" t="s">
        <v>2806</v>
      </c>
      <c r="L29" s="194" t="s">
        <v>2807</v>
      </c>
      <c r="M29" s="194" t="s">
        <v>4300</v>
      </c>
    </row>
    <row r="30" spans="1:13" ht="255">
      <c r="A30" s="193" t="str">
        <f t="shared" si="0"/>
        <v>InstructionsA31</v>
      </c>
      <c r="B30" s="193" t="s">
        <v>956</v>
      </c>
      <c r="C30" s="193" t="s">
        <v>2384</v>
      </c>
      <c r="D30" s="194" t="s">
        <v>2759</v>
      </c>
      <c r="E30" s="194" t="s">
        <v>2760</v>
      </c>
      <c r="F30" s="208" t="s">
        <v>2761</v>
      </c>
      <c r="G30" s="194" t="s">
        <v>2808</v>
      </c>
      <c r="H30" s="194" t="s">
        <v>2809</v>
      </c>
      <c r="I30" s="194" t="s">
        <v>2810</v>
      </c>
      <c r="J30" s="194" t="s">
        <v>2762</v>
      </c>
      <c r="K30" s="194" t="s">
        <v>2811</v>
      </c>
      <c r="L30" s="194" t="s">
        <v>2812</v>
      </c>
      <c r="M30" s="194" t="s">
        <v>4301</v>
      </c>
    </row>
    <row r="31" spans="1:13" ht="153">
      <c r="A31" s="193" t="str">
        <f t="shared" si="0"/>
        <v>InstructionsA32</v>
      </c>
      <c r="B31" s="193" t="s">
        <v>956</v>
      </c>
      <c r="C31" s="193" t="s">
        <v>2385</v>
      </c>
      <c r="D31" s="194" t="s">
        <v>2763</v>
      </c>
      <c r="E31" s="194" t="s">
        <v>2764</v>
      </c>
      <c r="F31" s="208" t="s">
        <v>2765</v>
      </c>
      <c r="G31" s="194" t="s">
        <v>2813</v>
      </c>
      <c r="H31" s="194" t="s">
        <v>2814</v>
      </c>
      <c r="I31" s="194" t="s">
        <v>2815</v>
      </c>
      <c r="J31" s="194" t="s">
        <v>2816</v>
      </c>
      <c r="K31" s="194" t="s">
        <v>2817</v>
      </c>
      <c r="L31" s="194" t="s">
        <v>2818</v>
      </c>
      <c r="M31" s="194" t="s">
        <v>4302</v>
      </c>
    </row>
    <row r="32" spans="1:13" ht="153">
      <c r="A32" s="193" t="str">
        <f t="shared" si="0"/>
        <v>InstructionsA33</v>
      </c>
      <c r="B32" s="193" t="s">
        <v>956</v>
      </c>
      <c r="C32" s="193" t="s">
        <v>2386</v>
      </c>
      <c r="D32" s="194" t="s">
        <v>2766</v>
      </c>
      <c r="E32" s="194" t="s">
        <v>2767</v>
      </c>
      <c r="F32" s="208" t="s">
        <v>4019</v>
      </c>
      <c r="G32" s="194" t="s">
        <v>2819</v>
      </c>
      <c r="H32" s="194" t="s">
        <v>2820</v>
      </c>
      <c r="I32" s="194" t="s">
        <v>2821</v>
      </c>
      <c r="J32" s="194" t="s">
        <v>2822</v>
      </c>
      <c r="K32" s="194" t="s">
        <v>2823</v>
      </c>
      <c r="L32" s="194" t="s">
        <v>2824</v>
      </c>
      <c r="M32" s="194" t="s">
        <v>4303</v>
      </c>
    </row>
    <row r="33" spans="1:13" ht="57">
      <c r="A33" s="193" t="str">
        <f t="shared" si="0"/>
        <v>InstructionsA34</v>
      </c>
      <c r="B33" s="193" t="s">
        <v>956</v>
      </c>
      <c r="C33" s="193" t="s">
        <v>2387</v>
      </c>
      <c r="D33" s="193" t="s">
        <v>1920</v>
      </c>
      <c r="E33" s="193" t="s">
        <v>1803</v>
      </c>
      <c r="F33" s="195" t="s">
        <v>1804</v>
      </c>
      <c r="G33" s="193" t="s">
        <v>1805</v>
      </c>
      <c r="H33" s="193" t="s">
        <v>1806</v>
      </c>
      <c r="I33" s="193" t="s">
        <v>443</v>
      </c>
      <c r="J33" s="193" t="s">
        <v>1937</v>
      </c>
      <c r="K33" s="266" t="s">
        <v>729</v>
      </c>
      <c r="L33" s="260" t="s">
        <v>2446</v>
      </c>
      <c r="M33" s="193" t="s">
        <v>4304</v>
      </c>
    </row>
    <row r="34" spans="1:13" ht="114">
      <c r="A34" s="193" t="str">
        <f t="shared" si="0"/>
        <v>InstructionsA36</v>
      </c>
      <c r="B34" s="193" t="s">
        <v>956</v>
      </c>
      <c r="C34" s="193" t="s">
        <v>2388</v>
      </c>
      <c r="D34" s="193" t="s">
        <v>790</v>
      </c>
      <c r="E34" s="195" t="s">
        <v>1036</v>
      </c>
      <c r="F34" s="195" t="s">
        <v>1416</v>
      </c>
      <c r="G34" s="193" t="s">
        <v>641</v>
      </c>
      <c r="H34" s="267" t="s">
        <v>811</v>
      </c>
      <c r="I34" s="193" t="s">
        <v>444</v>
      </c>
      <c r="J34" s="193" t="s">
        <v>2557</v>
      </c>
      <c r="K34" s="265" t="s">
        <v>730</v>
      </c>
      <c r="L34" s="260" t="s">
        <v>18</v>
      </c>
      <c r="M34" s="193" t="s">
        <v>4305</v>
      </c>
    </row>
    <row r="35" spans="1:13" ht="370.5">
      <c r="A35" s="193" t="str">
        <f t="shared" si="0"/>
        <v>InstructionsA37</v>
      </c>
      <c r="B35" s="193" t="s">
        <v>956</v>
      </c>
      <c r="C35" s="193" t="s">
        <v>2389</v>
      </c>
      <c r="D35" s="193" t="s">
        <v>1902</v>
      </c>
      <c r="E35" s="195" t="s">
        <v>1037</v>
      </c>
      <c r="F35" s="195" t="s">
        <v>1417</v>
      </c>
      <c r="G35" s="193" t="s">
        <v>642</v>
      </c>
      <c r="H35" s="193" t="s">
        <v>2343</v>
      </c>
      <c r="I35" s="193" t="s">
        <v>445</v>
      </c>
      <c r="J35" s="193" t="s">
        <v>1938</v>
      </c>
      <c r="K35" s="196" t="s">
        <v>457</v>
      </c>
      <c r="L35" s="260" t="s">
        <v>2447</v>
      </c>
      <c r="M35" s="193" t="s">
        <v>4306</v>
      </c>
    </row>
    <row r="36" spans="1:13" ht="42.75">
      <c r="A36" s="193" t="str">
        <f t="shared" si="0"/>
        <v>InstructionsA38</v>
      </c>
      <c r="B36" s="193" t="s">
        <v>956</v>
      </c>
      <c r="C36" s="193" t="s">
        <v>2390</v>
      </c>
      <c r="D36" s="193" t="s">
        <v>798</v>
      </c>
      <c r="E36" s="195" t="s">
        <v>1038</v>
      </c>
      <c r="F36" s="195" t="s">
        <v>1418</v>
      </c>
      <c r="G36" s="193" t="s">
        <v>643</v>
      </c>
      <c r="H36" s="193" t="s">
        <v>2344</v>
      </c>
      <c r="I36" s="193" t="s">
        <v>446</v>
      </c>
      <c r="J36" s="193" t="s">
        <v>1939</v>
      </c>
      <c r="K36" s="261" t="s">
        <v>458</v>
      </c>
      <c r="L36" s="260" t="s">
        <v>2448</v>
      </c>
      <c r="M36" s="193" t="s">
        <v>4307</v>
      </c>
    </row>
    <row r="37" spans="1:13" ht="42.75">
      <c r="A37" s="193" t="str">
        <f t="shared" si="0"/>
        <v>InstructionsA39</v>
      </c>
      <c r="B37" s="193" t="s">
        <v>956</v>
      </c>
      <c r="C37" s="193" t="s">
        <v>2391</v>
      </c>
      <c r="D37" s="193" t="s">
        <v>797</v>
      </c>
      <c r="E37" s="195" t="s">
        <v>1039</v>
      </c>
      <c r="F37" s="195" t="s">
        <v>499</v>
      </c>
      <c r="G37" s="193" t="s">
        <v>2345</v>
      </c>
      <c r="H37" s="193" t="s">
        <v>1449</v>
      </c>
      <c r="I37" s="193" t="s">
        <v>447</v>
      </c>
      <c r="J37" s="193" t="s">
        <v>1940</v>
      </c>
      <c r="K37" s="261" t="s">
        <v>459</v>
      </c>
      <c r="L37" s="260" t="s">
        <v>2449</v>
      </c>
      <c r="M37" s="193" t="s">
        <v>4308</v>
      </c>
    </row>
    <row r="38" spans="1:13" ht="77.25" customHeight="1">
      <c r="A38" s="193" t="str">
        <f t="shared" si="0"/>
        <v>InstructionsA40</v>
      </c>
      <c r="B38" s="193" t="s">
        <v>956</v>
      </c>
      <c r="C38" s="193" t="s">
        <v>791</v>
      </c>
      <c r="D38" s="193" t="s">
        <v>4705</v>
      </c>
      <c r="E38" s="195" t="s">
        <v>1040</v>
      </c>
      <c r="F38" s="195" t="s">
        <v>500</v>
      </c>
      <c r="G38" s="193" t="s">
        <v>644</v>
      </c>
      <c r="H38" s="193" t="s">
        <v>812</v>
      </c>
      <c r="I38" s="193" t="s">
        <v>448</v>
      </c>
      <c r="J38" s="193" t="s">
        <v>2558</v>
      </c>
      <c r="K38" s="265" t="s">
        <v>460</v>
      </c>
      <c r="L38" s="260" t="s">
        <v>1120</v>
      </c>
      <c r="M38" s="193" t="s">
        <v>4309</v>
      </c>
    </row>
    <row r="39" spans="1:13" ht="102">
      <c r="A39" s="193" t="str">
        <f t="shared" si="0"/>
        <v>InstructionsA41</v>
      </c>
      <c r="B39" s="193" t="s">
        <v>956</v>
      </c>
      <c r="C39" s="193" t="s">
        <v>1858</v>
      </c>
      <c r="D39" s="194" t="s">
        <v>4148</v>
      </c>
      <c r="E39" s="194" t="s">
        <v>2768</v>
      </c>
      <c r="F39" s="208" t="s">
        <v>4023</v>
      </c>
      <c r="G39" s="194" t="s">
        <v>4004</v>
      </c>
      <c r="H39" s="194" t="s">
        <v>2825</v>
      </c>
      <c r="I39" s="194" t="s">
        <v>2826</v>
      </c>
      <c r="J39" s="194" t="s">
        <v>2827</v>
      </c>
      <c r="K39" s="194" t="s">
        <v>2828</v>
      </c>
      <c r="L39" s="194" t="s">
        <v>2829</v>
      </c>
      <c r="M39" s="194" t="s">
        <v>4310</v>
      </c>
    </row>
    <row r="40" spans="1:13" ht="409.5">
      <c r="A40" s="193" t="str">
        <f t="shared" si="0"/>
        <v>InstructionsA42</v>
      </c>
      <c r="B40" s="193" t="s">
        <v>956</v>
      </c>
      <c r="C40" s="193" t="s">
        <v>2392</v>
      </c>
      <c r="D40" s="193" t="s">
        <v>796</v>
      </c>
      <c r="E40" s="195" t="s">
        <v>2721</v>
      </c>
      <c r="F40" s="195" t="s">
        <v>501</v>
      </c>
      <c r="G40" s="193" t="s">
        <v>4005</v>
      </c>
      <c r="H40" s="267" t="s">
        <v>813</v>
      </c>
      <c r="I40" s="193" t="s">
        <v>449</v>
      </c>
      <c r="J40" s="193" t="s">
        <v>2559</v>
      </c>
      <c r="K40" s="196" t="s">
        <v>272</v>
      </c>
      <c r="L40" s="260" t="s">
        <v>1121</v>
      </c>
      <c r="M40" s="193" t="s">
        <v>4311</v>
      </c>
    </row>
    <row r="41" spans="1:13" ht="114.75">
      <c r="A41" s="193" t="str">
        <f t="shared" si="0"/>
        <v>InstructionsA43</v>
      </c>
      <c r="B41" s="193" t="s">
        <v>956</v>
      </c>
      <c r="C41" s="193" t="s">
        <v>2393</v>
      </c>
      <c r="D41" s="194" t="s">
        <v>2769</v>
      </c>
      <c r="E41" s="194" t="s">
        <v>2770</v>
      </c>
      <c r="F41" s="208" t="s">
        <v>2771</v>
      </c>
      <c r="G41" s="194" t="s">
        <v>2830</v>
      </c>
      <c r="H41" s="194" t="s">
        <v>2831</v>
      </c>
      <c r="I41" s="194" t="s">
        <v>2832</v>
      </c>
      <c r="J41" s="194" t="s">
        <v>2772</v>
      </c>
      <c r="K41" s="194" t="s">
        <v>2833</v>
      </c>
      <c r="L41" s="194" t="s">
        <v>2834</v>
      </c>
      <c r="M41" s="194" t="s">
        <v>4312</v>
      </c>
    </row>
    <row r="42" spans="1:13" ht="42.75">
      <c r="A42" s="193" t="str">
        <f t="shared" si="0"/>
        <v>InstructionsA44</v>
      </c>
      <c r="B42" s="193" t="s">
        <v>956</v>
      </c>
      <c r="C42" s="193" t="s">
        <v>2394</v>
      </c>
      <c r="D42" s="193" t="s">
        <v>795</v>
      </c>
      <c r="E42" s="195" t="s">
        <v>1041</v>
      </c>
      <c r="F42" s="195" t="s">
        <v>1419</v>
      </c>
      <c r="G42" s="193" t="s">
        <v>1450</v>
      </c>
      <c r="H42" s="193" t="s">
        <v>1451</v>
      </c>
      <c r="I42" s="193" t="s">
        <v>450</v>
      </c>
      <c r="J42" s="193" t="s">
        <v>2363</v>
      </c>
      <c r="K42" s="266" t="s">
        <v>273</v>
      </c>
      <c r="L42" s="260" t="s">
        <v>1122</v>
      </c>
      <c r="M42" s="193" t="s">
        <v>4313</v>
      </c>
    </row>
    <row r="43" spans="1:13" ht="270.75">
      <c r="A43" s="193" t="str">
        <f t="shared" si="0"/>
        <v>InstructionsA45</v>
      </c>
      <c r="B43" s="193" t="s">
        <v>956</v>
      </c>
      <c r="C43" s="193" t="s">
        <v>2395</v>
      </c>
      <c r="D43" s="193" t="s">
        <v>794</v>
      </c>
      <c r="E43" s="195" t="s">
        <v>2722</v>
      </c>
      <c r="F43" s="195" t="s">
        <v>502</v>
      </c>
      <c r="G43" s="193" t="s">
        <v>645</v>
      </c>
      <c r="H43" s="193" t="s">
        <v>707</v>
      </c>
      <c r="I43" s="193" t="s">
        <v>451</v>
      </c>
      <c r="J43" s="193" t="s">
        <v>2560</v>
      </c>
      <c r="K43" s="268" t="s">
        <v>274</v>
      </c>
      <c r="L43" s="260" t="s">
        <v>1123</v>
      </c>
      <c r="M43" s="193" t="s">
        <v>4314</v>
      </c>
    </row>
    <row r="44" spans="1:13" ht="71.25">
      <c r="A44" s="193" t="str">
        <f t="shared" si="0"/>
        <v>InstructionsA46</v>
      </c>
      <c r="B44" s="193" t="s">
        <v>956</v>
      </c>
      <c r="C44" s="193" t="s">
        <v>2396</v>
      </c>
      <c r="D44" s="193" t="s">
        <v>793</v>
      </c>
      <c r="E44" s="195" t="s">
        <v>1042</v>
      </c>
      <c r="F44" s="195" t="s">
        <v>1420</v>
      </c>
      <c r="G44" s="193" t="s">
        <v>1452</v>
      </c>
      <c r="H44" s="193" t="s">
        <v>814</v>
      </c>
      <c r="I44" s="193" t="s">
        <v>452</v>
      </c>
      <c r="J44" s="193" t="s">
        <v>2561</v>
      </c>
      <c r="K44" s="261" t="s">
        <v>275</v>
      </c>
      <c r="L44" s="260" t="s">
        <v>1124</v>
      </c>
      <c r="M44" s="193" t="s">
        <v>4315</v>
      </c>
    </row>
    <row r="45" spans="1:13" ht="99.75">
      <c r="A45" s="193" t="str">
        <f t="shared" si="0"/>
        <v>InstructionsA47</v>
      </c>
      <c r="B45" s="193" t="s">
        <v>956</v>
      </c>
      <c r="C45" s="193" t="s">
        <v>2397</v>
      </c>
      <c r="D45" s="193" t="s">
        <v>792</v>
      </c>
      <c r="E45" s="195" t="s">
        <v>1043</v>
      </c>
      <c r="F45" s="195" t="s">
        <v>1421</v>
      </c>
      <c r="G45" s="193" t="s">
        <v>1177</v>
      </c>
      <c r="H45" s="193" t="s">
        <v>815</v>
      </c>
      <c r="I45" s="193" t="s">
        <v>453</v>
      </c>
      <c r="J45" s="193" t="s">
        <v>2364</v>
      </c>
      <c r="K45" s="196" t="s">
        <v>276</v>
      </c>
      <c r="L45" s="260" t="s">
        <v>1125</v>
      </c>
      <c r="M45" s="193" t="s">
        <v>4316</v>
      </c>
    </row>
    <row r="46" spans="1:13" ht="57">
      <c r="A46" s="193" t="str">
        <f t="shared" si="0"/>
        <v>InstructionsA49</v>
      </c>
      <c r="B46" s="193" t="s">
        <v>956</v>
      </c>
      <c r="C46" s="193" t="s">
        <v>2398</v>
      </c>
      <c r="D46" s="193" t="s">
        <v>1903</v>
      </c>
      <c r="E46" s="195" t="s">
        <v>1044</v>
      </c>
      <c r="F46" s="195" t="s">
        <v>1422</v>
      </c>
      <c r="G46" s="193" t="s">
        <v>2353</v>
      </c>
      <c r="H46" s="193" t="s">
        <v>816</v>
      </c>
      <c r="I46" s="193" t="s">
        <v>454</v>
      </c>
      <c r="J46" s="193" t="s">
        <v>2562</v>
      </c>
      <c r="K46" s="261" t="s">
        <v>277</v>
      </c>
      <c r="L46" s="260" t="s">
        <v>1126</v>
      </c>
      <c r="M46" s="193" t="s">
        <v>4317</v>
      </c>
    </row>
    <row r="47" spans="1:13" ht="42.75">
      <c r="A47" s="193" t="str">
        <f t="shared" si="0"/>
        <v>InstructionsA50</v>
      </c>
      <c r="B47" s="193" t="s">
        <v>956</v>
      </c>
      <c r="C47" s="193" t="s">
        <v>2399</v>
      </c>
      <c r="D47" s="193" t="s">
        <v>1494</v>
      </c>
      <c r="E47" s="195" t="s">
        <v>1045</v>
      </c>
      <c r="F47" s="195" t="s">
        <v>1423</v>
      </c>
      <c r="G47" s="193" t="s">
        <v>2354</v>
      </c>
      <c r="H47" s="193" t="s">
        <v>817</v>
      </c>
      <c r="I47" s="193" t="s">
        <v>455</v>
      </c>
      <c r="J47" s="193" t="s">
        <v>2365</v>
      </c>
      <c r="K47" s="261" t="s">
        <v>278</v>
      </c>
      <c r="L47" s="260" t="s">
        <v>1127</v>
      </c>
      <c r="M47" s="193" t="s">
        <v>4318</v>
      </c>
    </row>
    <row r="48" spans="1:13" ht="128.25">
      <c r="A48" s="193" t="str">
        <f t="shared" si="0"/>
        <v>InstructionsA51</v>
      </c>
      <c r="B48" s="193" t="s">
        <v>956</v>
      </c>
      <c r="C48" s="193" t="s">
        <v>2400</v>
      </c>
      <c r="D48" s="193" t="s">
        <v>2335</v>
      </c>
      <c r="E48" s="195" t="s">
        <v>1046</v>
      </c>
      <c r="F48" s="195" t="s">
        <v>1424</v>
      </c>
      <c r="G48" s="193" t="s">
        <v>1182</v>
      </c>
      <c r="H48" s="193" t="s">
        <v>818</v>
      </c>
      <c r="I48" s="193" t="s">
        <v>456</v>
      </c>
      <c r="J48" s="193" t="s">
        <v>2563</v>
      </c>
      <c r="K48" s="261" t="s">
        <v>279</v>
      </c>
      <c r="L48" s="260" t="s">
        <v>1163</v>
      </c>
      <c r="M48" s="193" t="s">
        <v>4319</v>
      </c>
    </row>
    <row r="49" spans="1:256" ht="114">
      <c r="A49" s="249" t="s">
        <v>4699</v>
      </c>
      <c r="B49" s="249" t="s">
        <v>956</v>
      </c>
      <c r="C49" s="249" t="s">
        <v>2401</v>
      </c>
      <c r="D49" s="249" t="s">
        <v>4813</v>
      </c>
      <c r="E49" s="195" t="s">
        <v>4817</v>
      </c>
      <c r="F49" s="195" t="s">
        <v>4823</v>
      </c>
      <c r="G49" s="195" t="s">
        <v>4829</v>
      </c>
      <c r="H49" s="193" t="s">
        <v>4835</v>
      </c>
      <c r="I49" s="193" t="s">
        <v>4841</v>
      </c>
      <c r="J49" s="193" t="s">
        <v>4847</v>
      </c>
      <c r="K49" s="193" t="s">
        <v>4853</v>
      </c>
      <c r="L49" s="193" t="s">
        <v>4859</v>
      </c>
      <c r="M49" s="193" t="s">
        <v>4865</v>
      </c>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row>
    <row r="50" spans="1:256" ht="71.25">
      <c r="A50" s="193" t="str">
        <f>B50&amp;C50</f>
        <v>InstructionsA53</v>
      </c>
      <c r="B50" s="193" t="s">
        <v>956</v>
      </c>
      <c r="C50" s="193" t="s">
        <v>2402</v>
      </c>
      <c r="D50" s="193" t="s">
        <v>4709</v>
      </c>
      <c r="E50" s="195" t="s">
        <v>4720</v>
      </c>
      <c r="F50" s="195" t="s">
        <v>4721</v>
      </c>
      <c r="G50" s="193" t="s">
        <v>4722</v>
      </c>
      <c r="H50" s="193" t="s">
        <v>4723</v>
      </c>
      <c r="I50" s="193" t="s">
        <v>4724</v>
      </c>
      <c r="J50" s="193" t="s">
        <v>4725</v>
      </c>
      <c r="K50" s="265" t="s">
        <v>4726</v>
      </c>
      <c r="L50" s="260" t="s">
        <v>4727</v>
      </c>
      <c r="M50" s="248" t="s">
        <v>4728</v>
      </c>
    </row>
    <row r="51" spans="1:256" ht="229.5">
      <c r="A51" s="193" t="str">
        <f t="shared" si="0"/>
        <v>InstructionsA54</v>
      </c>
      <c r="B51" s="193" t="s">
        <v>956</v>
      </c>
      <c r="C51" s="193" t="s">
        <v>2403</v>
      </c>
      <c r="D51" s="193" t="s">
        <v>4816</v>
      </c>
      <c r="E51" s="195" t="s">
        <v>4818</v>
      </c>
      <c r="F51" s="195" t="s">
        <v>4824</v>
      </c>
      <c r="G51" s="193" t="s">
        <v>4830</v>
      </c>
      <c r="H51" s="193" t="s">
        <v>4836</v>
      </c>
      <c r="I51" s="193" t="s">
        <v>4842</v>
      </c>
      <c r="J51" s="193" t="s">
        <v>4848</v>
      </c>
      <c r="K51" s="265" t="s">
        <v>4854</v>
      </c>
      <c r="L51" s="260" t="s">
        <v>4860</v>
      </c>
      <c r="M51" s="248" t="s">
        <v>4866</v>
      </c>
    </row>
    <row r="52" spans="1:256" ht="114">
      <c r="A52" s="193" t="str">
        <f t="shared" si="0"/>
        <v>InstructionsA55</v>
      </c>
      <c r="B52" s="193" t="s">
        <v>956</v>
      </c>
      <c r="C52" s="193" t="s">
        <v>2404</v>
      </c>
      <c r="D52" s="193" t="s">
        <v>4710</v>
      </c>
      <c r="E52" s="195" t="s">
        <v>4732</v>
      </c>
      <c r="F52" s="195" t="s">
        <v>4733</v>
      </c>
      <c r="G52" s="193" t="s">
        <v>4734</v>
      </c>
      <c r="H52" s="267" t="s">
        <v>4735</v>
      </c>
      <c r="I52" s="193" t="s">
        <v>4736</v>
      </c>
      <c r="J52" s="193" t="s">
        <v>4737</v>
      </c>
      <c r="K52" s="196" t="s">
        <v>4731</v>
      </c>
      <c r="L52" s="260" t="s">
        <v>4730</v>
      </c>
      <c r="M52" s="248" t="s">
        <v>4729</v>
      </c>
    </row>
    <row r="53" spans="1:256" ht="128.25">
      <c r="A53" s="193" t="str">
        <f t="shared" si="0"/>
        <v>InstructionsA56</v>
      </c>
      <c r="B53" s="193" t="s">
        <v>956</v>
      </c>
      <c r="C53" s="193" t="s">
        <v>2405</v>
      </c>
      <c r="D53" s="193" t="s">
        <v>4711</v>
      </c>
      <c r="E53" s="269" t="s">
        <v>4738</v>
      </c>
      <c r="F53" s="195" t="s">
        <v>4739</v>
      </c>
      <c r="G53" s="193" t="s">
        <v>4740</v>
      </c>
      <c r="H53" s="193" t="s">
        <v>4741</v>
      </c>
      <c r="I53" s="193" t="s">
        <v>4742</v>
      </c>
      <c r="J53" s="193" t="s">
        <v>4743</v>
      </c>
      <c r="K53" s="196" t="s">
        <v>4744</v>
      </c>
      <c r="L53" s="260" t="s">
        <v>4745</v>
      </c>
      <c r="M53" s="248" t="s">
        <v>4746</v>
      </c>
    </row>
    <row r="54" spans="1:256" ht="185.25">
      <c r="A54" s="193" t="str">
        <f>B54&amp;C54</f>
        <v>InstructionsA57</v>
      </c>
      <c r="B54" s="193" t="s">
        <v>956</v>
      </c>
      <c r="C54" s="193" t="s">
        <v>799</v>
      </c>
      <c r="D54" s="193" t="s">
        <v>4712</v>
      </c>
      <c r="E54" s="195" t="s">
        <v>4747</v>
      </c>
      <c r="F54" s="195" t="s">
        <v>4748</v>
      </c>
      <c r="G54" s="193" t="s">
        <v>4749</v>
      </c>
      <c r="H54" s="193" t="s">
        <v>4750</v>
      </c>
      <c r="I54" s="193" t="s">
        <v>4751</v>
      </c>
      <c r="J54" s="193" t="s">
        <v>4752</v>
      </c>
      <c r="K54" s="196" t="s">
        <v>4753</v>
      </c>
      <c r="L54" s="260" t="s">
        <v>4754</v>
      </c>
      <c r="M54" s="248" t="s">
        <v>4755</v>
      </c>
    </row>
    <row r="55" spans="1:256" ht="114">
      <c r="A55" s="193" t="str">
        <f>B55&amp;C55</f>
        <v>InstructionsA58</v>
      </c>
      <c r="B55" s="193" t="s">
        <v>956</v>
      </c>
      <c r="C55" s="193" t="s">
        <v>2406</v>
      </c>
      <c r="D55" s="193" t="s">
        <v>4713</v>
      </c>
      <c r="E55" s="195" t="s">
        <v>4756</v>
      </c>
      <c r="F55" s="195" t="s">
        <v>4757</v>
      </c>
      <c r="G55" s="193" t="s">
        <v>4758</v>
      </c>
      <c r="H55" s="193" t="s">
        <v>4759</v>
      </c>
      <c r="I55" s="193" t="s">
        <v>4760</v>
      </c>
      <c r="J55" s="193" t="s">
        <v>4761</v>
      </c>
      <c r="K55" s="196" t="s">
        <v>4762</v>
      </c>
      <c r="L55" s="260" t="s">
        <v>4763</v>
      </c>
      <c r="M55" s="248" t="s">
        <v>4764</v>
      </c>
    </row>
    <row r="56" spans="1:256" ht="63.75">
      <c r="A56" s="193" t="str">
        <f t="shared" si="0"/>
        <v>InstructionsA59</v>
      </c>
      <c r="B56" s="193" t="s">
        <v>956</v>
      </c>
      <c r="C56" s="193" t="s">
        <v>2407</v>
      </c>
      <c r="D56" s="194" t="s">
        <v>4714</v>
      </c>
      <c r="E56" s="194" t="s">
        <v>4796</v>
      </c>
      <c r="F56" s="208" t="s">
        <v>4765</v>
      </c>
      <c r="G56" s="194" t="s">
        <v>4766</v>
      </c>
      <c r="H56" s="194" t="s">
        <v>4767</v>
      </c>
      <c r="I56" s="194" t="s">
        <v>4768</v>
      </c>
      <c r="J56" s="194" t="s">
        <v>4769</v>
      </c>
      <c r="K56" s="194" t="s">
        <v>4770</v>
      </c>
      <c r="L56" s="194" t="s">
        <v>4771</v>
      </c>
      <c r="M56" s="247" t="s">
        <v>4772</v>
      </c>
    </row>
    <row r="57" spans="1:256" ht="63.75">
      <c r="A57" s="193" t="str">
        <f t="shared" si="0"/>
        <v>InstructionsA60</v>
      </c>
      <c r="B57" s="193" t="s">
        <v>956</v>
      </c>
      <c r="C57" s="193" t="s">
        <v>2408</v>
      </c>
      <c r="D57" s="194" t="s">
        <v>4715</v>
      </c>
      <c r="E57" s="194" t="s">
        <v>4797</v>
      </c>
      <c r="F57" s="208" t="s">
        <v>4773</v>
      </c>
      <c r="G57" s="194" t="s">
        <v>4774</v>
      </c>
      <c r="H57" s="194" t="s">
        <v>4775</v>
      </c>
      <c r="I57" s="194" t="s">
        <v>4776</v>
      </c>
      <c r="J57" s="194" t="s">
        <v>4777</v>
      </c>
      <c r="K57" s="194" t="s">
        <v>4778</v>
      </c>
      <c r="L57" s="194" t="s">
        <v>4779</v>
      </c>
      <c r="M57" s="247" t="s">
        <v>4780</v>
      </c>
    </row>
    <row r="58" spans="1:256" ht="63.75">
      <c r="A58" s="193" t="str">
        <f t="shared" si="0"/>
        <v>InstructionsA61</v>
      </c>
      <c r="B58" s="193" t="s">
        <v>956</v>
      </c>
      <c r="C58" s="193" t="s">
        <v>2409</v>
      </c>
      <c r="D58" s="194" t="s">
        <v>4716</v>
      </c>
      <c r="E58" s="194" t="s">
        <v>4798</v>
      </c>
      <c r="F58" s="208" t="s">
        <v>4781</v>
      </c>
      <c r="G58" s="194" t="s">
        <v>4782</v>
      </c>
      <c r="H58" s="194" t="s">
        <v>4783</v>
      </c>
      <c r="I58" s="194" t="s">
        <v>4784</v>
      </c>
      <c r="J58" s="194" t="s">
        <v>4785</v>
      </c>
      <c r="K58" s="194" t="s">
        <v>4786</v>
      </c>
      <c r="L58" s="194" t="s">
        <v>4787</v>
      </c>
      <c r="M58" s="247" t="s">
        <v>4788</v>
      </c>
    </row>
    <row r="59" spans="1:256" ht="409.5">
      <c r="A59" s="193" t="str">
        <f t="shared" si="0"/>
        <v>InstructionsA62</v>
      </c>
      <c r="B59" s="193" t="s">
        <v>956</v>
      </c>
      <c r="C59" s="193" t="s">
        <v>2410</v>
      </c>
      <c r="D59" s="193" t="s">
        <v>4717</v>
      </c>
      <c r="E59" s="195" t="s">
        <v>4799</v>
      </c>
      <c r="F59" s="195" t="s">
        <v>4800</v>
      </c>
      <c r="G59" s="260" t="s">
        <v>4789</v>
      </c>
      <c r="H59" s="193" t="s">
        <v>4790</v>
      </c>
      <c r="I59" s="193" t="s">
        <v>4791</v>
      </c>
      <c r="J59" s="193" t="s">
        <v>4792</v>
      </c>
      <c r="K59" s="196" t="s">
        <v>4793</v>
      </c>
      <c r="L59" s="260" t="s">
        <v>4794</v>
      </c>
      <c r="M59" s="248" t="s">
        <v>4795</v>
      </c>
    </row>
    <row r="60" spans="1:256" ht="142.5">
      <c r="A60" s="193" t="str">
        <f t="shared" si="0"/>
        <v>InstructionsA63</v>
      </c>
      <c r="B60" s="193" t="s">
        <v>956</v>
      </c>
      <c r="C60" s="193" t="s">
        <v>2411</v>
      </c>
      <c r="D60" s="193" t="s">
        <v>4718</v>
      </c>
      <c r="E60" s="195" t="s">
        <v>4801</v>
      </c>
      <c r="F60" s="195" t="s">
        <v>4802</v>
      </c>
      <c r="G60" s="193" t="s">
        <v>4803</v>
      </c>
      <c r="H60" s="193" t="s">
        <v>4804</v>
      </c>
      <c r="I60" s="193" t="s">
        <v>4805</v>
      </c>
      <c r="J60" s="193" t="s">
        <v>4806</v>
      </c>
      <c r="K60" s="196" t="s">
        <v>4807</v>
      </c>
      <c r="L60" s="260" t="s">
        <v>4808</v>
      </c>
      <c r="M60" s="248" t="s">
        <v>4809</v>
      </c>
    </row>
    <row r="61" spans="1:256" ht="242.25">
      <c r="A61" s="193" t="str">
        <f t="shared" si="0"/>
        <v>InstructionsA64</v>
      </c>
      <c r="B61" s="193" t="s">
        <v>956</v>
      </c>
      <c r="C61" s="193" t="s">
        <v>2412</v>
      </c>
      <c r="D61" s="193" t="s">
        <v>4933</v>
      </c>
      <c r="E61" s="195" t="s">
        <v>4671</v>
      </c>
      <c r="F61" s="195" t="s">
        <v>4672</v>
      </c>
      <c r="G61" s="193" t="s">
        <v>4673</v>
      </c>
      <c r="H61" s="193" t="s">
        <v>4674</v>
      </c>
      <c r="I61" s="193" t="s">
        <v>4675</v>
      </c>
      <c r="J61" s="193" t="s">
        <v>4676</v>
      </c>
      <c r="K61" s="196" t="s">
        <v>4677</v>
      </c>
      <c r="L61" s="260" t="s">
        <v>4678</v>
      </c>
      <c r="M61" s="248" t="s">
        <v>4679</v>
      </c>
    </row>
    <row r="62" spans="1:256" ht="270.75">
      <c r="A62" s="193" t="str">
        <f t="shared" si="0"/>
        <v>InstructionsA65</v>
      </c>
      <c r="B62" s="193" t="s">
        <v>956</v>
      </c>
      <c r="C62" s="193" t="s">
        <v>1192</v>
      </c>
      <c r="D62" s="193" t="s">
        <v>4934</v>
      </c>
      <c r="E62" s="195" t="s">
        <v>4680</v>
      </c>
      <c r="F62" s="195" t="s">
        <v>4681</v>
      </c>
      <c r="G62" s="193" t="s">
        <v>4682</v>
      </c>
      <c r="H62" s="193" t="s">
        <v>4683</v>
      </c>
      <c r="I62" s="193" t="s">
        <v>4684</v>
      </c>
      <c r="J62" s="193" t="s">
        <v>4685</v>
      </c>
      <c r="K62" s="196" t="s">
        <v>4686</v>
      </c>
      <c r="L62" s="260" t="s">
        <v>4687</v>
      </c>
      <c r="M62" s="248" t="s">
        <v>4688</v>
      </c>
    </row>
    <row r="63" spans="1:256" ht="142.5">
      <c r="A63" s="193" t="str">
        <f>B63&amp;C63</f>
        <v>InstructionsA66</v>
      </c>
      <c r="B63" s="193" t="s">
        <v>956</v>
      </c>
      <c r="C63" s="193" t="s">
        <v>1193</v>
      </c>
      <c r="D63" s="193" t="s">
        <v>1194</v>
      </c>
      <c r="E63" s="195" t="s">
        <v>1047</v>
      </c>
      <c r="F63" s="195" t="s">
        <v>503</v>
      </c>
      <c r="G63" s="193" t="s">
        <v>646</v>
      </c>
      <c r="H63" s="193" t="s">
        <v>819</v>
      </c>
      <c r="I63" s="193" t="s">
        <v>99</v>
      </c>
      <c r="J63" s="193" t="s">
        <v>2564</v>
      </c>
      <c r="K63" s="196" t="s">
        <v>280</v>
      </c>
      <c r="L63" s="260" t="s">
        <v>19</v>
      </c>
      <c r="M63" s="193" t="s">
        <v>4320</v>
      </c>
    </row>
    <row r="64" spans="1:256" ht="57">
      <c r="A64" s="193" t="str">
        <f t="shared" si="0"/>
        <v>InstructionsA67</v>
      </c>
      <c r="B64" s="193" t="s">
        <v>956</v>
      </c>
      <c r="C64" s="193" t="s">
        <v>1196</v>
      </c>
      <c r="D64" s="193" t="s">
        <v>1195</v>
      </c>
      <c r="E64" s="195" t="s">
        <v>4719</v>
      </c>
      <c r="F64" s="195" t="s">
        <v>820</v>
      </c>
      <c r="G64" s="193" t="s">
        <v>1197</v>
      </c>
      <c r="H64" s="193" t="s">
        <v>568</v>
      </c>
      <c r="I64" s="193" t="s">
        <v>100</v>
      </c>
      <c r="J64" s="193" t="s">
        <v>1198</v>
      </c>
      <c r="K64" s="196" t="s">
        <v>281</v>
      </c>
      <c r="L64" s="260" t="s">
        <v>1199</v>
      </c>
      <c r="M64" s="193" t="s">
        <v>4321</v>
      </c>
    </row>
    <row r="65" spans="1:13" ht="270.75">
      <c r="A65" s="193" t="str">
        <f>B65&amp;C65</f>
        <v>InstructionsA69</v>
      </c>
      <c r="B65" s="193" t="s">
        <v>956</v>
      </c>
      <c r="C65" s="193" t="s">
        <v>1200</v>
      </c>
      <c r="D65" s="193" t="s">
        <v>1208</v>
      </c>
      <c r="E65" s="195" t="s">
        <v>1048</v>
      </c>
      <c r="F65" s="195" t="s">
        <v>821</v>
      </c>
      <c r="G65" s="193" t="s">
        <v>647</v>
      </c>
      <c r="H65" s="195" t="s">
        <v>2723</v>
      </c>
      <c r="I65" s="193" t="s">
        <v>101</v>
      </c>
      <c r="J65" s="193" t="s">
        <v>2598</v>
      </c>
      <c r="K65" s="196" t="s">
        <v>282</v>
      </c>
      <c r="L65" s="260" t="s">
        <v>217</v>
      </c>
      <c r="M65" s="193" t="s">
        <v>4322</v>
      </c>
    </row>
    <row r="66" spans="1:13" ht="57">
      <c r="A66" s="193" t="str">
        <f t="shared" si="0"/>
        <v>InstructionsA71</v>
      </c>
      <c r="B66" s="193" t="s">
        <v>956</v>
      </c>
      <c r="C66" s="193" t="s">
        <v>1201</v>
      </c>
      <c r="D66" s="193" t="s">
        <v>1769</v>
      </c>
      <c r="E66" s="193" t="s">
        <v>2355</v>
      </c>
      <c r="F66" s="195" t="s">
        <v>2356</v>
      </c>
      <c r="G66" s="193" t="s">
        <v>1911</v>
      </c>
      <c r="H66" s="195" t="s">
        <v>569</v>
      </c>
      <c r="I66" s="193" t="s">
        <v>2357</v>
      </c>
      <c r="J66" s="193" t="s">
        <v>2358</v>
      </c>
      <c r="K66" s="196"/>
      <c r="L66" s="260" t="s">
        <v>2454</v>
      </c>
      <c r="M66" s="193" t="s">
        <v>4323</v>
      </c>
    </row>
    <row r="67" spans="1:13" ht="409.5">
      <c r="A67" s="193" t="str">
        <f t="shared" si="0"/>
        <v>InstructionsA72</v>
      </c>
      <c r="B67" s="193" t="s">
        <v>956</v>
      </c>
      <c r="C67" s="193" t="s">
        <v>1202</v>
      </c>
      <c r="D67" s="193" t="s">
        <v>1770</v>
      </c>
      <c r="E67" s="193" t="s">
        <v>1049</v>
      </c>
      <c r="F67" s="195" t="s">
        <v>2359</v>
      </c>
      <c r="G67" s="193" t="s">
        <v>1178</v>
      </c>
      <c r="H67" s="195" t="s">
        <v>191</v>
      </c>
      <c r="I67" s="193" t="s">
        <v>102</v>
      </c>
      <c r="J67" s="193" t="s">
        <v>2599</v>
      </c>
      <c r="K67" s="196" t="s">
        <v>283</v>
      </c>
      <c r="L67" s="260" t="s">
        <v>1183</v>
      </c>
      <c r="M67" s="193" t="s">
        <v>4324</v>
      </c>
    </row>
    <row r="68" spans="1:13" ht="242.25">
      <c r="A68" s="193" t="str">
        <f t="shared" si="0"/>
        <v>InstructionsA73</v>
      </c>
      <c r="B68" s="193" t="s">
        <v>956</v>
      </c>
      <c r="C68" s="193" t="s">
        <v>1203</v>
      </c>
      <c r="D68" s="193" t="s">
        <v>1793</v>
      </c>
      <c r="E68" s="193" t="s">
        <v>1050</v>
      </c>
      <c r="F68" s="195" t="s">
        <v>1454</v>
      </c>
      <c r="G68" s="193" t="s">
        <v>1455</v>
      </c>
      <c r="H68" s="195" t="s">
        <v>570</v>
      </c>
      <c r="I68" s="193" t="s">
        <v>103</v>
      </c>
      <c r="J68" s="193" t="s">
        <v>2600</v>
      </c>
      <c r="K68" s="196" t="s">
        <v>1677</v>
      </c>
      <c r="L68" s="260" t="s">
        <v>2455</v>
      </c>
      <c r="M68" s="193" t="s">
        <v>4325</v>
      </c>
    </row>
    <row r="69" spans="1:13" ht="213.75">
      <c r="A69" s="193" t="str">
        <f t="shared" si="0"/>
        <v>InstructionsA74</v>
      </c>
      <c r="B69" s="193" t="s">
        <v>956</v>
      </c>
      <c r="C69" s="193" t="s">
        <v>1204</v>
      </c>
      <c r="D69" s="193" t="s">
        <v>1794</v>
      </c>
      <c r="E69" s="193" t="s">
        <v>1051</v>
      </c>
      <c r="F69" s="195" t="s">
        <v>1456</v>
      </c>
      <c r="G69" s="193" t="s">
        <v>1457</v>
      </c>
      <c r="H69" s="195" t="s">
        <v>192</v>
      </c>
      <c r="I69" s="193" t="s">
        <v>104</v>
      </c>
      <c r="J69" s="193" t="s">
        <v>1458</v>
      </c>
      <c r="K69" s="196" t="s">
        <v>284</v>
      </c>
      <c r="L69" s="260" t="s">
        <v>2456</v>
      </c>
      <c r="M69" s="193" t="s">
        <v>4326</v>
      </c>
    </row>
    <row r="70" spans="1:13" ht="409.5">
      <c r="A70" s="193" t="str">
        <f t="shared" si="0"/>
        <v>InstructionsA75</v>
      </c>
      <c r="B70" s="193" t="s">
        <v>956</v>
      </c>
      <c r="C70" s="193" t="s">
        <v>1205</v>
      </c>
      <c r="D70" s="193" t="s">
        <v>1810</v>
      </c>
      <c r="E70" s="193" t="s">
        <v>1052</v>
      </c>
      <c r="F70" s="195" t="s">
        <v>1860</v>
      </c>
      <c r="G70" s="193" t="s">
        <v>1811</v>
      </c>
      <c r="H70" s="195" t="s">
        <v>193</v>
      </c>
      <c r="I70" s="193" t="s">
        <v>105</v>
      </c>
      <c r="J70" s="193" t="s">
        <v>2438</v>
      </c>
      <c r="K70" s="196" t="s">
        <v>1859</v>
      </c>
      <c r="L70" s="260" t="s">
        <v>2360</v>
      </c>
      <c r="M70" s="193" t="s">
        <v>4327</v>
      </c>
    </row>
    <row r="71" spans="1:13" ht="142.5">
      <c r="A71" s="193" t="str">
        <f t="shared" si="0"/>
        <v>InstructionsA76</v>
      </c>
      <c r="B71" s="193" t="s">
        <v>956</v>
      </c>
      <c r="C71" s="193" t="s">
        <v>1206</v>
      </c>
      <c r="D71" s="193" t="s">
        <v>1795</v>
      </c>
      <c r="E71" s="193" t="s">
        <v>1053</v>
      </c>
      <c r="F71" s="195" t="s">
        <v>1861</v>
      </c>
      <c r="G71" s="193" t="s">
        <v>1459</v>
      </c>
      <c r="H71" s="195" t="s">
        <v>194</v>
      </c>
      <c r="I71" s="193" t="s">
        <v>106</v>
      </c>
      <c r="J71" s="193" t="s">
        <v>2601</v>
      </c>
      <c r="K71" s="196" t="s">
        <v>2280</v>
      </c>
      <c r="L71" s="260" t="s">
        <v>2457</v>
      </c>
      <c r="M71" s="193" t="s">
        <v>4328</v>
      </c>
    </row>
    <row r="72" spans="1:13" ht="57">
      <c r="A72" s="193" t="str">
        <f t="shared" si="0"/>
        <v>InstructionsA77</v>
      </c>
      <c r="B72" s="193" t="s">
        <v>956</v>
      </c>
      <c r="C72" s="193" t="s">
        <v>1207</v>
      </c>
      <c r="D72" s="193" t="s">
        <v>1796</v>
      </c>
      <c r="E72" s="193" t="s">
        <v>1460</v>
      </c>
      <c r="F72" s="195" t="s">
        <v>1461</v>
      </c>
      <c r="G72" s="193" t="s">
        <v>1462</v>
      </c>
      <c r="H72" s="195" t="s">
        <v>195</v>
      </c>
      <c r="I72" s="193" t="s">
        <v>107</v>
      </c>
      <c r="J72" s="193" t="s">
        <v>1941</v>
      </c>
      <c r="K72" s="196" t="s">
        <v>2281</v>
      </c>
      <c r="L72" s="260" t="s">
        <v>2458</v>
      </c>
      <c r="M72" s="193" t="s">
        <v>4329</v>
      </c>
    </row>
    <row r="73" spans="1:13">
      <c r="A73" s="193" t="str">
        <f t="shared" si="0"/>
        <v>DefinitionsB2</v>
      </c>
      <c r="B73" s="193" t="s">
        <v>1812</v>
      </c>
      <c r="C73" s="193" t="s">
        <v>1862</v>
      </c>
      <c r="D73" s="193" t="s">
        <v>1942</v>
      </c>
      <c r="E73" s="193" t="s">
        <v>1507</v>
      </c>
      <c r="F73" s="195" t="s">
        <v>1994</v>
      </c>
      <c r="G73" s="193" t="s">
        <v>1512</v>
      </c>
      <c r="H73" s="195" t="s">
        <v>1942</v>
      </c>
      <c r="I73" s="193" t="s">
        <v>108</v>
      </c>
      <c r="J73" s="193" t="s">
        <v>1943</v>
      </c>
      <c r="K73" s="196" t="s">
        <v>2282</v>
      </c>
      <c r="L73" s="260" t="s">
        <v>1128</v>
      </c>
      <c r="M73" s="193" t="s">
        <v>4330</v>
      </c>
    </row>
    <row r="74" spans="1:13" ht="27">
      <c r="A74" s="193" t="str">
        <f>B74&amp;C74</f>
        <v>DefinitionsB3</v>
      </c>
      <c r="B74" s="193" t="s">
        <v>1812</v>
      </c>
      <c r="C74" s="193" t="s">
        <v>1813</v>
      </c>
      <c r="D74" s="193" t="s">
        <v>1873</v>
      </c>
      <c r="E74" s="195" t="s">
        <v>1054</v>
      </c>
      <c r="F74" s="195" t="s">
        <v>1873</v>
      </c>
      <c r="G74" s="193" t="s">
        <v>1873</v>
      </c>
      <c r="H74" s="195" t="s">
        <v>1873</v>
      </c>
      <c r="I74" s="193" t="s">
        <v>1873</v>
      </c>
      <c r="J74" s="193" t="s">
        <v>1873</v>
      </c>
      <c r="K74" s="196" t="s">
        <v>1873</v>
      </c>
      <c r="L74" s="260" t="s">
        <v>1873</v>
      </c>
      <c r="M74" s="193" t="s">
        <v>4331</v>
      </c>
    </row>
    <row r="75" spans="1:13">
      <c r="A75" s="193" t="str">
        <f t="shared" si="0"/>
        <v>DefinitionsB4</v>
      </c>
      <c r="B75" s="193" t="s">
        <v>1812</v>
      </c>
      <c r="C75" s="193" t="s">
        <v>1814</v>
      </c>
      <c r="D75" s="193" t="s">
        <v>1875</v>
      </c>
      <c r="E75" s="195" t="s">
        <v>1055</v>
      </c>
      <c r="F75" s="195" t="s">
        <v>822</v>
      </c>
      <c r="G75" s="193" t="s">
        <v>648</v>
      </c>
      <c r="H75" s="195" t="s">
        <v>181</v>
      </c>
      <c r="I75" s="193" t="s">
        <v>109</v>
      </c>
      <c r="J75" s="193" t="s">
        <v>2565</v>
      </c>
      <c r="K75" s="196" t="s">
        <v>285</v>
      </c>
      <c r="L75" s="260" t="s">
        <v>218</v>
      </c>
      <c r="M75" s="193" t="s">
        <v>4332</v>
      </c>
    </row>
    <row r="76" spans="1:13" ht="28.5">
      <c r="A76" s="193" t="str">
        <f t="shared" si="0"/>
        <v>DefinitionsB5</v>
      </c>
      <c r="B76" s="193" t="s">
        <v>1812</v>
      </c>
      <c r="C76" s="193" t="s">
        <v>1815</v>
      </c>
      <c r="D76" s="193" t="s">
        <v>1877</v>
      </c>
      <c r="E76" s="195" t="s">
        <v>1056</v>
      </c>
      <c r="F76" s="195" t="s">
        <v>1944</v>
      </c>
      <c r="G76" s="193" t="s">
        <v>1179</v>
      </c>
      <c r="H76" s="193" t="s">
        <v>571</v>
      </c>
      <c r="I76" s="193" t="s">
        <v>110</v>
      </c>
      <c r="J76" s="193" t="s">
        <v>142</v>
      </c>
      <c r="K76" s="196" t="s">
        <v>2283</v>
      </c>
      <c r="L76" s="260" t="s">
        <v>1129</v>
      </c>
      <c r="M76" s="193" t="s">
        <v>4333</v>
      </c>
    </row>
    <row r="77" spans="1:13" ht="28.5">
      <c r="A77" s="193" t="str">
        <f t="shared" si="0"/>
        <v>DefinitionsB6</v>
      </c>
      <c r="B77" s="193" t="s">
        <v>1812</v>
      </c>
      <c r="C77" s="193" t="s">
        <v>1816</v>
      </c>
      <c r="D77" s="193" t="s">
        <v>1878</v>
      </c>
      <c r="E77" s="195" t="s">
        <v>1057</v>
      </c>
      <c r="F77" s="195" t="s">
        <v>2009</v>
      </c>
      <c r="G77" s="193" t="s">
        <v>1180</v>
      </c>
      <c r="H77" s="195" t="s">
        <v>572</v>
      </c>
      <c r="I77" s="193" t="s">
        <v>111</v>
      </c>
      <c r="J77" s="193" t="s">
        <v>143</v>
      </c>
      <c r="K77" s="196" t="s">
        <v>2284</v>
      </c>
      <c r="L77" s="260" t="s">
        <v>1130</v>
      </c>
      <c r="M77" s="193" t="s">
        <v>4334</v>
      </c>
    </row>
    <row r="78" spans="1:13" ht="28.5">
      <c r="A78" s="193" t="str">
        <f t="shared" si="0"/>
        <v>DefinitionsB7</v>
      </c>
      <c r="B78" s="193" t="s">
        <v>1812</v>
      </c>
      <c r="C78" s="193" t="s">
        <v>1817</v>
      </c>
      <c r="D78" s="193" t="s">
        <v>1880</v>
      </c>
      <c r="E78" s="195" t="s">
        <v>1058</v>
      </c>
      <c r="F78" s="195" t="s">
        <v>823</v>
      </c>
      <c r="G78" s="193" t="s">
        <v>649</v>
      </c>
      <c r="H78" s="195" t="s">
        <v>573</v>
      </c>
      <c r="I78" s="193" t="s">
        <v>112</v>
      </c>
      <c r="J78" s="193" t="s">
        <v>144</v>
      </c>
      <c r="K78" s="196" t="s">
        <v>286</v>
      </c>
      <c r="L78" s="260" t="s">
        <v>219</v>
      </c>
      <c r="M78" s="193" t="s">
        <v>4335</v>
      </c>
    </row>
    <row r="79" spans="1:13" ht="27">
      <c r="A79" s="193" t="str">
        <f t="shared" si="0"/>
        <v>DefinitionsB8</v>
      </c>
      <c r="B79" s="193" t="s">
        <v>1812</v>
      </c>
      <c r="C79" s="193" t="s">
        <v>1818</v>
      </c>
      <c r="D79" s="193" t="s">
        <v>1499</v>
      </c>
      <c r="E79" s="195" t="s">
        <v>1059</v>
      </c>
      <c r="F79" s="195" t="s">
        <v>2010</v>
      </c>
      <c r="G79" s="193" t="s">
        <v>1181</v>
      </c>
      <c r="H79" s="193" t="s">
        <v>1945</v>
      </c>
      <c r="I79" s="193" t="s">
        <v>113</v>
      </c>
      <c r="J79" s="193" t="s">
        <v>2442</v>
      </c>
      <c r="K79" s="196" t="s">
        <v>2285</v>
      </c>
      <c r="L79" s="260" t="s">
        <v>1131</v>
      </c>
      <c r="M79" s="193" t="s">
        <v>4336</v>
      </c>
    </row>
    <row r="80" spans="1:13">
      <c r="A80" s="193" t="str">
        <f>B80&amp;C80</f>
        <v>DefinitionsB9</v>
      </c>
      <c r="B80" s="193" t="s">
        <v>1812</v>
      </c>
      <c r="C80" s="193" t="s">
        <v>1819</v>
      </c>
      <c r="D80" s="193" t="s">
        <v>1882</v>
      </c>
      <c r="E80" s="195" t="s">
        <v>1060</v>
      </c>
      <c r="F80" s="195" t="s">
        <v>824</v>
      </c>
      <c r="G80" s="193" t="s">
        <v>650</v>
      </c>
      <c r="H80" s="193" t="s">
        <v>574</v>
      </c>
      <c r="I80" s="193" t="s">
        <v>114</v>
      </c>
      <c r="J80" s="193" t="s">
        <v>2566</v>
      </c>
      <c r="K80" s="196" t="s">
        <v>287</v>
      </c>
      <c r="L80" s="260" t="s">
        <v>220</v>
      </c>
      <c r="M80" s="193" t="s">
        <v>4337</v>
      </c>
    </row>
    <row r="81" spans="1:13" ht="28.5">
      <c r="A81" s="193" t="str">
        <f t="shared" ref="A81:A168" si="1">B81&amp;C81</f>
        <v>DefinitionsB10</v>
      </c>
      <c r="B81" s="193" t="s">
        <v>1812</v>
      </c>
      <c r="C81" s="193" t="s">
        <v>1820</v>
      </c>
      <c r="D81" s="193" t="s">
        <v>1884</v>
      </c>
      <c r="E81" s="195" t="s">
        <v>1061</v>
      </c>
      <c r="F81" s="195" t="s">
        <v>825</v>
      </c>
      <c r="G81" s="193" t="s">
        <v>1946</v>
      </c>
      <c r="H81" s="193" t="s">
        <v>1947</v>
      </c>
      <c r="I81" s="193" t="s">
        <v>115</v>
      </c>
      <c r="J81" s="193" t="s">
        <v>145</v>
      </c>
      <c r="K81" s="196" t="s">
        <v>288</v>
      </c>
      <c r="L81" s="260" t="s">
        <v>1132</v>
      </c>
      <c r="M81" s="193" t="s">
        <v>4338</v>
      </c>
    </row>
    <row r="82" spans="1:13" ht="40.5">
      <c r="A82" s="193" t="str">
        <f t="shared" si="1"/>
        <v>DefinitionsB11</v>
      </c>
      <c r="B82" s="193" t="s">
        <v>1812</v>
      </c>
      <c r="C82" s="193" t="s">
        <v>1821</v>
      </c>
      <c r="D82" s="193" t="s">
        <v>1511</v>
      </c>
      <c r="E82" s="193" t="s">
        <v>1062</v>
      </c>
      <c r="F82" s="195" t="s">
        <v>826</v>
      </c>
      <c r="G82" s="193" t="s">
        <v>1511</v>
      </c>
      <c r="H82" s="193" t="s">
        <v>1511</v>
      </c>
      <c r="I82" s="193" t="s">
        <v>1511</v>
      </c>
      <c r="J82" s="193" t="s">
        <v>1511</v>
      </c>
      <c r="K82" s="196" t="s">
        <v>1511</v>
      </c>
      <c r="L82" s="260" t="s">
        <v>1511</v>
      </c>
      <c r="M82" s="193" t="s">
        <v>4339</v>
      </c>
    </row>
    <row r="83" spans="1:13" ht="28.5">
      <c r="A83" s="193" t="str">
        <f t="shared" si="1"/>
        <v>DefinitionsB12</v>
      </c>
      <c r="B83" s="193" t="s">
        <v>1812</v>
      </c>
      <c r="C83" s="193" t="s">
        <v>1822</v>
      </c>
      <c r="D83" s="193" t="s">
        <v>1500</v>
      </c>
      <c r="E83" s="193" t="s">
        <v>1063</v>
      </c>
      <c r="F83" s="195" t="s">
        <v>1948</v>
      </c>
      <c r="G83" s="193" t="s">
        <v>1949</v>
      </c>
      <c r="H83" s="193" t="s">
        <v>1950</v>
      </c>
      <c r="I83" s="193" t="s">
        <v>1950</v>
      </c>
      <c r="J83" s="193" t="s">
        <v>2567</v>
      </c>
      <c r="K83" s="196" t="s">
        <v>1500</v>
      </c>
      <c r="L83" s="260" t="s">
        <v>1950</v>
      </c>
      <c r="M83" s="193" t="s">
        <v>4340</v>
      </c>
    </row>
    <row r="84" spans="1:13" ht="27">
      <c r="A84" s="193" t="str">
        <f t="shared" si="1"/>
        <v>DefinitionsB13</v>
      </c>
      <c r="B84" s="193" t="s">
        <v>1812</v>
      </c>
      <c r="C84" s="193" t="s">
        <v>1823</v>
      </c>
      <c r="D84" s="193" t="s">
        <v>1886</v>
      </c>
      <c r="E84" s="193" t="s">
        <v>1064</v>
      </c>
      <c r="F84" s="195" t="s">
        <v>2011</v>
      </c>
      <c r="G84" s="193" t="s">
        <v>1501</v>
      </c>
      <c r="H84" s="193" t="s">
        <v>1951</v>
      </c>
      <c r="I84" s="193" t="s">
        <v>1952</v>
      </c>
      <c r="J84" s="193" t="s">
        <v>2568</v>
      </c>
      <c r="K84" s="196" t="s">
        <v>289</v>
      </c>
      <c r="L84" s="260" t="s">
        <v>1133</v>
      </c>
      <c r="M84" s="193" t="s">
        <v>4341</v>
      </c>
    </row>
    <row r="85" spans="1:13" ht="28.5">
      <c r="A85" s="193" t="str">
        <f t="shared" si="1"/>
        <v>DefinitionsB14</v>
      </c>
      <c r="B85" s="193" t="s">
        <v>1812</v>
      </c>
      <c r="C85" s="193" t="s">
        <v>1824</v>
      </c>
      <c r="D85" s="193" t="s">
        <v>1495</v>
      </c>
      <c r="E85" s="193" t="s">
        <v>1953</v>
      </c>
      <c r="F85" s="195" t="s">
        <v>1495</v>
      </c>
      <c r="G85" s="193" t="s">
        <v>1495</v>
      </c>
      <c r="H85" s="193" t="s">
        <v>1495</v>
      </c>
      <c r="I85" s="193" t="s">
        <v>1495</v>
      </c>
      <c r="J85" s="193" t="s">
        <v>1495</v>
      </c>
      <c r="K85" s="196" t="s">
        <v>1495</v>
      </c>
      <c r="L85" s="260" t="s">
        <v>1495</v>
      </c>
      <c r="M85" s="193" t="s">
        <v>4342</v>
      </c>
    </row>
    <row r="86" spans="1:13" ht="28.5">
      <c r="A86" s="193" t="str">
        <f t="shared" si="1"/>
        <v>DefinitionsB15</v>
      </c>
      <c r="B86" s="193" t="s">
        <v>1812</v>
      </c>
      <c r="C86" s="193" t="s">
        <v>1825</v>
      </c>
      <c r="D86" s="193" t="s">
        <v>1496</v>
      </c>
      <c r="E86" s="193" t="s">
        <v>1065</v>
      </c>
      <c r="F86" s="195" t="s">
        <v>1510</v>
      </c>
      <c r="G86" s="193" t="s">
        <v>1510</v>
      </c>
      <c r="H86" s="193" t="s">
        <v>1510</v>
      </c>
      <c r="I86" s="193" t="s">
        <v>116</v>
      </c>
      <c r="J86" s="193" t="s">
        <v>1510</v>
      </c>
      <c r="K86" s="196" t="s">
        <v>1496</v>
      </c>
      <c r="L86" s="260" t="s">
        <v>1510</v>
      </c>
      <c r="M86" s="193" t="s">
        <v>4343</v>
      </c>
    </row>
    <row r="87" spans="1:13" ht="28.5">
      <c r="A87" s="193" t="str">
        <f t="shared" si="1"/>
        <v>DefinitionsB16</v>
      </c>
      <c r="B87" s="193" t="s">
        <v>1812</v>
      </c>
      <c r="C87" s="193" t="s">
        <v>1826</v>
      </c>
      <c r="D87" s="193" t="s">
        <v>1893</v>
      </c>
      <c r="E87" s="195" t="s">
        <v>1954</v>
      </c>
      <c r="F87" s="195" t="s">
        <v>1955</v>
      </c>
      <c r="G87" s="193" t="s">
        <v>651</v>
      </c>
      <c r="H87" s="193" t="s">
        <v>1956</v>
      </c>
      <c r="I87" s="193" t="s">
        <v>117</v>
      </c>
      <c r="J87" s="193" t="s">
        <v>146</v>
      </c>
      <c r="K87" s="196" t="s">
        <v>290</v>
      </c>
      <c r="L87" s="260" t="s">
        <v>1134</v>
      </c>
      <c r="M87" s="193" t="s">
        <v>4344</v>
      </c>
    </row>
    <row r="88" spans="1:13" ht="28.5">
      <c r="A88" s="193" t="str">
        <f t="shared" si="1"/>
        <v>DefinitionsB17</v>
      </c>
      <c r="B88" s="193" t="s">
        <v>1812</v>
      </c>
      <c r="C88" s="193" t="s">
        <v>1827</v>
      </c>
      <c r="D88" s="193" t="s">
        <v>3518</v>
      </c>
      <c r="E88" s="195" t="s">
        <v>1066</v>
      </c>
      <c r="F88" s="195" t="s">
        <v>827</v>
      </c>
      <c r="G88" s="193" t="s">
        <v>652</v>
      </c>
      <c r="H88" s="193" t="s">
        <v>575</v>
      </c>
      <c r="I88" s="193" t="s">
        <v>118</v>
      </c>
      <c r="J88" s="193" t="s">
        <v>147</v>
      </c>
      <c r="K88" s="196" t="s">
        <v>291</v>
      </c>
      <c r="L88" s="260" t="s">
        <v>221</v>
      </c>
      <c r="M88" s="193" t="s">
        <v>4345</v>
      </c>
    </row>
    <row r="89" spans="1:13" ht="28.5">
      <c r="A89" s="193" t="str">
        <f t="shared" si="1"/>
        <v>DefinitionsB18</v>
      </c>
      <c r="B89" s="193" t="s">
        <v>1812</v>
      </c>
      <c r="C89" s="193" t="s">
        <v>1828</v>
      </c>
      <c r="D89" s="193" t="s">
        <v>1895</v>
      </c>
      <c r="E89" s="195" t="s">
        <v>1067</v>
      </c>
      <c r="F89" s="195" t="s">
        <v>828</v>
      </c>
      <c r="G89" s="193" t="s">
        <v>653</v>
      </c>
      <c r="H89" s="193" t="s">
        <v>576</v>
      </c>
      <c r="I89" s="193" t="s">
        <v>119</v>
      </c>
      <c r="J89" s="193" t="s">
        <v>148</v>
      </c>
      <c r="K89" s="196" t="s">
        <v>292</v>
      </c>
      <c r="L89" s="260" t="s">
        <v>222</v>
      </c>
      <c r="M89" s="193" t="s">
        <v>4346</v>
      </c>
    </row>
    <row r="90" spans="1:13" ht="28.5">
      <c r="A90" s="193" t="str">
        <f t="shared" si="1"/>
        <v>DefinitionsB19</v>
      </c>
      <c r="B90" s="193" t="s">
        <v>1812</v>
      </c>
      <c r="C90" s="193" t="s">
        <v>1829</v>
      </c>
      <c r="D90" s="193" t="s">
        <v>1896</v>
      </c>
      <c r="E90" s="195" t="s">
        <v>1068</v>
      </c>
      <c r="F90" s="195" t="s">
        <v>1896</v>
      </c>
      <c r="G90" s="193" t="s">
        <v>1896</v>
      </c>
      <c r="H90" s="193" t="s">
        <v>1896</v>
      </c>
      <c r="I90" s="193" t="s">
        <v>1896</v>
      </c>
      <c r="J90" s="193" t="s">
        <v>1896</v>
      </c>
      <c r="K90" s="196" t="s">
        <v>1896</v>
      </c>
      <c r="L90" s="260" t="s">
        <v>1896</v>
      </c>
      <c r="M90" s="193" t="s">
        <v>4347</v>
      </c>
    </row>
    <row r="91" spans="1:13" ht="28.5">
      <c r="A91" s="193" t="str">
        <f t="shared" si="1"/>
        <v>DefinitionsB20</v>
      </c>
      <c r="B91" s="193" t="s">
        <v>1812</v>
      </c>
      <c r="C91" s="193" t="s">
        <v>1830</v>
      </c>
      <c r="D91" s="193" t="s">
        <v>1898</v>
      </c>
      <c r="E91" s="195" t="s">
        <v>1069</v>
      </c>
      <c r="F91" s="195" t="s">
        <v>829</v>
      </c>
      <c r="G91" s="193" t="s">
        <v>654</v>
      </c>
      <c r="H91" s="193" t="s">
        <v>577</v>
      </c>
      <c r="I91" s="193" t="s">
        <v>120</v>
      </c>
      <c r="J91" s="193" t="s">
        <v>1898</v>
      </c>
      <c r="K91" s="196" t="s">
        <v>293</v>
      </c>
      <c r="L91" s="260" t="s">
        <v>1898</v>
      </c>
      <c r="M91" s="193" t="s">
        <v>4348</v>
      </c>
    </row>
    <row r="92" spans="1:13" ht="28.5">
      <c r="A92" s="193" t="str">
        <f t="shared" si="1"/>
        <v>DefinitionsB21</v>
      </c>
      <c r="B92" s="193" t="s">
        <v>1812</v>
      </c>
      <c r="C92" s="193" t="s">
        <v>1831</v>
      </c>
      <c r="D92" s="193" t="s">
        <v>1900</v>
      </c>
      <c r="E92" s="195" t="s">
        <v>1070</v>
      </c>
      <c r="F92" s="195" t="s">
        <v>830</v>
      </c>
      <c r="G92" s="193" t="s">
        <v>655</v>
      </c>
      <c r="H92" s="193" t="s">
        <v>578</v>
      </c>
      <c r="I92" s="193" t="s">
        <v>121</v>
      </c>
      <c r="J92" s="193" t="s">
        <v>149</v>
      </c>
      <c r="K92" s="196" t="s">
        <v>294</v>
      </c>
      <c r="L92" s="260" t="s">
        <v>223</v>
      </c>
      <c r="M92" s="193" t="s">
        <v>4349</v>
      </c>
    </row>
    <row r="93" spans="1:13" ht="28.5">
      <c r="A93" s="193" t="str">
        <f t="shared" si="1"/>
        <v>DefinitionsB22</v>
      </c>
      <c r="B93" s="193" t="s">
        <v>1812</v>
      </c>
      <c r="C93" s="193" t="s">
        <v>1832</v>
      </c>
      <c r="D93" s="193" t="s">
        <v>1091</v>
      </c>
      <c r="E93" s="195" t="s">
        <v>1071</v>
      </c>
      <c r="F93" s="195" t="s">
        <v>831</v>
      </c>
      <c r="G93" s="193" t="s">
        <v>656</v>
      </c>
      <c r="H93" s="193" t="s">
        <v>579</v>
      </c>
      <c r="I93" s="193" t="s">
        <v>122</v>
      </c>
      <c r="J93" s="193" t="s">
        <v>150</v>
      </c>
      <c r="K93" s="196" t="s">
        <v>295</v>
      </c>
      <c r="L93" s="260" t="s">
        <v>224</v>
      </c>
      <c r="M93" s="193" t="s">
        <v>4350</v>
      </c>
    </row>
    <row r="94" spans="1:13" ht="28.5">
      <c r="A94" s="193" t="str">
        <f t="shared" si="1"/>
        <v>DefinitionsB23</v>
      </c>
      <c r="B94" s="193" t="s">
        <v>1812</v>
      </c>
      <c r="C94" s="193" t="s">
        <v>1833</v>
      </c>
      <c r="D94" s="193" t="s">
        <v>1498</v>
      </c>
      <c r="E94" s="193" t="s">
        <v>1072</v>
      </c>
      <c r="F94" s="195" t="s">
        <v>1957</v>
      </c>
      <c r="G94" s="193" t="s">
        <v>1498</v>
      </c>
      <c r="H94" s="193" t="s">
        <v>1958</v>
      </c>
      <c r="I94" s="193" t="s">
        <v>1958</v>
      </c>
      <c r="J94" s="193" t="s">
        <v>1498</v>
      </c>
      <c r="K94" s="196" t="s">
        <v>1498</v>
      </c>
      <c r="L94" s="260" t="s">
        <v>1498</v>
      </c>
      <c r="M94" s="193" t="s">
        <v>4351</v>
      </c>
    </row>
    <row r="95" spans="1:13" ht="28.5">
      <c r="A95" s="193" t="str">
        <f t="shared" si="1"/>
        <v>DefinitionsB24</v>
      </c>
      <c r="B95" s="193" t="s">
        <v>1812</v>
      </c>
      <c r="C95" s="193" t="s">
        <v>1863</v>
      </c>
      <c r="D95" s="193" t="s">
        <v>1808</v>
      </c>
      <c r="E95" s="193" t="s">
        <v>1959</v>
      </c>
      <c r="F95" s="195" t="s">
        <v>1960</v>
      </c>
      <c r="G95" s="193" t="s">
        <v>1961</v>
      </c>
      <c r="H95" s="193" t="s">
        <v>1962</v>
      </c>
      <c r="I95" s="193" t="s">
        <v>1963</v>
      </c>
      <c r="J95" s="193" t="s">
        <v>1964</v>
      </c>
      <c r="K95" s="196" t="s">
        <v>2286</v>
      </c>
      <c r="L95" s="260" t="s">
        <v>1135</v>
      </c>
      <c r="M95" s="193" t="s">
        <v>4352</v>
      </c>
    </row>
    <row r="96" spans="1:13" ht="28.5">
      <c r="A96" s="193" t="str">
        <f t="shared" si="1"/>
        <v>DefinitionsB25</v>
      </c>
      <c r="B96" s="193" t="s">
        <v>1812</v>
      </c>
      <c r="C96" s="193" t="s">
        <v>890</v>
      </c>
      <c r="D96" s="193" t="s">
        <v>1095</v>
      </c>
      <c r="E96" s="193" t="s">
        <v>1073</v>
      </c>
      <c r="F96" s="195" t="s">
        <v>832</v>
      </c>
      <c r="G96" s="193" t="s">
        <v>657</v>
      </c>
      <c r="H96" s="195" t="s">
        <v>580</v>
      </c>
      <c r="I96" s="193" t="s">
        <v>123</v>
      </c>
      <c r="J96" s="193" t="s">
        <v>2569</v>
      </c>
      <c r="K96" s="196" t="s">
        <v>296</v>
      </c>
      <c r="L96" s="260" t="s">
        <v>1136</v>
      </c>
      <c r="M96" s="193" t="s">
        <v>4353</v>
      </c>
    </row>
    <row r="97" spans="1:13" ht="28.5">
      <c r="A97" s="193" t="str">
        <f t="shared" si="1"/>
        <v>DefinitionsB26</v>
      </c>
      <c r="B97" s="193" t="s">
        <v>1812</v>
      </c>
      <c r="C97" s="193" t="s">
        <v>1096</v>
      </c>
      <c r="D97" s="193" t="s">
        <v>1497</v>
      </c>
      <c r="E97" s="195" t="s">
        <v>1965</v>
      </c>
      <c r="F97" s="195" t="s">
        <v>1966</v>
      </c>
      <c r="G97" s="193" t="s">
        <v>1967</v>
      </c>
      <c r="H97" s="193" t="s">
        <v>1497</v>
      </c>
      <c r="I97" s="193" t="s">
        <v>1497</v>
      </c>
      <c r="J97" s="193" t="s">
        <v>1497</v>
      </c>
      <c r="K97" s="196" t="s">
        <v>1497</v>
      </c>
      <c r="L97" s="260" t="s">
        <v>1497</v>
      </c>
      <c r="M97" s="193" t="s">
        <v>4354</v>
      </c>
    </row>
    <row r="98" spans="1:13" ht="27">
      <c r="A98" s="193" t="str">
        <f t="shared" si="1"/>
        <v>DefinitionsB27</v>
      </c>
      <c r="B98" s="193" t="s">
        <v>1812</v>
      </c>
      <c r="C98" s="193" t="s">
        <v>1099</v>
      </c>
      <c r="D98" s="193" t="s">
        <v>2012</v>
      </c>
      <c r="E98" s="193" t="s">
        <v>1968</v>
      </c>
      <c r="F98" s="195" t="s">
        <v>1521</v>
      </c>
      <c r="G98" s="193" t="s">
        <v>1969</v>
      </c>
      <c r="H98" s="193" t="s">
        <v>1970</v>
      </c>
      <c r="I98" s="193" t="s">
        <v>1971</v>
      </c>
      <c r="J98" s="193" t="s">
        <v>1972</v>
      </c>
      <c r="K98" s="196" t="s">
        <v>2287</v>
      </c>
      <c r="L98" s="260" t="s">
        <v>1137</v>
      </c>
      <c r="M98" s="193" t="s">
        <v>4355</v>
      </c>
    </row>
    <row r="99" spans="1:13" ht="28.5">
      <c r="A99" s="193" t="str">
        <f>B99&amp;C99</f>
        <v>DefinitionsB28</v>
      </c>
      <c r="B99" s="193" t="s">
        <v>1812</v>
      </c>
      <c r="C99" s="193" t="s">
        <v>1102</v>
      </c>
      <c r="D99" s="193" t="s">
        <v>1107</v>
      </c>
      <c r="E99" s="195" t="s">
        <v>1074</v>
      </c>
      <c r="F99" s="195" t="s">
        <v>2350</v>
      </c>
      <c r="G99" s="193" t="s">
        <v>658</v>
      </c>
      <c r="H99" s="193" t="s">
        <v>581</v>
      </c>
      <c r="I99" s="193" t="s">
        <v>124</v>
      </c>
      <c r="J99" s="193" t="s">
        <v>151</v>
      </c>
      <c r="K99" s="196" t="s">
        <v>297</v>
      </c>
      <c r="L99" s="260" t="s">
        <v>225</v>
      </c>
      <c r="M99" s="193" t="s">
        <v>4356</v>
      </c>
    </row>
    <row r="100" spans="1:13" ht="28.5">
      <c r="A100" s="193" t="str">
        <f t="shared" si="1"/>
        <v>DefinitionsB29</v>
      </c>
      <c r="B100" s="193" t="s">
        <v>1812</v>
      </c>
      <c r="C100" s="193" t="s">
        <v>1105</v>
      </c>
      <c r="D100" s="193" t="s">
        <v>1109</v>
      </c>
      <c r="E100" s="195" t="s">
        <v>1075</v>
      </c>
      <c r="F100" s="195" t="s">
        <v>1522</v>
      </c>
      <c r="G100" s="193" t="s">
        <v>659</v>
      </c>
      <c r="H100" s="193" t="s">
        <v>1973</v>
      </c>
      <c r="I100" s="193" t="s">
        <v>125</v>
      </c>
      <c r="J100" s="193" t="s">
        <v>152</v>
      </c>
      <c r="K100" s="196" t="s">
        <v>298</v>
      </c>
      <c r="L100" s="260" t="s">
        <v>1138</v>
      </c>
      <c r="M100" s="193" t="s">
        <v>4357</v>
      </c>
    </row>
    <row r="101" spans="1:13" ht="27">
      <c r="A101" s="193" t="str">
        <f t="shared" si="1"/>
        <v>DefinitionsB30</v>
      </c>
      <c r="B101" s="193" t="s">
        <v>1812</v>
      </c>
      <c r="C101" s="193" t="s">
        <v>1110</v>
      </c>
      <c r="D101" s="193" t="s">
        <v>1113</v>
      </c>
      <c r="E101" s="195" t="s">
        <v>1076</v>
      </c>
      <c r="F101" s="195" t="s">
        <v>1523</v>
      </c>
      <c r="G101" s="193" t="s">
        <v>660</v>
      </c>
      <c r="H101" s="193" t="s">
        <v>1974</v>
      </c>
      <c r="I101" s="193" t="s">
        <v>126</v>
      </c>
      <c r="J101" s="193" t="s">
        <v>153</v>
      </c>
      <c r="K101" s="196" t="s">
        <v>299</v>
      </c>
      <c r="L101" s="260" t="s">
        <v>1139</v>
      </c>
      <c r="M101" s="193" t="s">
        <v>4358</v>
      </c>
    </row>
    <row r="102" spans="1:13" ht="27">
      <c r="A102" s="193" t="str">
        <f t="shared" si="1"/>
        <v>DefinitionsB31</v>
      </c>
      <c r="B102" s="193" t="s">
        <v>1812</v>
      </c>
      <c r="C102" s="193" t="s">
        <v>891</v>
      </c>
      <c r="D102" s="193" t="s">
        <v>1116</v>
      </c>
      <c r="E102" s="195" t="s">
        <v>1077</v>
      </c>
      <c r="F102" s="195" t="s">
        <v>1524</v>
      </c>
      <c r="G102" s="193" t="s">
        <v>661</v>
      </c>
      <c r="H102" s="193" t="s">
        <v>1975</v>
      </c>
      <c r="I102" s="193" t="s">
        <v>127</v>
      </c>
      <c r="J102" s="193" t="s">
        <v>154</v>
      </c>
      <c r="K102" s="196" t="s">
        <v>300</v>
      </c>
      <c r="L102" s="260" t="s">
        <v>1140</v>
      </c>
      <c r="M102" s="193" t="s">
        <v>4359</v>
      </c>
    </row>
    <row r="103" spans="1:13">
      <c r="A103" s="193" t="str">
        <f t="shared" si="1"/>
        <v>DefinitionsC2</v>
      </c>
      <c r="B103" s="193" t="s">
        <v>1812</v>
      </c>
      <c r="C103" s="193" t="s">
        <v>1864</v>
      </c>
      <c r="D103" s="193" t="s">
        <v>1976</v>
      </c>
      <c r="E103" s="195" t="s">
        <v>1078</v>
      </c>
      <c r="F103" s="195" t="s">
        <v>1995</v>
      </c>
      <c r="G103" s="193" t="s">
        <v>1513</v>
      </c>
      <c r="H103" s="193" t="s">
        <v>1976</v>
      </c>
      <c r="I103" s="193" t="s">
        <v>128</v>
      </c>
      <c r="J103" s="193" t="s">
        <v>1977</v>
      </c>
      <c r="K103" s="196" t="s">
        <v>2288</v>
      </c>
      <c r="L103" s="260" t="s">
        <v>1141</v>
      </c>
      <c r="M103" s="193" t="s">
        <v>4360</v>
      </c>
    </row>
    <row r="104" spans="1:13">
      <c r="A104" s="193" t="str">
        <f>B104&amp;C104</f>
        <v>DefinitionsC3</v>
      </c>
      <c r="B104" s="193" t="s">
        <v>1812</v>
      </c>
      <c r="C104" s="193" t="s">
        <v>1834</v>
      </c>
      <c r="D104" s="193" t="s">
        <v>1874</v>
      </c>
      <c r="E104" s="195" t="s">
        <v>1079</v>
      </c>
      <c r="F104" s="195" t="s">
        <v>833</v>
      </c>
      <c r="G104" s="193" t="s">
        <v>662</v>
      </c>
      <c r="H104" s="193" t="s">
        <v>582</v>
      </c>
      <c r="I104" s="193" t="s">
        <v>129</v>
      </c>
      <c r="J104" s="193" t="s">
        <v>155</v>
      </c>
      <c r="K104" s="196" t="s">
        <v>301</v>
      </c>
      <c r="L104" s="260" t="s">
        <v>226</v>
      </c>
      <c r="M104" s="193" t="s">
        <v>4361</v>
      </c>
    </row>
    <row r="105" spans="1:13" ht="114">
      <c r="A105" s="193" t="str">
        <f t="shared" si="1"/>
        <v>DefinitionsC4</v>
      </c>
      <c r="B105" s="193" t="s">
        <v>1812</v>
      </c>
      <c r="C105" s="193" t="s">
        <v>1835</v>
      </c>
      <c r="D105" s="193" t="s">
        <v>1876</v>
      </c>
      <c r="E105" s="195" t="s">
        <v>1080</v>
      </c>
      <c r="F105" s="195" t="s">
        <v>834</v>
      </c>
      <c r="G105" s="193" t="s">
        <v>4107</v>
      </c>
      <c r="H105" s="193" t="s">
        <v>583</v>
      </c>
      <c r="I105" s="193" t="s">
        <v>130</v>
      </c>
      <c r="J105" s="193" t="s">
        <v>2570</v>
      </c>
      <c r="K105" s="196" t="s">
        <v>302</v>
      </c>
      <c r="L105" s="260" t="s">
        <v>227</v>
      </c>
      <c r="M105" s="193" t="s">
        <v>4362</v>
      </c>
    </row>
    <row r="106" spans="1:13" ht="293.25">
      <c r="A106" s="193" t="str">
        <f t="shared" si="1"/>
        <v>DefinitionsC5</v>
      </c>
      <c r="B106" s="193" t="s">
        <v>1812</v>
      </c>
      <c r="C106" s="193" t="s">
        <v>1836</v>
      </c>
      <c r="D106" s="194" t="s">
        <v>2773</v>
      </c>
      <c r="E106" s="194" t="s">
        <v>2774</v>
      </c>
      <c r="F106" s="208" t="s">
        <v>2775</v>
      </c>
      <c r="G106" s="194" t="s">
        <v>4108</v>
      </c>
      <c r="H106" s="194" t="s">
        <v>2835</v>
      </c>
      <c r="I106" s="194" t="s">
        <v>2836</v>
      </c>
      <c r="J106" s="194" t="s">
        <v>2837</v>
      </c>
      <c r="K106" s="194" t="s">
        <v>2838</v>
      </c>
      <c r="L106" s="194" t="s">
        <v>2839</v>
      </c>
      <c r="M106" s="194" t="s">
        <v>4363</v>
      </c>
    </row>
    <row r="107" spans="1:13" ht="142.5">
      <c r="A107" s="193" t="str">
        <f t="shared" si="1"/>
        <v>DefinitionsC6</v>
      </c>
      <c r="B107" s="193" t="s">
        <v>1812</v>
      </c>
      <c r="C107" s="193" t="s">
        <v>1837</v>
      </c>
      <c r="D107" s="193" t="s">
        <v>1879</v>
      </c>
      <c r="E107" s="195" t="s">
        <v>1081</v>
      </c>
      <c r="F107" s="195" t="s">
        <v>835</v>
      </c>
      <c r="G107" s="193" t="s">
        <v>663</v>
      </c>
      <c r="H107" s="193" t="s">
        <v>413</v>
      </c>
      <c r="I107" s="193" t="s">
        <v>131</v>
      </c>
      <c r="J107" s="193" t="s">
        <v>2571</v>
      </c>
      <c r="K107" s="196" t="s">
        <v>525</v>
      </c>
      <c r="L107" s="260" t="s">
        <v>1142</v>
      </c>
      <c r="M107" s="193" t="s">
        <v>4364</v>
      </c>
    </row>
    <row r="108" spans="1:13" ht="384.75">
      <c r="A108" s="193" t="str">
        <f>B108&amp;C108</f>
        <v>DefinitionsC7</v>
      </c>
      <c r="B108" s="193" t="s">
        <v>1812</v>
      </c>
      <c r="C108" s="193" t="s">
        <v>1838</v>
      </c>
      <c r="D108" s="193" t="s">
        <v>1881</v>
      </c>
      <c r="E108" s="195" t="s">
        <v>1082</v>
      </c>
      <c r="F108" s="195" t="s">
        <v>836</v>
      </c>
      <c r="G108" s="193" t="s">
        <v>664</v>
      </c>
      <c r="H108" s="195" t="s">
        <v>414</v>
      </c>
      <c r="I108" s="193" t="s">
        <v>132</v>
      </c>
      <c r="J108" s="193" t="s">
        <v>2572</v>
      </c>
      <c r="K108" s="196" t="s">
        <v>526</v>
      </c>
      <c r="L108" s="260" t="s">
        <v>228</v>
      </c>
      <c r="M108" s="193" t="s">
        <v>4365</v>
      </c>
    </row>
    <row r="109" spans="1:13" ht="256.5">
      <c r="A109" s="193" t="str">
        <f t="shared" si="1"/>
        <v>DefinitionsC8</v>
      </c>
      <c r="B109" s="193" t="s">
        <v>1812</v>
      </c>
      <c r="C109" s="193" t="s">
        <v>1839</v>
      </c>
      <c r="D109" s="193" t="s">
        <v>2279</v>
      </c>
      <c r="E109" s="195" t="s">
        <v>1083</v>
      </c>
      <c r="F109" s="195" t="s">
        <v>837</v>
      </c>
      <c r="G109" s="193" t="s">
        <v>665</v>
      </c>
      <c r="H109" s="193" t="s">
        <v>415</v>
      </c>
      <c r="I109" s="193" t="s">
        <v>133</v>
      </c>
      <c r="J109" s="193" t="s">
        <v>2602</v>
      </c>
      <c r="K109" s="196" t="s">
        <v>527</v>
      </c>
      <c r="L109" s="260" t="s">
        <v>1143</v>
      </c>
      <c r="M109" s="193" t="s">
        <v>4366</v>
      </c>
    </row>
    <row r="110" spans="1:13" ht="185.25">
      <c r="A110" s="193" t="str">
        <f>B110&amp;C110</f>
        <v>DefinitionsC9</v>
      </c>
      <c r="B110" s="193" t="s">
        <v>1812</v>
      </c>
      <c r="C110" s="193" t="s">
        <v>1840</v>
      </c>
      <c r="D110" s="193" t="s">
        <v>1883</v>
      </c>
      <c r="E110" s="195" t="s">
        <v>1084</v>
      </c>
      <c r="F110" s="195" t="s">
        <v>838</v>
      </c>
      <c r="G110" s="193" t="s">
        <v>666</v>
      </c>
      <c r="H110" s="267" t="s">
        <v>416</v>
      </c>
      <c r="I110" s="193" t="s">
        <v>134</v>
      </c>
      <c r="J110" s="193" t="s">
        <v>2603</v>
      </c>
      <c r="K110" s="196" t="s">
        <v>528</v>
      </c>
      <c r="L110" s="260" t="s">
        <v>229</v>
      </c>
      <c r="M110" s="193" t="s">
        <v>4367</v>
      </c>
    </row>
    <row r="111" spans="1:13" ht="228">
      <c r="A111" s="193" t="str">
        <f t="shared" si="1"/>
        <v>DefinitionsC10</v>
      </c>
      <c r="B111" s="193" t="s">
        <v>1812</v>
      </c>
      <c r="C111" s="193" t="s">
        <v>1841</v>
      </c>
      <c r="D111" s="193" t="s">
        <v>1885</v>
      </c>
      <c r="E111" s="195" t="s">
        <v>1085</v>
      </c>
      <c r="F111" s="195" t="s">
        <v>839</v>
      </c>
      <c r="G111" s="193" t="s">
        <v>667</v>
      </c>
      <c r="H111" s="193" t="s">
        <v>417</v>
      </c>
      <c r="I111" s="193" t="s">
        <v>135</v>
      </c>
      <c r="J111" s="193" t="s">
        <v>2604</v>
      </c>
      <c r="K111" s="196" t="s">
        <v>529</v>
      </c>
      <c r="L111" s="260" t="s">
        <v>230</v>
      </c>
      <c r="M111" s="193" t="s">
        <v>4368</v>
      </c>
    </row>
    <row r="112" spans="1:13" ht="99.75">
      <c r="A112" s="193" t="str">
        <f t="shared" si="1"/>
        <v>DefinitionsC11</v>
      </c>
      <c r="B112" s="193" t="s">
        <v>1812</v>
      </c>
      <c r="C112" s="193" t="s">
        <v>1842</v>
      </c>
      <c r="D112" s="193" t="s">
        <v>1807</v>
      </c>
      <c r="E112" s="195" t="s">
        <v>1086</v>
      </c>
      <c r="F112" s="195" t="s">
        <v>840</v>
      </c>
      <c r="G112" s="193" t="s">
        <v>1978</v>
      </c>
      <c r="H112" s="193" t="s">
        <v>418</v>
      </c>
      <c r="I112" s="193" t="s">
        <v>136</v>
      </c>
      <c r="J112" s="193" t="s">
        <v>1979</v>
      </c>
      <c r="K112" s="196" t="s">
        <v>530</v>
      </c>
      <c r="L112" s="260" t="s">
        <v>1144</v>
      </c>
      <c r="M112" s="193" t="s">
        <v>4369</v>
      </c>
    </row>
    <row r="113" spans="1:13" ht="28.5">
      <c r="A113" s="193" t="str">
        <f t="shared" si="1"/>
        <v>DefinitionsC12</v>
      </c>
      <c r="B113" s="193" t="s">
        <v>1812</v>
      </c>
      <c r="C113" s="193" t="s">
        <v>1843</v>
      </c>
      <c r="D113" s="193" t="s">
        <v>2413</v>
      </c>
      <c r="E113" s="193" t="s">
        <v>1508</v>
      </c>
      <c r="F113" s="195" t="s">
        <v>1996</v>
      </c>
      <c r="G113" s="193" t="s">
        <v>1980</v>
      </c>
      <c r="H113" s="193" t="s">
        <v>1981</v>
      </c>
      <c r="I113" s="193" t="s">
        <v>1982</v>
      </c>
      <c r="J113" s="193" t="s">
        <v>1983</v>
      </c>
      <c r="K113" s="196" t="s">
        <v>531</v>
      </c>
      <c r="L113" s="260" t="s">
        <v>1145</v>
      </c>
      <c r="M113" s="193" t="s">
        <v>4370</v>
      </c>
    </row>
    <row r="114" spans="1:13" ht="156.75">
      <c r="A114" s="193" t="str">
        <f t="shared" si="1"/>
        <v>DefinitionsC13</v>
      </c>
      <c r="B114" s="193" t="s">
        <v>1812</v>
      </c>
      <c r="C114" s="193" t="s">
        <v>1844</v>
      </c>
      <c r="D114" s="193" t="s">
        <v>1887</v>
      </c>
      <c r="E114" s="195" t="s">
        <v>1087</v>
      </c>
      <c r="F114" s="195" t="s">
        <v>841</v>
      </c>
      <c r="G114" s="193" t="s">
        <v>668</v>
      </c>
      <c r="H114" s="270" t="s">
        <v>419</v>
      </c>
      <c r="I114" s="193" t="s">
        <v>137</v>
      </c>
      <c r="J114" s="193" t="s">
        <v>2605</v>
      </c>
      <c r="K114" s="196" t="s">
        <v>532</v>
      </c>
      <c r="L114" s="260" t="s">
        <v>1146</v>
      </c>
      <c r="M114" s="193" t="s">
        <v>4371</v>
      </c>
    </row>
    <row r="115" spans="1:13" ht="42.75">
      <c r="A115" s="193" t="str">
        <f t="shared" si="1"/>
        <v>DefinitionsC14</v>
      </c>
      <c r="B115" s="193" t="s">
        <v>1812</v>
      </c>
      <c r="C115" s="193" t="s">
        <v>1845</v>
      </c>
      <c r="D115" s="193" t="s">
        <v>1888</v>
      </c>
      <c r="E115" s="193" t="s">
        <v>1984</v>
      </c>
      <c r="F115" s="195" t="s">
        <v>1890</v>
      </c>
      <c r="G115" s="193" t="s">
        <v>1889</v>
      </c>
      <c r="H115" s="193" t="s">
        <v>1888</v>
      </c>
      <c r="I115" s="193" t="s">
        <v>138</v>
      </c>
      <c r="J115" s="193" t="s">
        <v>1888</v>
      </c>
      <c r="K115" s="196" t="s">
        <v>533</v>
      </c>
      <c r="L115" s="260" t="s">
        <v>1888</v>
      </c>
      <c r="M115" s="193" t="s">
        <v>4372</v>
      </c>
    </row>
    <row r="116" spans="1:13" ht="42.75">
      <c r="A116" s="193" t="str">
        <f t="shared" si="1"/>
        <v>DefinitionsC15</v>
      </c>
      <c r="B116" s="193" t="s">
        <v>1812</v>
      </c>
      <c r="C116" s="193" t="s">
        <v>1846</v>
      </c>
      <c r="D116" s="193" t="s">
        <v>1502</v>
      </c>
      <c r="E116" s="193" t="s">
        <v>1985</v>
      </c>
      <c r="F116" s="195" t="s">
        <v>1997</v>
      </c>
      <c r="G116" s="193" t="s">
        <v>1514</v>
      </c>
      <c r="H116" s="193" t="s">
        <v>1502</v>
      </c>
      <c r="I116" s="193" t="s">
        <v>139</v>
      </c>
      <c r="J116" s="193" t="s">
        <v>1502</v>
      </c>
      <c r="K116" s="196" t="s">
        <v>1891</v>
      </c>
      <c r="L116" s="260" t="s">
        <v>1502</v>
      </c>
      <c r="M116" s="193" t="s">
        <v>4373</v>
      </c>
    </row>
    <row r="117" spans="1:13" ht="156.75">
      <c r="A117" s="193" t="str">
        <f t="shared" si="1"/>
        <v>DefinitionsC16</v>
      </c>
      <c r="B117" s="193" t="s">
        <v>1812</v>
      </c>
      <c r="C117" s="193" t="s">
        <v>1847</v>
      </c>
      <c r="D117" s="193" t="s">
        <v>1892</v>
      </c>
      <c r="E117" s="195" t="s">
        <v>1088</v>
      </c>
      <c r="F117" s="195" t="s">
        <v>842</v>
      </c>
      <c r="G117" s="193" t="s">
        <v>966</v>
      </c>
      <c r="H117" s="193" t="s">
        <v>420</v>
      </c>
      <c r="I117" s="193" t="s">
        <v>140</v>
      </c>
      <c r="J117" s="193" t="s">
        <v>2573</v>
      </c>
      <c r="K117" s="196" t="s">
        <v>534</v>
      </c>
      <c r="L117" s="260" t="s">
        <v>231</v>
      </c>
      <c r="M117" s="193" t="s">
        <v>4374</v>
      </c>
    </row>
    <row r="118" spans="1:13" ht="213.75">
      <c r="A118" s="193" t="str">
        <f t="shared" si="1"/>
        <v>DefinitionsC17</v>
      </c>
      <c r="B118" s="193" t="s">
        <v>1812</v>
      </c>
      <c r="C118" s="193" t="s">
        <v>1848</v>
      </c>
      <c r="D118" s="193" t="s">
        <v>3519</v>
      </c>
      <c r="E118" s="195" t="s">
        <v>1089</v>
      </c>
      <c r="F118" s="195" t="s">
        <v>4024</v>
      </c>
      <c r="G118" s="193" t="s">
        <v>4109</v>
      </c>
      <c r="H118" s="193" t="s">
        <v>2724</v>
      </c>
      <c r="I118" s="193" t="s">
        <v>141</v>
      </c>
      <c r="J118" s="193" t="s">
        <v>2574</v>
      </c>
      <c r="K118" s="196" t="s">
        <v>535</v>
      </c>
      <c r="L118" s="260" t="s">
        <v>232</v>
      </c>
      <c r="M118" s="193" t="s">
        <v>4375</v>
      </c>
    </row>
    <row r="119" spans="1:13" ht="409.5">
      <c r="A119" s="193" t="str">
        <f t="shared" si="1"/>
        <v>DefinitionsC18</v>
      </c>
      <c r="B119" s="193" t="s">
        <v>1812</v>
      </c>
      <c r="C119" s="193" t="s">
        <v>1849</v>
      </c>
      <c r="D119" s="193" t="s">
        <v>1894</v>
      </c>
      <c r="E119" s="195" t="s">
        <v>731</v>
      </c>
      <c r="F119" s="195" t="s">
        <v>4020</v>
      </c>
      <c r="G119" s="193" t="s">
        <v>967</v>
      </c>
      <c r="H119" s="270" t="s">
        <v>421</v>
      </c>
      <c r="I119" s="193" t="s">
        <v>303</v>
      </c>
      <c r="J119" s="193" t="s">
        <v>2575</v>
      </c>
      <c r="K119" s="196" t="s">
        <v>536</v>
      </c>
      <c r="L119" s="260" t="s">
        <v>233</v>
      </c>
      <c r="M119" s="193" t="s">
        <v>4376</v>
      </c>
    </row>
    <row r="120" spans="1:13" ht="327.75">
      <c r="A120" s="193" t="str">
        <f t="shared" si="1"/>
        <v>DefinitionsC19</v>
      </c>
      <c r="B120" s="193" t="s">
        <v>1812</v>
      </c>
      <c r="C120" s="193" t="s">
        <v>1850</v>
      </c>
      <c r="D120" s="193" t="s">
        <v>1897</v>
      </c>
      <c r="E120" s="195" t="s">
        <v>732</v>
      </c>
      <c r="F120" s="271" t="s">
        <v>843</v>
      </c>
      <c r="G120" s="193" t="s">
        <v>968</v>
      </c>
      <c r="H120" s="193" t="s">
        <v>422</v>
      </c>
      <c r="I120" s="193" t="s">
        <v>304</v>
      </c>
      <c r="J120" s="193" t="s">
        <v>2576</v>
      </c>
      <c r="K120" s="196" t="s">
        <v>537</v>
      </c>
      <c r="L120" s="260" t="s">
        <v>234</v>
      </c>
      <c r="M120" s="193" t="s">
        <v>4377</v>
      </c>
    </row>
    <row r="121" spans="1:13" ht="171">
      <c r="A121" s="193" t="str">
        <f t="shared" si="1"/>
        <v>DefinitionsC20</v>
      </c>
      <c r="B121" s="193" t="s">
        <v>1812</v>
      </c>
      <c r="C121" s="193" t="s">
        <v>1851</v>
      </c>
      <c r="D121" s="193" t="s">
        <v>1899</v>
      </c>
      <c r="E121" s="195" t="s">
        <v>733</v>
      </c>
      <c r="F121" s="271" t="s">
        <v>844</v>
      </c>
      <c r="G121" s="193" t="s">
        <v>969</v>
      </c>
      <c r="H121" s="193" t="s">
        <v>423</v>
      </c>
      <c r="I121" s="193" t="s">
        <v>305</v>
      </c>
      <c r="J121" s="193" t="s">
        <v>2577</v>
      </c>
      <c r="K121" s="196" t="s">
        <v>538</v>
      </c>
      <c r="L121" s="260" t="s">
        <v>235</v>
      </c>
      <c r="M121" s="193" t="s">
        <v>4378</v>
      </c>
    </row>
    <row r="122" spans="1:13" ht="358.5">
      <c r="A122" s="193" t="str">
        <f t="shared" si="1"/>
        <v>DefinitionsC21</v>
      </c>
      <c r="B122" s="193" t="s">
        <v>1812</v>
      </c>
      <c r="C122" s="193" t="s">
        <v>1852</v>
      </c>
      <c r="D122" s="193" t="s">
        <v>1901</v>
      </c>
      <c r="E122" s="195" t="s">
        <v>734</v>
      </c>
      <c r="F122" s="271" t="s">
        <v>584</v>
      </c>
      <c r="G122" s="193" t="s">
        <v>970</v>
      </c>
      <c r="H122" s="267" t="s">
        <v>2749</v>
      </c>
      <c r="I122" s="193" t="s">
        <v>306</v>
      </c>
      <c r="J122" s="193" t="s">
        <v>2578</v>
      </c>
      <c r="K122" s="196" t="s">
        <v>539</v>
      </c>
      <c r="L122" s="260" t="s">
        <v>236</v>
      </c>
      <c r="M122" s="193" t="s">
        <v>4379</v>
      </c>
    </row>
    <row r="123" spans="1:13" ht="327.75">
      <c r="A123" s="193" t="str">
        <f t="shared" si="1"/>
        <v>DefinitionsC22</v>
      </c>
      <c r="B123" s="193" t="s">
        <v>1812</v>
      </c>
      <c r="C123" s="193" t="s">
        <v>1853</v>
      </c>
      <c r="D123" s="193" t="s">
        <v>1090</v>
      </c>
      <c r="E123" s="195" t="s">
        <v>735</v>
      </c>
      <c r="F123" s="271" t="s">
        <v>585</v>
      </c>
      <c r="G123" s="193" t="s">
        <v>971</v>
      </c>
      <c r="H123" s="267" t="s">
        <v>424</v>
      </c>
      <c r="I123" s="193" t="s">
        <v>307</v>
      </c>
      <c r="J123" s="193" t="s">
        <v>2579</v>
      </c>
      <c r="K123" s="196" t="s">
        <v>540</v>
      </c>
      <c r="L123" s="260" t="s">
        <v>237</v>
      </c>
      <c r="M123" s="193" t="s">
        <v>4380</v>
      </c>
    </row>
    <row r="124" spans="1:13" ht="28.5">
      <c r="A124" s="193" t="str">
        <f t="shared" si="1"/>
        <v>DefinitionsC23</v>
      </c>
      <c r="B124" s="193" t="s">
        <v>1812</v>
      </c>
      <c r="C124" s="193" t="s">
        <v>1854</v>
      </c>
      <c r="D124" s="193" t="s">
        <v>1092</v>
      </c>
      <c r="E124" s="193" t="s">
        <v>1509</v>
      </c>
      <c r="F124" s="195" t="s">
        <v>1998</v>
      </c>
      <c r="G124" s="193" t="s">
        <v>1463</v>
      </c>
      <c r="H124" s="193" t="s">
        <v>1464</v>
      </c>
      <c r="I124" s="193" t="s">
        <v>308</v>
      </c>
      <c r="J124" s="193" t="s">
        <v>1465</v>
      </c>
      <c r="K124" s="196" t="s">
        <v>541</v>
      </c>
      <c r="L124" s="260" t="s">
        <v>1147</v>
      </c>
      <c r="M124" s="193" t="s">
        <v>4381</v>
      </c>
    </row>
    <row r="125" spans="1:13" ht="99.75">
      <c r="A125" s="193" t="str">
        <f t="shared" si="1"/>
        <v>DefinitionsC24</v>
      </c>
      <c r="B125" s="193" t="s">
        <v>1812</v>
      </c>
      <c r="C125" s="193" t="s">
        <v>1093</v>
      </c>
      <c r="D125" s="193" t="s">
        <v>1809</v>
      </c>
      <c r="E125" s="195" t="s">
        <v>736</v>
      </c>
      <c r="F125" s="195" t="s">
        <v>1466</v>
      </c>
      <c r="G125" s="193" t="s">
        <v>1467</v>
      </c>
      <c r="H125" s="193" t="s">
        <v>425</v>
      </c>
      <c r="I125" s="193" t="s">
        <v>309</v>
      </c>
      <c r="J125" s="193" t="s">
        <v>1468</v>
      </c>
      <c r="K125" s="196" t="s">
        <v>542</v>
      </c>
      <c r="L125" s="260" t="s">
        <v>1148</v>
      </c>
      <c r="M125" s="193" t="s">
        <v>4382</v>
      </c>
    </row>
    <row r="126" spans="1:13" ht="213.75">
      <c r="A126" s="193" t="str">
        <f t="shared" si="1"/>
        <v>DefinitionsC25</v>
      </c>
      <c r="B126" s="193" t="s">
        <v>1812</v>
      </c>
      <c r="C126" s="193" t="s">
        <v>1094</v>
      </c>
      <c r="D126" s="193" t="s">
        <v>1098</v>
      </c>
      <c r="E126" s="195" t="s">
        <v>737</v>
      </c>
      <c r="F126" s="195" t="s">
        <v>586</v>
      </c>
      <c r="G126" s="193" t="s">
        <v>972</v>
      </c>
      <c r="H126" s="193" t="s">
        <v>2750</v>
      </c>
      <c r="I126" s="193" t="s">
        <v>310</v>
      </c>
      <c r="J126" s="193" t="s">
        <v>2580</v>
      </c>
      <c r="K126" s="196" t="s">
        <v>543</v>
      </c>
      <c r="L126" s="260" t="s">
        <v>238</v>
      </c>
      <c r="M126" s="193" t="s">
        <v>4383</v>
      </c>
    </row>
    <row r="127" spans="1:13" ht="28.5">
      <c r="A127" s="193" t="str">
        <f t="shared" si="1"/>
        <v>DefinitionsC26</v>
      </c>
      <c r="B127" s="193" t="s">
        <v>1812</v>
      </c>
      <c r="C127" s="193" t="s">
        <v>1097</v>
      </c>
      <c r="D127" s="193" t="s">
        <v>1101</v>
      </c>
      <c r="E127" s="195" t="s">
        <v>738</v>
      </c>
      <c r="F127" s="195" t="s">
        <v>587</v>
      </c>
      <c r="G127" s="193" t="s">
        <v>1986</v>
      </c>
      <c r="H127" s="193" t="s">
        <v>1101</v>
      </c>
      <c r="I127" s="193" t="s">
        <v>311</v>
      </c>
      <c r="J127" s="193" t="s">
        <v>1101</v>
      </c>
      <c r="K127" s="196" t="s">
        <v>1101</v>
      </c>
      <c r="L127" s="260" t="s">
        <v>1101</v>
      </c>
      <c r="M127" s="193" t="s">
        <v>4384</v>
      </c>
    </row>
    <row r="128" spans="1:13" ht="189.75">
      <c r="A128" s="193" t="str">
        <f t="shared" si="1"/>
        <v>DefinitionsC27</v>
      </c>
      <c r="B128" s="193" t="s">
        <v>1812</v>
      </c>
      <c r="C128" s="193" t="s">
        <v>1100</v>
      </c>
      <c r="D128" s="193" t="s">
        <v>1104</v>
      </c>
      <c r="E128" s="195" t="s">
        <v>739</v>
      </c>
      <c r="F128" s="195" t="s">
        <v>588</v>
      </c>
      <c r="G128" s="193" t="s">
        <v>973</v>
      </c>
      <c r="H128" s="193" t="s">
        <v>2725</v>
      </c>
      <c r="I128" s="193" t="s">
        <v>312</v>
      </c>
      <c r="J128" s="193" t="s">
        <v>2606</v>
      </c>
      <c r="K128" s="196" t="s">
        <v>544</v>
      </c>
      <c r="L128" s="260" t="s">
        <v>239</v>
      </c>
      <c r="M128" s="193" t="s">
        <v>4385</v>
      </c>
    </row>
    <row r="129" spans="1:13" ht="128.25">
      <c r="A129" s="193" t="str">
        <f>B129&amp;C129</f>
        <v>DefinitionsC28</v>
      </c>
      <c r="B129" s="193" t="s">
        <v>1812</v>
      </c>
      <c r="C129" s="193" t="s">
        <v>1103</v>
      </c>
      <c r="D129" s="193" t="s">
        <v>1108</v>
      </c>
      <c r="E129" s="195" t="s">
        <v>740</v>
      </c>
      <c r="F129" s="195" t="s">
        <v>589</v>
      </c>
      <c r="G129" s="193" t="s">
        <v>974</v>
      </c>
      <c r="H129" s="193" t="s">
        <v>708</v>
      </c>
      <c r="I129" s="193" t="s">
        <v>313</v>
      </c>
      <c r="J129" s="193" t="s">
        <v>2607</v>
      </c>
      <c r="K129" s="196" t="s">
        <v>545</v>
      </c>
      <c r="L129" s="260" t="s">
        <v>240</v>
      </c>
      <c r="M129" s="193" t="s">
        <v>4386</v>
      </c>
    </row>
    <row r="130" spans="1:13" ht="252">
      <c r="A130" s="193" t="str">
        <f t="shared" si="1"/>
        <v>DefinitionsC29</v>
      </c>
      <c r="B130" s="193" t="s">
        <v>1812</v>
      </c>
      <c r="C130" s="193" t="s">
        <v>1106</v>
      </c>
      <c r="D130" s="193" t="s">
        <v>1112</v>
      </c>
      <c r="E130" s="195" t="s">
        <v>741</v>
      </c>
      <c r="F130" s="195" t="s">
        <v>4110</v>
      </c>
      <c r="G130" s="193" t="s">
        <v>975</v>
      </c>
      <c r="H130" s="193" t="s">
        <v>2726</v>
      </c>
      <c r="I130" s="193" t="s">
        <v>314</v>
      </c>
      <c r="J130" s="193" t="s">
        <v>2581</v>
      </c>
      <c r="K130" s="196" t="s">
        <v>546</v>
      </c>
      <c r="L130" s="260" t="s">
        <v>241</v>
      </c>
      <c r="M130" s="193" t="s">
        <v>4387</v>
      </c>
    </row>
    <row r="131" spans="1:13" ht="270.75">
      <c r="A131" s="193" t="str">
        <f t="shared" si="1"/>
        <v>DefinitionsC30</v>
      </c>
      <c r="B131" s="193" t="s">
        <v>1812</v>
      </c>
      <c r="C131" s="193" t="s">
        <v>1111</v>
      </c>
      <c r="D131" s="193" t="s">
        <v>1115</v>
      </c>
      <c r="E131" s="272" t="s">
        <v>4112</v>
      </c>
      <c r="F131" s="273" t="s">
        <v>4111</v>
      </c>
      <c r="G131" s="193" t="s">
        <v>976</v>
      </c>
      <c r="H131" s="195" t="s">
        <v>426</v>
      </c>
      <c r="I131" s="193" t="s">
        <v>315</v>
      </c>
      <c r="J131" s="193" t="s">
        <v>2582</v>
      </c>
      <c r="K131" s="196" t="s">
        <v>547</v>
      </c>
      <c r="L131" s="260" t="s">
        <v>242</v>
      </c>
      <c r="M131" s="193" t="s">
        <v>4388</v>
      </c>
    </row>
    <row r="132" spans="1:13" ht="256.5">
      <c r="A132" s="193" t="str">
        <f t="shared" si="1"/>
        <v>DefinitionsC31</v>
      </c>
      <c r="B132" s="193" t="s">
        <v>1812</v>
      </c>
      <c r="C132" s="193" t="s">
        <v>1114</v>
      </c>
      <c r="D132" s="193" t="s">
        <v>773</v>
      </c>
      <c r="E132" s="195" t="s">
        <v>742</v>
      </c>
      <c r="F132" s="195" t="s">
        <v>4113</v>
      </c>
      <c r="G132" s="193" t="s">
        <v>977</v>
      </c>
      <c r="H132" s="195" t="s">
        <v>427</v>
      </c>
      <c r="I132" s="193" t="s">
        <v>316</v>
      </c>
      <c r="J132" s="193" t="s">
        <v>2608</v>
      </c>
      <c r="K132" s="196" t="s">
        <v>548</v>
      </c>
      <c r="L132" s="260" t="s">
        <v>243</v>
      </c>
      <c r="M132" s="193" t="s">
        <v>4389</v>
      </c>
    </row>
    <row r="133" spans="1:13" ht="28.5">
      <c r="A133" s="193" t="str">
        <f t="shared" si="1"/>
        <v>DeclarationD2</v>
      </c>
      <c r="B133" s="193" t="s">
        <v>1855</v>
      </c>
      <c r="C133" s="193" t="s">
        <v>1865</v>
      </c>
      <c r="D133" s="193" t="s">
        <v>774</v>
      </c>
      <c r="E133" s="193" t="s">
        <v>774</v>
      </c>
      <c r="F133" s="195" t="s">
        <v>774</v>
      </c>
      <c r="G133" s="193" t="s">
        <v>774</v>
      </c>
      <c r="H133" s="193" t="s">
        <v>774</v>
      </c>
      <c r="I133" s="193" t="s">
        <v>774</v>
      </c>
      <c r="J133" s="193" t="s">
        <v>774</v>
      </c>
      <c r="K133" s="193" t="s">
        <v>774</v>
      </c>
      <c r="L133" s="260" t="s">
        <v>774</v>
      </c>
      <c r="M133" s="260" t="s">
        <v>774</v>
      </c>
    </row>
    <row r="134" spans="1:13" s="220" customFormat="1" ht="28.5">
      <c r="A134" s="193" t="str">
        <f t="shared" si="1"/>
        <v>DeclarationF3</v>
      </c>
      <c r="B134" s="193" t="s">
        <v>1855</v>
      </c>
      <c r="C134" s="193" t="s">
        <v>3513</v>
      </c>
      <c r="D134" s="193" t="s">
        <v>3514</v>
      </c>
      <c r="E134" s="193" t="s">
        <v>3530</v>
      </c>
      <c r="F134" s="193" t="s">
        <v>3531</v>
      </c>
      <c r="G134" s="193" t="s">
        <v>3532</v>
      </c>
      <c r="H134" s="193" t="s">
        <v>3533</v>
      </c>
      <c r="I134" s="193" t="s">
        <v>3534</v>
      </c>
      <c r="J134" s="193" t="s">
        <v>3535</v>
      </c>
      <c r="K134" s="193" t="s">
        <v>3536</v>
      </c>
      <c r="L134" s="193" t="s">
        <v>3537</v>
      </c>
      <c r="M134" s="193" t="s">
        <v>4390</v>
      </c>
    </row>
    <row r="135" spans="1:13" s="220" customFormat="1" ht="28.5">
      <c r="A135" s="193" t="str">
        <f t="shared" si="1"/>
        <v>DeclarationI3</v>
      </c>
      <c r="B135" s="193" t="s">
        <v>1855</v>
      </c>
      <c r="C135" s="193" t="s">
        <v>3515</v>
      </c>
      <c r="D135" s="193" t="s">
        <v>3516</v>
      </c>
      <c r="E135" s="193" t="s">
        <v>3538</v>
      </c>
      <c r="F135" s="193" t="s">
        <v>3539</v>
      </c>
      <c r="G135" s="193" t="s">
        <v>3540</v>
      </c>
      <c r="H135" s="193" t="s">
        <v>3541</v>
      </c>
      <c r="I135" s="193" t="s">
        <v>3542</v>
      </c>
      <c r="J135" s="193" t="s">
        <v>3543</v>
      </c>
      <c r="K135" s="193" t="s">
        <v>3544</v>
      </c>
      <c r="L135" s="193" t="s">
        <v>3545</v>
      </c>
      <c r="M135" s="193" t="s">
        <v>4391</v>
      </c>
    </row>
    <row r="136" spans="1:13" s="220" customFormat="1">
      <c r="A136" s="193" t="str">
        <f t="shared" si="1"/>
        <v>DeclarationI4</v>
      </c>
      <c r="B136" s="193" t="s">
        <v>1855</v>
      </c>
      <c r="C136" s="193" t="s">
        <v>2504</v>
      </c>
      <c r="D136" s="193" t="s">
        <v>1797</v>
      </c>
      <c r="E136" s="193" t="s">
        <v>3546</v>
      </c>
      <c r="F136" s="193" t="s">
        <v>3547</v>
      </c>
      <c r="G136" s="193" t="s">
        <v>3548</v>
      </c>
      <c r="H136" s="193" t="s">
        <v>3549</v>
      </c>
      <c r="I136" s="193" t="s">
        <v>3550</v>
      </c>
      <c r="J136" s="193" t="s">
        <v>3551</v>
      </c>
      <c r="K136" s="193" t="s">
        <v>3552</v>
      </c>
      <c r="L136" s="193" t="s">
        <v>3553</v>
      </c>
      <c r="M136" s="193" t="s">
        <v>4392</v>
      </c>
    </row>
    <row r="137" spans="1:13" ht="71.25">
      <c r="A137" s="193" t="str">
        <f t="shared" si="1"/>
        <v>DeclarationB4</v>
      </c>
      <c r="B137" s="193" t="s">
        <v>1855</v>
      </c>
      <c r="C137" s="193" t="s">
        <v>1814</v>
      </c>
      <c r="D137" s="193" t="s">
        <v>1476</v>
      </c>
      <c r="E137" s="193" t="s">
        <v>743</v>
      </c>
      <c r="F137" s="195" t="s">
        <v>1999</v>
      </c>
      <c r="G137" s="193" t="s">
        <v>1515</v>
      </c>
      <c r="H137" s="193" t="s">
        <v>669</v>
      </c>
      <c r="I137" s="193" t="s">
        <v>317</v>
      </c>
      <c r="J137" s="193" t="s">
        <v>2583</v>
      </c>
      <c r="K137" s="196" t="s">
        <v>549</v>
      </c>
      <c r="L137" s="260" t="s">
        <v>853</v>
      </c>
      <c r="M137" s="193" t="s">
        <v>4393</v>
      </c>
    </row>
    <row r="138" spans="1:13" ht="28.5">
      <c r="A138" s="193" t="str">
        <f t="shared" si="1"/>
        <v>DeclarationB6</v>
      </c>
      <c r="B138" s="193" t="s">
        <v>1855</v>
      </c>
      <c r="C138" s="193" t="s">
        <v>1816</v>
      </c>
      <c r="D138" s="193" t="s">
        <v>4811</v>
      </c>
      <c r="E138" s="193" t="s">
        <v>4819</v>
      </c>
      <c r="F138" s="195" t="s">
        <v>4825</v>
      </c>
      <c r="G138" s="193" t="s">
        <v>4831</v>
      </c>
      <c r="H138" s="193" t="s">
        <v>4837</v>
      </c>
      <c r="I138" s="193" t="s">
        <v>4843</v>
      </c>
      <c r="J138" s="193" t="s">
        <v>4849</v>
      </c>
      <c r="K138" s="196" t="s">
        <v>4855</v>
      </c>
      <c r="L138" s="260" t="s">
        <v>4861</v>
      </c>
      <c r="M138" s="193" t="s">
        <v>4867</v>
      </c>
    </row>
    <row r="139" spans="1:13" ht="99.75">
      <c r="A139" s="193" t="str">
        <f t="shared" si="1"/>
        <v>DeclarationB7</v>
      </c>
      <c r="B139" s="193" t="s">
        <v>1855</v>
      </c>
      <c r="C139" s="193" t="s">
        <v>1817</v>
      </c>
      <c r="D139" s="193" t="s">
        <v>1927</v>
      </c>
      <c r="E139" s="193" t="s">
        <v>1771</v>
      </c>
      <c r="F139" s="195" t="s">
        <v>1772</v>
      </c>
      <c r="G139" s="193" t="s">
        <v>1773</v>
      </c>
      <c r="H139" s="193" t="s">
        <v>670</v>
      </c>
      <c r="I139" s="193" t="s">
        <v>318</v>
      </c>
      <c r="J139" s="193" t="s">
        <v>2439</v>
      </c>
      <c r="K139" s="196" t="s">
        <v>550</v>
      </c>
      <c r="L139" s="260" t="s">
        <v>854</v>
      </c>
      <c r="M139" s="193" t="s">
        <v>4394</v>
      </c>
    </row>
    <row r="140" spans="1:13" ht="17.25">
      <c r="A140" s="193" t="str">
        <f t="shared" si="1"/>
        <v>DeclarationB8</v>
      </c>
      <c r="B140" s="193" t="s">
        <v>1855</v>
      </c>
      <c r="C140" s="193" t="s">
        <v>1818</v>
      </c>
      <c r="D140" s="193" t="s">
        <v>1473</v>
      </c>
      <c r="E140" s="193" t="s">
        <v>2727</v>
      </c>
      <c r="F140" s="195" t="s">
        <v>2002</v>
      </c>
      <c r="G140" s="193" t="s">
        <v>1987</v>
      </c>
      <c r="H140" s="193" t="s">
        <v>1516</v>
      </c>
      <c r="I140" s="193" t="s">
        <v>319</v>
      </c>
      <c r="J140" s="193" t="s">
        <v>1517</v>
      </c>
      <c r="K140" s="196" t="s">
        <v>551</v>
      </c>
      <c r="L140" s="260" t="s">
        <v>855</v>
      </c>
      <c r="M140" s="193" t="s">
        <v>4395</v>
      </c>
    </row>
    <row r="141" spans="1:13" ht="17.25">
      <c r="A141" s="193" t="str">
        <f t="shared" si="1"/>
        <v>DeclarationB9</v>
      </c>
      <c r="B141" s="193" t="s">
        <v>1855</v>
      </c>
      <c r="C141" s="193" t="s">
        <v>1819</v>
      </c>
      <c r="D141" s="193" t="s">
        <v>914</v>
      </c>
      <c r="E141" s="195" t="s">
        <v>472</v>
      </c>
      <c r="F141" s="195" t="s">
        <v>590</v>
      </c>
      <c r="G141" s="193" t="s">
        <v>978</v>
      </c>
      <c r="H141" s="193" t="s">
        <v>1518</v>
      </c>
      <c r="I141" s="193" t="s">
        <v>320</v>
      </c>
      <c r="J141" s="193" t="s">
        <v>4078</v>
      </c>
      <c r="K141" s="196" t="s">
        <v>552</v>
      </c>
      <c r="L141" s="260" t="s">
        <v>856</v>
      </c>
      <c r="M141" s="193" t="s">
        <v>4396</v>
      </c>
    </row>
    <row r="142" spans="1:13" ht="28.5">
      <c r="A142" s="193" t="str">
        <f t="shared" si="1"/>
        <v>DeclarationB10</v>
      </c>
      <c r="B142" s="193" t="s">
        <v>1855</v>
      </c>
      <c r="C142" s="193" t="s">
        <v>931</v>
      </c>
      <c r="D142" s="193" t="s">
        <v>928</v>
      </c>
      <c r="E142" s="193" t="s">
        <v>744</v>
      </c>
      <c r="F142" s="195" t="s">
        <v>591</v>
      </c>
      <c r="G142" s="193" t="s">
        <v>979</v>
      </c>
      <c r="H142" s="193" t="s">
        <v>932</v>
      </c>
      <c r="I142" s="193" t="s">
        <v>321</v>
      </c>
      <c r="J142" s="193" t="s">
        <v>4079</v>
      </c>
      <c r="K142" s="196" t="s">
        <v>553</v>
      </c>
      <c r="L142" s="260" t="s">
        <v>935</v>
      </c>
      <c r="M142" s="193" t="s">
        <v>4397</v>
      </c>
    </row>
    <row r="143" spans="1:13" ht="28.5">
      <c r="A143" s="193" t="str">
        <f>B143&amp;C143</f>
        <v>DeclarationB10A</v>
      </c>
      <c r="B143" s="193" t="s">
        <v>1855</v>
      </c>
      <c r="C143" s="193" t="s">
        <v>2728</v>
      </c>
      <c r="D143" s="193" t="s">
        <v>928</v>
      </c>
      <c r="E143" s="193" t="s">
        <v>744</v>
      </c>
      <c r="F143" s="195" t="s">
        <v>591</v>
      </c>
      <c r="G143" s="193" t="s">
        <v>979</v>
      </c>
      <c r="H143" s="193" t="s">
        <v>932</v>
      </c>
      <c r="I143" s="193" t="s">
        <v>321</v>
      </c>
      <c r="J143" s="193" t="s">
        <v>4079</v>
      </c>
      <c r="K143" s="196" t="s">
        <v>553</v>
      </c>
      <c r="L143" s="260" t="s">
        <v>935</v>
      </c>
      <c r="M143" s="193" t="s">
        <v>4397</v>
      </c>
    </row>
    <row r="144" spans="1:13" ht="28.5">
      <c r="A144" s="193" t="str">
        <f>B144&amp;C144</f>
        <v>DeclarationB10C</v>
      </c>
      <c r="B144" s="193" t="s">
        <v>1855</v>
      </c>
      <c r="C144" s="193" t="s">
        <v>2729</v>
      </c>
      <c r="D144" s="193" t="s">
        <v>929</v>
      </c>
      <c r="E144" s="193" t="s">
        <v>2730</v>
      </c>
      <c r="F144" s="195" t="s">
        <v>592</v>
      </c>
      <c r="G144" s="193" t="s">
        <v>980</v>
      </c>
      <c r="H144" s="193" t="s">
        <v>933</v>
      </c>
      <c r="I144" s="193" t="s">
        <v>322</v>
      </c>
      <c r="J144" s="193" t="s">
        <v>4080</v>
      </c>
      <c r="K144" s="196" t="s">
        <v>554</v>
      </c>
      <c r="L144" s="260" t="s">
        <v>936</v>
      </c>
      <c r="M144" s="193" t="s">
        <v>4398</v>
      </c>
    </row>
    <row r="145" spans="1:13" ht="42.75">
      <c r="A145" s="193" t="str">
        <f>B145&amp;C145</f>
        <v>DeclarationB10B</v>
      </c>
      <c r="B145" s="193" t="s">
        <v>1855</v>
      </c>
      <c r="C145" s="193" t="s">
        <v>2731</v>
      </c>
      <c r="D145" s="193" t="s">
        <v>930</v>
      </c>
      <c r="E145" s="195" t="s">
        <v>745</v>
      </c>
      <c r="F145" s="195" t="s">
        <v>504</v>
      </c>
      <c r="G145" s="193" t="s">
        <v>981</v>
      </c>
      <c r="H145" s="193" t="s">
        <v>671</v>
      </c>
      <c r="I145" s="193" t="s">
        <v>323</v>
      </c>
      <c r="J145" s="193" t="s">
        <v>934</v>
      </c>
      <c r="K145" s="196" t="s">
        <v>555</v>
      </c>
      <c r="L145" s="260" t="s">
        <v>937</v>
      </c>
      <c r="M145" s="193" t="s">
        <v>4399</v>
      </c>
    </row>
    <row r="146" spans="1:13" s="220" customFormat="1" ht="42.75">
      <c r="A146" s="193" t="str">
        <f>B146&amp;C146</f>
        <v>DeclarationD11</v>
      </c>
      <c r="B146" s="193" t="s">
        <v>1855</v>
      </c>
      <c r="C146" s="193" t="s">
        <v>3052</v>
      </c>
      <c r="D146" s="193" t="s">
        <v>3051</v>
      </c>
      <c r="E146" s="193" t="s">
        <v>3554</v>
      </c>
      <c r="F146" s="193" t="s">
        <v>3555</v>
      </c>
      <c r="G146" s="193" t="s">
        <v>3556</v>
      </c>
      <c r="H146" s="193" t="s">
        <v>3557</v>
      </c>
      <c r="I146" s="193" t="s">
        <v>3558</v>
      </c>
      <c r="J146" s="193" t="s">
        <v>3559</v>
      </c>
      <c r="K146" s="193" t="s">
        <v>3560</v>
      </c>
      <c r="L146" s="193" t="s">
        <v>3561</v>
      </c>
      <c r="M146" s="193" t="s">
        <v>4400</v>
      </c>
    </row>
    <row r="147" spans="1:13" ht="42.75">
      <c r="A147" s="193" t="str">
        <f t="shared" si="1"/>
        <v>DeclarationB12</v>
      </c>
      <c r="B147" s="193" t="s">
        <v>1855</v>
      </c>
      <c r="C147" s="193" t="s">
        <v>1822</v>
      </c>
      <c r="D147" s="193" t="s">
        <v>875</v>
      </c>
      <c r="E147" s="195" t="s">
        <v>746</v>
      </c>
      <c r="F147" s="195" t="s">
        <v>2003</v>
      </c>
      <c r="G147" s="193" t="s">
        <v>1988</v>
      </c>
      <c r="H147" s="193" t="s">
        <v>672</v>
      </c>
      <c r="I147" s="193" t="s">
        <v>324</v>
      </c>
      <c r="J147" s="193" t="s">
        <v>4081</v>
      </c>
      <c r="K147" s="196" t="s">
        <v>556</v>
      </c>
      <c r="L147" s="260" t="s">
        <v>857</v>
      </c>
      <c r="M147" s="193" t="s">
        <v>4401</v>
      </c>
    </row>
    <row r="148" spans="1:13" ht="28.5">
      <c r="A148" s="193" t="str">
        <f t="shared" si="1"/>
        <v>DeclarationB13</v>
      </c>
      <c r="B148" s="193" t="s">
        <v>1855</v>
      </c>
      <c r="C148" s="193" t="s">
        <v>1823</v>
      </c>
      <c r="D148" s="193" t="s">
        <v>876</v>
      </c>
      <c r="E148" s="195" t="s">
        <v>747</v>
      </c>
      <c r="F148" s="195" t="s">
        <v>593</v>
      </c>
      <c r="G148" s="193" t="s">
        <v>982</v>
      </c>
      <c r="H148" s="193" t="s">
        <v>673</v>
      </c>
      <c r="I148" s="193" t="s">
        <v>325</v>
      </c>
      <c r="J148" s="193" t="s">
        <v>4082</v>
      </c>
      <c r="K148" s="196" t="s">
        <v>557</v>
      </c>
      <c r="L148" s="260" t="s">
        <v>78</v>
      </c>
      <c r="M148" s="193" t="s">
        <v>4402</v>
      </c>
    </row>
    <row r="149" spans="1:13" ht="28.5">
      <c r="A149" s="193" t="str">
        <f t="shared" si="1"/>
        <v>DeclarationB14</v>
      </c>
      <c r="B149" s="193" t="s">
        <v>1855</v>
      </c>
      <c r="C149" s="193" t="s">
        <v>1824</v>
      </c>
      <c r="D149" s="193" t="s">
        <v>1470</v>
      </c>
      <c r="E149" s="195" t="s">
        <v>748</v>
      </c>
      <c r="F149" s="195" t="s">
        <v>2004</v>
      </c>
      <c r="G149" s="193" t="s">
        <v>1989</v>
      </c>
      <c r="H149" s="193" t="s">
        <v>1519</v>
      </c>
      <c r="I149" s="193" t="s">
        <v>326</v>
      </c>
      <c r="J149" s="193" t="s">
        <v>1519</v>
      </c>
      <c r="K149" s="196" t="s">
        <v>558</v>
      </c>
      <c r="L149" s="260" t="s">
        <v>858</v>
      </c>
      <c r="M149" s="193" t="s">
        <v>4403</v>
      </c>
    </row>
    <row r="150" spans="1:13" ht="28.5">
      <c r="A150" s="193" t="str">
        <f t="shared" si="1"/>
        <v>DeclarationB15</v>
      </c>
      <c r="B150" s="193" t="s">
        <v>1855</v>
      </c>
      <c r="C150" s="193" t="s">
        <v>1825</v>
      </c>
      <c r="D150" s="193" t="s">
        <v>877</v>
      </c>
      <c r="E150" s="193" t="s">
        <v>2732</v>
      </c>
      <c r="F150" s="195" t="s">
        <v>594</v>
      </c>
      <c r="G150" s="193" t="s">
        <v>1520</v>
      </c>
      <c r="H150" s="193" t="s">
        <v>674</v>
      </c>
      <c r="I150" s="193" t="s">
        <v>327</v>
      </c>
      <c r="J150" s="193" t="s">
        <v>4083</v>
      </c>
      <c r="K150" s="196" t="s">
        <v>559</v>
      </c>
      <c r="L150" s="260" t="s">
        <v>244</v>
      </c>
      <c r="M150" s="193" t="s">
        <v>4404</v>
      </c>
    </row>
    <row r="151" spans="1:13" ht="28.5">
      <c r="A151" s="193" t="str">
        <f t="shared" si="1"/>
        <v>DeclarationB16</v>
      </c>
      <c r="B151" s="193" t="s">
        <v>1855</v>
      </c>
      <c r="C151" s="193" t="s">
        <v>1826</v>
      </c>
      <c r="D151" s="193" t="s">
        <v>878</v>
      </c>
      <c r="E151" s="193" t="s">
        <v>2733</v>
      </c>
      <c r="F151" s="195" t="s">
        <v>595</v>
      </c>
      <c r="G151" s="193" t="s">
        <v>1990</v>
      </c>
      <c r="H151" s="193" t="s">
        <v>675</v>
      </c>
      <c r="I151" s="193" t="s">
        <v>328</v>
      </c>
      <c r="J151" s="193" t="s">
        <v>4084</v>
      </c>
      <c r="K151" s="196" t="s">
        <v>560</v>
      </c>
      <c r="L151" s="260" t="s">
        <v>245</v>
      </c>
      <c r="M151" s="193" t="s">
        <v>4405</v>
      </c>
    </row>
    <row r="152" spans="1:13" ht="28.5">
      <c r="A152" s="193" t="str">
        <f t="shared" si="1"/>
        <v>DeclarationB17</v>
      </c>
      <c r="B152" s="193" t="s">
        <v>1855</v>
      </c>
      <c r="C152" s="193" t="s">
        <v>1827</v>
      </c>
      <c r="D152" s="193" t="s">
        <v>879</v>
      </c>
      <c r="E152" s="193" t="s">
        <v>2734</v>
      </c>
      <c r="F152" s="195" t="s">
        <v>596</v>
      </c>
      <c r="G152" s="193" t="s">
        <v>983</v>
      </c>
      <c r="H152" s="193" t="s">
        <v>676</v>
      </c>
      <c r="I152" s="193" t="s">
        <v>329</v>
      </c>
      <c r="J152" s="193" t="s">
        <v>4085</v>
      </c>
      <c r="K152" s="196" t="s">
        <v>561</v>
      </c>
      <c r="L152" s="260" t="s">
        <v>246</v>
      </c>
      <c r="M152" s="193" t="s">
        <v>4406</v>
      </c>
    </row>
    <row r="153" spans="1:13" ht="28.5">
      <c r="A153" s="193" t="str">
        <f t="shared" si="1"/>
        <v>DeclarationB18</v>
      </c>
      <c r="B153" s="193" t="s">
        <v>1855</v>
      </c>
      <c r="C153" s="193" t="s">
        <v>1828</v>
      </c>
      <c r="D153" s="193" t="s">
        <v>918</v>
      </c>
      <c r="E153" s="193" t="s">
        <v>2735</v>
      </c>
      <c r="F153" s="195" t="s">
        <v>1866</v>
      </c>
      <c r="G153" s="193" t="s">
        <v>984</v>
      </c>
      <c r="H153" s="193" t="s">
        <v>182</v>
      </c>
      <c r="I153" s="193" t="s">
        <v>330</v>
      </c>
      <c r="J153" s="193" t="s">
        <v>2613</v>
      </c>
      <c r="K153" s="196" t="s">
        <v>562</v>
      </c>
      <c r="L153" s="260" t="s">
        <v>247</v>
      </c>
      <c r="M153" s="193" t="s">
        <v>4407</v>
      </c>
    </row>
    <row r="154" spans="1:13" ht="28.5">
      <c r="A154" s="193" t="str">
        <f t="shared" si="1"/>
        <v>DeclarationB19</v>
      </c>
      <c r="B154" s="193" t="s">
        <v>1855</v>
      </c>
      <c r="C154" s="193" t="s">
        <v>1829</v>
      </c>
      <c r="D154" s="193" t="s">
        <v>919</v>
      </c>
      <c r="E154" s="193" t="s">
        <v>2736</v>
      </c>
      <c r="F154" s="195" t="s">
        <v>1867</v>
      </c>
      <c r="G154" s="193" t="s">
        <v>985</v>
      </c>
      <c r="H154" s="193" t="s">
        <v>1176</v>
      </c>
      <c r="I154" s="193" t="s">
        <v>331</v>
      </c>
      <c r="J154" s="193" t="s">
        <v>4086</v>
      </c>
      <c r="K154" s="196" t="s">
        <v>563</v>
      </c>
      <c r="L154" s="260" t="s">
        <v>248</v>
      </c>
      <c r="M154" s="193" t="s">
        <v>4408</v>
      </c>
    </row>
    <row r="155" spans="1:13" ht="28.5">
      <c r="A155" s="193" t="str">
        <f t="shared" si="1"/>
        <v>DeclarationB20</v>
      </c>
      <c r="B155" s="193" t="s">
        <v>1855</v>
      </c>
      <c r="C155" s="193" t="s">
        <v>1830</v>
      </c>
      <c r="D155" s="193" t="s">
        <v>920</v>
      </c>
      <c r="E155" s="193" t="s">
        <v>2737</v>
      </c>
      <c r="F155" s="195" t="s">
        <v>1868</v>
      </c>
      <c r="G155" s="193" t="s">
        <v>986</v>
      </c>
      <c r="H155" s="193" t="s">
        <v>677</v>
      </c>
      <c r="I155" s="193" t="s">
        <v>332</v>
      </c>
      <c r="J155" s="193" t="s">
        <v>4087</v>
      </c>
      <c r="K155" s="196" t="s">
        <v>564</v>
      </c>
      <c r="L155" s="260" t="s">
        <v>249</v>
      </c>
      <c r="M155" s="193" t="s">
        <v>4409</v>
      </c>
    </row>
    <row r="156" spans="1:13" ht="28.5">
      <c r="A156" s="193" t="str">
        <f t="shared" si="1"/>
        <v>DeclarationB21</v>
      </c>
      <c r="B156" s="193" t="s">
        <v>1855</v>
      </c>
      <c r="C156" s="193" t="s">
        <v>1831</v>
      </c>
      <c r="D156" s="193" t="s">
        <v>921</v>
      </c>
      <c r="E156" s="193" t="s">
        <v>2738</v>
      </c>
      <c r="F156" s="195" t="s">
        <v>597</v>
      </c>
      <c r="G156" s="193" t="s">
        <v>987</v>
      </c>
      <c r="H156" s="193" t="s">
        <v>678</v>
      </c>
      <c r="I156" s="193" t="s">
        <v>333</v>
      </c>
      <c r="J156" s="193" t="s">
        <v>4088</v>
      </c>
      <c r="K156" s="196" t="s">
        <v>565</v>
      </c>
      <c r="L156" s="260" t="s">
        <v>250</v>
      </c>
      <c r="M156" s="193" t="s">
        <v>4410</v>
      </c>
    </row>
    <row r="157" spans="1:13" ht="28.5">
      <c r="A157" s="193" t="str">
        <f t="shared" si="1"/>
        <v>DeclarationB22</v>
      </c>
      <c r="B157" s="193" t="s">
        <v>1855</v>
      </c>
      <c r="C157" s="193" t="s">
        <v>1832</v>
      </c>
      <c r="D157" s="193" t="s">
        <v>880</v>
      </c>
      <c r="E157" s="193" t="s">
        <v>2739</v>
      </c>
      <c r="F157" s="195" t="s">
        <v>2005</v>
      </c>
      <c r="G157" s="193" t="s">
        <v>988</v>
      </c>
      <c r="H157" s="193" t="s">
        <v>679</v>
      </c>
      <c r="I157" s="193" t="s">
        <v>334</v>
      </c>
      <c r="J157" s="193" t="s">
        <v>2614</v>
      </c>
      <c r="K157" s="196" t="s">
        <v>566</v>
      </c>
      <c r="L157" s="260" t="s">
        <v>251</v>
      </c>
      <c r="M157" s="193" t="s">
        <v>4411</v>
      </c>
    </row>
    <row r="158" spans="1:13" ht="42.75">
      <c r="A158" s="193" t="str">
        <f t="shared" si="1"/>
        <v>DeclarationB24</v>
      </c>
      <c r="B158" s="193" t="s">
        <v>1855</v>
      </c>
      <c r="C158" s="193" t="s">
        <v>1863</v>
      </c>
      <c r="D158" s="193" t="s">
        <v>2751</v>
      </c>
      <c r="E158" s="195" t="s">
        <v>749</v>
      </c>
      <c r="F158" s="195" t="s">
        <v>598</v>
      </c>
      <c r="G158" s="193" t="s">
        <v>989</v>
      </c>
      <c r="H158" s="193" t="s">
        <v>680</v>
      </c>
      <c r="I158" s="193" t="s">
        <v>335</v>
      </c>
      <c r="J158" s="193" t="s">
        <v>4089</v>
      </c>
      <c r="K158" s="196" t="s">
        <v>567</v>
      </c>
      <c r="L158" s="260" t="s">
        <v>859</v>
      </c>
      <c r="M158" s="193" t="s">
        <v>4412</v>
      </c>
    </row>
    <row r="159" spans="1:13" ht="28.5">
      <c r="A159" s="193" t="str">
        <f>B159&amp;C159</f>
        <v>DeclarationB25</v>
      </c>
      <c r="B159" s="193" t="s">
        <v>1855</v>
      </c>
      <c r="C159" s="193" t="s">
        <v>890</v>
      </c>
      <c r="D159" s="194" t="s">
        <v>2776</v>
      </c>
      <c r="E159" s="194" t="s">
        <v>2840</v>
      </c>
      <c r="F159" s="208" t="s">
        <v>4021</v>
      </c>
      <c r="G159" s="194" t="s">
        <v>2841</v>
      </c>
      <c r="H159" s="194" t="s">
        <v>2842</v>
      </c>
      <c r="I159" s="194" t="s">
        <v>2843</v>
      </c>
      <c r="J159" s="194" t="s">
        <v>2844</v>
      </c>
      <c r="K159" s="194" t="s">
        <v>2845</v>
      </c>
      <c r="L159" s="194" t="s">
        <v>2846</v>
      </c>
      <c r="M159" s="194" t="s">
        <v>4413</v>
      </c>
    </row>
    <row r="160" spans="1:13" ht="63.75">
      <c r="A160" s="193" t="str">
        <f t="shared" si="1"/>
        <v>DeclarationB31</v>
      </c>
      <c r="B160" s="193" t="s">
        <v>1855</v>
      </c>
      <c r="C160" s="193" t="s">
        <v>891</v>
      </c>
      <c r="D160" s="194" t="s">
        <v>2777</v>
      </c>
      <c r="E160" s="194" t="s">
        <v>4147</v>
      </c>
      <c r="F160" s="208" t="s">
        <v>4143</v>
      </c>
      <c r="G160" s="194" t="s">
        <v>2847</v>
      </c>
      <c r="H160" s="194" t="s">
        <v>2848</v>
      </c>
      <c r="I160" s="194" t="s">
        <v>2849</v>
      </c>
      <c r="J160" s="194" t="s">
        <v>2850</v>
      </c>
      <c r="K160" s="194" t="s">
        <v>2851</v>
      </c>
      <c r="L160" s="194" t="s">
        <v>2852</v>
      </c>
      <c r="M160" s="194" t="s">
        <v>4414</v>
      </c>
    </row>
    <row r="161" spans="1:13" ht="51">
      <c r="A161" s="193" t="str">
        <f t="shared" si="1"/>
        <v>DeclarationB37</v>
      </c>
      <c r="B161" s="193" t="s">
        <v>1855</v>
      </c>
      <c r="C161" s="193" t="s">
        <v>892</v>
      </c>
      <c r="D161" s="194" t="s">
        <v>4276</v>
      </c>
      <c r="E161" s="246" t="s">
        <v>4689</v>
      </c>
      <c r="F161" s="208" t="s">
        <v>4690</v>
      </c>
      <c r="G161" s="246" t="s">
        <v>4691</v>
      </c>
      <c r="H161" s="246" t="s">
        <v>4692</v>
      </c>
      <c r="I161" s="246" t="s">
        <v>4693</v>
      </c>
      <c r="J161" s="274" t="s">
        <v>4694</v>
      </c>
      <c r="K161" s="246" t="s">
        <v>4695</v>
      </c>
      <c r="L161" s="246" t="s">
        <v>4696</v>
      </c>
      <c r="M161" s="247" t="s">
        <v>4697</v>
      </c>
    </row>
    <row r="162" spans="1:13" ht="51">
      <c r="A162" s="193" t="str">
        <f t="shared" si="1"/>
        <v>DeclarationB43</v>
      </c>
      <c r="B162" s="193" t="s">
        <v>1855</v>
      </c>
      <c r="C162" s="193" t="s">
        <v>893</v>
      </c>
      <c r="D162" s="194" t="s">
        <v>2883</v>
      </c>
      <c r="E162" s="194" t="s">
        <v>2887</v>
      </c>
      <c r="F162" s="208" t="s">
        <v>4144</v>
      </c>
      <c r="G162" s="194" t="s">
        <v>2891</v>
      </c>
      <c r="H162" s="194" t="s">
        <v>2894</v>
      </c>
      <c r="I162" s="194" t="s">
        <v>2898</v>
      </c>
      <c r="J162" s="194" t="s">
        <v>4139</v>
      </c>
      <c r="K162" s="194" t="s">
        <v>2902</v>
      </c>
      <c r="L162" s="194" t="s">
        <v>2906</v>
      </c>
      <c r="M162" s="194" t="s">
        <v>4415</v>
      </c>
    </row>
    <row r="163" spans="1:13" ht="51">
      <c r="A163" s="193" t="str">
        <f t="shared" si="1"/>
        <v>DeclarationB49</v>
      </c>
      <c r="B163" s="193" t="s">
        <v>1855</v>
      </c>
      <c r="C163" s="193" t="s">
        <v>894</v>
      </c>
      <c r="D163" s="194" t="s">
        <v>2884</v>
      </c>
      <c r="E163" s="194" t="s">
        <v>2888</v>
      </c>
      <c r="F163" s="208" t="s">
        <v>4701</v>
      </c>
      <c r="G163" s="194" t="s">
        <v>4100</v>
      </c>
      <c r="H163" s="194" t="s">
        <v>2895</v>
      </c>
      <c r="I163" s="194" t="s">
        <v>2899</v>
      </c>
      <c r="J163" s="194" t="s">
        <v>4140</v>
      </c>
      <c r="K163" s="194" t="s">
        <v>2903</v>
      </c>
      <c r="L163" s="194" t="s">
        <v>2907</v>
      </c>
      <c r="M163" s="194" t="s">
        <v>4416</v>
      </c>
    </row>
    <row r="164" spans="1:13" ht="38.25">
      <c r="A164" s="193" t="str">
        <f t="shared" si="1"/>
        <v>DeclarationB55</v>
      </c>
      <c r="B164" s="193" t="s">
        <v>1855</v>
      </c>
      <c r="C164" s="193" t="s">
        <v>895</v>
      </c>
      <c r="D164" s="194" t="s">
        <v>2885</v>
      </c>
      <c r="E164" s="194" t="s">
        <v>2889</v>
      </c>
      <c r="F164" s="208" t="s">
        <v>4145</v>
      </c>
      <c r="G164" s="194" t="s">
        <v>2892</v>
      </c>
      <c r="H164" s="194" t="s">
        <v>2896</v>
      </c>
      <c r="I164" s="194" t="s">
        <v>2900</v>
      </c>
      <c r="J164" s="194" t="s">
        <v>4141</v>
      </c>
      <c r="K164" s="194" t="s">
        <v>2904</v>
      </c>
      <c r="L164" s="194" t="s">
        <v>2908</v>
      </c>
      <c r="M164" s="194" t="s">
        <v>4417</v>
      </c>
    </row>
    <row r="165" spans="1:13" ht="51">
      <c r="A165" s="193" t="str">
        <f t="shared" si="1"/>
        <v>DeclarationB61</v>
      </c>
      <c r="B165" s="193" t="s">
        <v>1855</v>
      </c>
      <c r="C165" s="193" t="s">
        <v>1870</v>
      </c>
      <c r="D165" s="194" t="s">
        <v>2886</v>
      </c>
      <c r="E165" s="194" t="s">
        <v>2890</v>
      </c>
      <c r="F165" s="208" t="s">
        <v>4146</v>
      </c>
      <c r="G165" s="194" t="s">
        <v>2893</v>
      </c>
      <c r="H165" s="194" t="s">
        <v>2897</v>
      </c>
      <c r="I165" s="194" t="s">
        <v>2901</v>
      </c>
      <c r="J165" s="194" t="s">
        <v>4142</v>
      </c>
      <c r="K165" s="194" t="s">
        <v>2905</v>
      </c>
      <c r="L165" s="194" t="s">
        <v>2909</v>
      </c>
      <c r="M165" s="194" t="s">
        <v>4418</v>
      </c>
    </row>
    <row r="166" spans="1:13" ht="28.5">
      <c r="A166" s="193" t="str">
        <f t="shared" si="1"/>
        <v>DeclarationB67</v>
      </c>
      <c r="B166" s="193" t="s">
        <v>1855</v>
      </c>
      <c r="C166" s="193" t="s">
        <v>2444</v>
      </c>
      <c r="D166" s="193" t="s">
        <v>1928</v>
      </c>
      <c r="E166" s="195" t="s">
        <v>750</v>
      </c>
      <c r="F166" s="195" t="s">
        <v>1774</v>
      </c>
      <c r="G166" s="193" t="s">
        <v>1775</v>
      </c>
      <c r="H166" s="193" t="s">
        <v>2428</v>
      </c>
      <c r="I166" s="193" t="s">
        <v>336</v>
      </c>
      <c r="J166" s="193" t="s">
        <v>2440</v>
      </c>
      <c r="K166" s="196" t="s">
        <v>391</v>
      </c>
      <c r="L166" s="260" t="s">
        <v>1164</v>
      </c>
      <c r="M166" s="193" t="s">
        <v>4419</v>
      </c>
    </row>
    <row r="167" spans="1:13" ht="42.75">
      <c r="A167" s="193" t="str">
        <f t="shared" si="1"/>
        <v>DeclarationB69</v>
      </c>
      <c r="B167" s="193" t="s">
        <v>1855</v>
      </c>
      <c r="C167" s="193" t="s">
        <v>2461</v>
      </c>
      <c r="D167" s="193" t="s">
        <v>3041</v>
      </c>
      <c r="E167" s="195" t="s">
        <v>4091</v>
      </c>
      <c r="F167" s="195" t="s">
        <v>390</v>
      </c>
      <c r="G167" s="193" t="s">
        <v>1869</v>
      </c>
      <c r="H167" s="193" t="s">
        <v>681</v>
      </c>
      <c r="I167" s="193" t="s">
        <v>337</v>
      </c>
      <c r="J167" s="193" t="s">
        <v>4092</v>
      </c>
      <c r="K167" s="196" t="s">
        <v>392</v>
      </c>
      <c r="L167" s="260" t="s">
        <v>252</v>
      </c>
      <c r="M167" s="193" t="s">
        <v>4420</v>
      </c>
    </row>
    <row r="168" spans="1:13" ht="85.5">
      <c r="A168" s="193" t="str">
        <f t="shared" si="1"/>
        <v>DeclarationB71</v>
      </c>
      <c r="B168" s="193" t="s">
        <v>1855</v>
      </c>
      <c r="C168" s="193" t="s">
        <v>2462</v>
      </c>
      <c r="D168" s="193" t="s">
        <v>3042</v>
      </c>
      <c r="E168" s="195" t="s">
        <v>4090</v>
      </c>
      <c r="F168" s="195" t="s">
        <v>505</v>
      </c>
      <c r="G168" s="193" t="s">
        <v>990</v>
      </c>
      <c r="H168" s="193" t="s">
        <v>682</v>
      </c>
      <c r="I168" s="193" t="s">
        <v>338</v>
      </c>
      <c r="J168" s="193" t="s">
        <v>4099</v>
      </c>
      <c r="K168" s="196" t="s">
        <v>393</v>
      </c>
      <c r="L168" s="260" t="s">
        <v>253</v>
      </c>
      <c r="M168" s="193" t="s">
        <v>4421</v>
      </c>
    </row>
    <row r="169" spans="1:13" ht="42.75">
      <c r="A169" s="193" t="str">
        <f t="shared" ref="A169:A188" si="2">B169&amp;C169</f>
        <v>DeclarationB73</v>
      </c>
      <c r="B169" s="193" t="s">
        <v>1855</v>
      </c>
      <c r="C169" s="193" t="s">
        <v>2466</v>
      </c>
      <c r="D169" s="193" t="s">
        <v>3043</v>
      </c>
      <c r="E169" s="195" t="s">
        <v>751</v>
      </c>
      <c r="F169" s="195" t="s">
        <v>506</v>
      </c>
      <c r="G169" s="193" t="s">
        <v>991</v>
      </c>
      <c r="H169" s="193" t="s">
        <v>683</v>
      </c>
      <c r="I169" s="193" t="s">
        <v>339</v>
      </c>
      <c r="J169" s="193" t="s">
        <v>4093</v>
      </c>
      <c r="K169" s="196" t="s">
        <v>1871</v>
      </c>
      <c r="L169" s="260" t="s">
        <v>1872</v>
      </c>
      <c r="M169" s="193" t="s">
        <v>4422</v>
      </c>
    </row>
    <row r="170" spans="1:13" ht="63.75">
      <c r="A170" s="193" t="str">
        <f t="shared" si="2"/>
        <v>DeclarationB75</v>
      </c>
      <c r="B170" s="193" t="s">
        <v>1855</v>
      </c>
      <c r="C170" s="193" t="s">
        <v>2467</v>
      </c>
      <c r="D170" s="194" t="s">
        <v>3044</v>
      </c>
      <c r="E170" s="194" t="s">
        <v>2853</v>
      </c>
      <c r="F170" s="208" t="s">
        <v>2778</v>
      </c>
      <c r="G170" s="194" t="s">
        <v>4101</v>
      </c>
      <c r="H170" s="194" t="s">
        <v>2854</v>
      </c>
      <c r="I170" s="194" t="s">
        <v>2855</v>
      </c>
      <c r="J170" s="194" t="s">
        <v>4094</v>
      </c>
      <c r="K170" s="194" t="s">
        <v>2856</v>
      </c>
      <c r="L170" s="194" t="s">
        <v>2857</v>
      </c>
      <c r="M170" s="194" t="s">
        <v>4423</v>
      </c>
    </row>
    <row r="171" spans="1:13" ht="40.5">
      <c r="A171" s="193" t="str">
        <f t="shared" si="2"/>
        <v>DeclarationB77</v>
      </c>
      <c r="B171" s="193" t="s">
        <v>1855</v>
      </c>
      <c r="C171" s="193" t="s">
        <v>2469</v>
      </c>
      <c r="D171" s="194" t="s">
        <v>3045</v>
      </c>
      <c r="E171" s="195" t="s">
        <v>752</v>
      </c>
      <c r="F171" s="195" t="s">
        <v>507</v>
      </c>
      <c r="G171" s="194" t="s">
        <v>992</v>
      </c>
      <c r="H171" s="194" t="s">
        <v>684</v>
      </c>
      <c r="I171" s="194" t="s">
        <v>340</v>
      </c>
      <c r="J171" s="194" t="s">
        <v>2620</v>
      </c>
      <c r="K171" s="196" t="s">
        <v>394</v>
      </c>
      <c r="L171" s="197" t="s">
        <v>2460</v>
      </c>
      <c r="M171" s="194" t="s">
        <v>4424</v>
      </c>
    </row>
    <row r="172" spans="1:13" s="220" customFormat="1" ht="114.75">
      <c r="A172" s="193" t="str">
        <f t="shared" si="2"/>
        <v>DeclarationB79</v>
      </c>
      <c r="B172" s="193" t="s">
        <v>1855</v>
      </c>
      <c r="C172" s="193" t="s">
        <v>897</v>
      </c>
      <c r="D172" s="194" t="s">
        <v>3046</v>
      </c>
      <c r="E172" s="194" t="s">
        <v>3562</v>
      </c>
      <c r="F172" s="208" t="s">
        <v>4022</v>
      </c>
      <c r="G172" s="194" t="s">
        <v>3563</v>
      </c>
      <c r="H172" s="194" t="s">
        <v>3564</v>
      </c>
      <c r="I172" s="194" t="s">
        <v>3565</v>
      </c>
      <c r="J172" s="194" t="s">
        <v>4095</v>
      </c>
      <c r="K172" s="194" t="s">
        <v>3566</v>
      </c>
      <c r="L172" s="194" t="s">
        <v>3567</v>
      </c>
      <c r="M172" s="194" t="s">
        <v>4425</v>
      </c>
    </row>
    <row r="173" spans="1:13" ht="40.5">
      <c r="A173" s="193" t="str">
        <f t="shared" si="2"/>
        <v>DeclarationB81</v>
      </c>
      <c r="B173" s="193" t="s">
        <v>1855</v>
      </c>
      <c r="C173" s="193" t="s">
        <v>898</v>
      </c>
      <c r="D173" s="193" t="s">
        <v>3047</v>
      </c>
      <c r="E173" s="195" t="s">
        <v>2463</v>
      </c>
      <c r="F173" s="195" t="s">
        <v>599</v>
      </c>
      <c r="G173" s="193" t="s">
        <v>993</v>
      </c>
      <c r="H173" s="193" t="s">
        <v>2464</v>
      </c>
      <c r="I173" s="193" t="s">
        <v>341</v>
      </c>
      <c r="J173" s="193" t="s">
        <v>4096</v>
      </c>
      <c r="K173" s="196" t="s">
        <v>2465</v>
      </c>
      <c r="L173" s="260" t="s">
        <v>2432</v>
      </c>
      <c r="M173" s="193" t="s">
        <v>4426</v>
      </c>
    </row>
    <row r="174" spans="1:13" ht="57">
      <c r="A174" s="193" t="str">
        <f t="shared" si="2"/>
        <v>DeclarationB83</v>
      </c>
      <c r="B174" s="193" t="s">
        <v>1855</v>
      </c>
      <c r="C174" s="193" t="s">
        <v>899</v>
      </c>
      <c r="D174" s="193" t="s">
        <v>3048</v>
      </c>
      <c r="E174" s="195" t="s">
        <v>753</v>
      </c>
      <c r="F174" s="195" t="s">
        <v>508</v>
      </c>
      <c r="G174" s="193" t="s">
        <v>994</v>
      </c>
      <c r="H174" s="193" t="s">
        <v>685</v>
      </c>
      <c r="I174" s="193" t="s">
        <v>342</v>
      </c>
      <c r="J174" s="193" t="s">
        <v>4097</v>
      </c>
      <c r="K174" s="196" t="s">
        <v>395</v>
      </c>
      <c r="L174" s="260" t="s">
        <v>254</v>
      </c>
      <c r="M174" s="193" t="s">
        <v>4427</v>
      </c>
    </row>
    <row r="175" spans="1:13" ht="42.75">
      <c r="A175" s="193" t="str">
        <f t="shared" si="2"/>
        <v>DeclarationB85</v>
      </c>
      <c r="B175" s="193" t="s">
        <v>1855</v>
      </c>
      <c r="C175" s="193" t="s">
        <v>900</v>
      </c>
      <c r="D175" s="193" t="s">
        <v>3049</v>
      </c>
      <c r="E175" s="195" t="s">
        <v>754</v>
      </c>
      <c r="F175" s="195" t="s">
        <v>600</v>
      </c>
      <c r="G175" s="193" t="s">
        <v>995</v>
      </c>
      <c r="H175" s="193" t="s">
        <v>2468</v>
      </c>
      <c r="I175" s="193" t="s">
        <v>343</v>
      </c>
      <c r="J175" s="193" t="s">
        <v>4098</v>
      </c>
      <c r="K175" s="196" t="s">
        <v>168</v>
      </c>
      <c r="L175" s="260" t="s">
        <v>2433</v>
      </c>
      <c r="M175" s="193" t="s">
        <v>4428</v>
      </c>
    </row>
    <row r="176" spans="1:13" ht="42.75">
      <c r="A176" s="193" t="str">
        <f t="shared" si="2"/>
        <v>DeclarationB87</v>
      </c>
      <c r="B176" s="193" t="s">
        <v>1855</v>
      </c>
      <c r="C176" s="193" t="s">
        <v>901</v>
      </c>
      <c r="D176" s="193" t="s">
        <v>3050</v>
      </c>
      <c r="E176" s="195" t="s">
        <v>755</v>
      </c>
      <c r="F176" s="195" t="s">
        <v>601</v>
      </c>
      <c r="G176" s="193" t="s">
        <v>2470</v>
      </c>
      <c r="H176" s="193" t="s">
        <v>2471</v>
      </c>
      <c r="I176" s="193" t="s">
        <v>344</v>
      </c>
      <c r="J176" s="193" t="s">
        <v>2472</v>
      </c>
      <c r="K176" s="196" t="s">
        <v>396</v>
      </c>
      <c r="L176" s="260" t="s">
        <v>2434</v>
      </c>
      <c r="M176" s="193" t="s">
        <v>4429</v>
      </c>
    </row>
    <row r="177" spans="1:13" ht="28.5">
      <c r="A177" s="193" t="str">
        <f t="shared" si="2"/>
        <v>DeclarationD25</v>
      </c>
      <c r="B177" s="193" t="s">
        <v>1855</v>
      </c>
      <c r="C177" s="193" t="s">
        <v>946</v>
      </c>
      <c r="D177" s="193" t="s">
        <v>1472</v>
      </c>
      <c r="E177" s="195" t="s">
        <v>1504</v>
      </c>
      <c r="F177" s="195" t="s">
        <v>1504</v>
      </c>
      <c r="G177" s="193" t="s">
        <v>1991</v>
      </c>
      <c r="H177" s="193" t="s">
        <v>2429</v>
      </c>
      <c r="I177" s="193" t="s">
        <v>1776</v>
      </c>
      <c r="J177" s="193" t="s">
        <v>1777</v>
      </c>
      <c r="K177" s="196" t="s">
        <v>1778</v>
      </c>
      <c r="L177" s="260" t="s">
        <v>861</v>
      </c>
      <c r="M177" s="193" t="s">
        <v>4430</v>
      </c>
    </row>
    <row r="178" spans="1:13" ht="28.5">
      <c r="A178" s="193" t="str">
        <f t="shared" si="2"/>
        <v>DeclarationB68</v>
      </c>
      <c r="B178" s="193" t="s">
        <v>1855</v>
      </c>
      <c r="C178" s="193" t="s">
        <v>896</v>
      </c>
      <c r="D178" s="193" t="s">
        <v>1929</v>
      </c>
      <c r="E178" s="195" t="s">
        <v>1788</v>
      </c>
      <c r="F178" s="195" t="s">
        <v>1789</v>
      </c>
      <c r="G178" s="193" t="s">
        <v>1790</v>
      </c>
      <c r="H178" s="193" t="s">
        <v>1929</v>
      </c>
      <c r="I178" s="193" t="s">
        <v>1791</v>
      </c>
      <c r="J178" s="193" t="s">
        <v>1792</v>
      </c>
      <c r="K178" s="196" t="s">
        <v>1787</v>
      </c>
      <c r="L178" s="260" t="s">
        <v>860</v>
      </c>
      <c r="M178" s="193" t="s">
        <v>4431</v>
      </c>
    </row>
    <row r="179" spans="1:13" ht="28.5">
      <c r="A179" s="193" t="str">
        <f t="shared" si="2"/>
        <v>DeclarationG25</v>
      </c>
      <c r="B179" s="193" t="s">
        <v>1855</v>
      </c>
      <c r="C179" s="193" t="s">
        <v>947</v>
      </c>
      <c r="D179" s="193" t="s">
        <v>1471</v>
      </c>
      <c r="E179" s="195" t="s">
        <v>1505</v>
      </c>
      <c r="F179" s="195" t="s">
        <v>2000</v>
      </c>
      <c r="G179" s="193" t="s">
        <v>1779</v>
      </c>
      <c r="H179" s="193" t="s">
        <v>1780</v>
      </c>
      <c r="I179" s="193" t="s">
        <v>1781</v>
      </c>
      <c r="J179" s="193" t="s">
        <v>1912</v>
      </c>
      <c r="K179" s="196" t="s">
        <v>1782</v>
      </c>
      <c r="L179" s="260" t="s">
        <v>862</v>
      </c>
      <c r="M179" s="193" t="s">
        <v>4432</v>
      </c>
    </row>
    <row r="180" spans="1:13" ht="28.5">
      <c r="A180" s="193" t="str">
        <f t="shared" si="2"/>
        <v>DeclarationB26</v>
      </c>
      <c r="B180" s="193" t="s">
        <v>1855</v>
      </c>
      <c r="C180" s="193" t="s">
        <v>938</v>
      </c>
      <c r="D180" s="193" t="s">
        <v>2473</v>
      </c>
      <c r="E180" s="195" t="s">
        <v>2619</v>
      </c>
      <c r="F180" s="195" t="s">
        <v>2474</v>
      </c>
      <c r="G180" s="193" t="s">
        <v>2475</v>
      </c>
      <c r="H180" s="193" t="s">
        <v>2476</v>
      </c>
      <c r="I180" s="193" t="s">
        <v>345</v>
      </c>
      <c r="J180" s="193" t="s">
        <v>2477</v>
      </c>
      <c r="K180" s="196" t="s">
        <v>2478</v>
      </c>
      <c r="L180" s="260" t="s">
        <v>2478</v>
      </c>
      <c r="M180" s="193" t="s">
        <v>4433</v>
      </c>
    </row>
    <row r="181" spans="1:13" ht="28.5">
      <c r="A181" s="193" t="str">
        <f t="shared" si="2"/>
        <v>DeclarationB27</v>
      </c>
      <c r="B181" s="193" t="s">
        <v>1855</v>
      </c>
      <c r="C181" s="193" t="s">
        <v>939</v>
      </c>
      <c r="D181" s="193" t="s">
        <v>2479</v>
      </c>
      <c r="E181" s="195" t="s">
        <v>2618</v>
      </c>
      <c r="F181" s="195" t="s">
        <v>2480</v>
      </c>
      <c r="G181" s="193" t="s">
        <v>2481</v>
      </c>
      <c r="H181" s="193" t="s">
        <v>2482</v>
      </c>
      <c r="I181" s="193" t="s">
        <v>346</v>
      </c>
      <c r="J181" s="193" t="s">
        <v>2483</v>
      </c>
      <c r="K181" s="196" t="s">
        <v>2484</v>
      </c>
      <c r="L181" s="260" t="s">
        <v>2485</v>
      </c>
      <c r="M181" s="193" t="s">
        <v>4434</v>
      </c>
    </row>
    <row r="182" spans="1:13" ht="28.5">
      <c r="A182" s="193" t="str">
        <f t="shared" si="2"/>
        <v>DeclarationB28</v>
      </c>
      <c r="B182" s="193" t="s">
        <v>1855</v>
      </c>
      <c r="C182" s="193" t="s">
        <v>940</v>
      </c>
      <c r="D182" s="193" t="s">
        <v>2486</v>
      </c>
      <c r="E182" s="195" t="s">
        <v>2617</v>
      </c>
      <c r="F182" s="195" t="s">
        <v>2487</v>
      </c>
      <c r="G182" s="193" t="s">
        <v>2488</v>
      </c>
      <c r="H182" s="193" t="s">
        <v>2489</v>
      </c>
      <c r="I182" s="193" t="s">
        <v>347</v>
      </c>
      <c r="J182" s="193" t="s">
        <v>2486</v>
      </c>
      <c r="K182" s="196" t="s">
        <v>2490</v>
      </c>
      <c r="L182" s="260" t="s">
        <v>2490</v>
      </c>
      <c r="M182" s="193" t="s">
        <v>4435</v>
      </c>
    </row>
    <row r="183" spans="1:13" ht="28.5">
      <c r="A183" s="193" t="str">
        <f t="shared" si="2"/>
        <v>DeclarationB29</v>
      </c>
      <c r="B183" s="193" t="s">
        <v>1855</v>
      </c>
      <c r="C183" s="193" t="s">
        <v>941</v>
      </c>
      <c r="D183" s="193" t="s">
        <v>2491</v>
      </c>
      <c r="E183" s="195" t="s">
        <v>2616</v>
      </c>
      <c r="F183" s="195" t="s">
        <v>2492</v>
      </c>
      <c r="G183" s="193" t="s">
        <v>2493</v>
      </c>
      <c r="H183" s="193" t="s">
        <v>2494</v>
      </c>
      <c r="I183" s="193" t="s">
        <v>348</v>
      </c>
      <c r="J183" s="193" t="s">
        <v>2495</v>
      </c>
      <c r="K183" s="196" t="s">
        <v>2496</v>
      </c>
      <c r="L183" s="260" t="s">
        <v>2496</v>
      </c>
      <c r="M183" s="193" t="s">
        <v>4436</v>
      </c>
    </row>
    <row r="184" spans="1:13" ht="28.5">
      <c r="A184" s="193" t="str">
        <f t="shared" si="2"/>
        <v>DeclarationB38</v>
      </c>
      <c r="B184" s="193" t="s">
        <v>1855</v>
      </c>
      <c r="C184" s="193" t="s">
        <v>942</v>
      </c>
      <c r="D184" s="193" t="s">
        <v>2473</v>
      </c>
      <c r="E184" s="195" t="s">
        <v>2619</v>
      </c>
      <c r="F184" s="195" t="s">
        <v>2474</v>
      </c>
      <c r="G184" s="193" t="s">
        <v>2475</v>
      </c>
      <c r="H184" s="193" t="s">
        <v>2476</v>
      </c>
      <c r="I184" s="193" t="s">
        <v>345</v>
      </c>
      <c r="J184" s="193" t="s">
        <v>2477</v>
      </c>
      <c r="K184" s="196" t="s">
        <v>2478</v>
      </c>
      <c r="L184" s="260" t="s">
        <v>2478</v>
      </c>
      <c r="M184" s="193" t="s">
        <v>4433</v>
      </c>
    </row>
    <row r="185" spans="1:13" ht="28.5">
      <c r="A185" s="193" t="str">
        <f t="shared" si="2"/>
        <v>DeclarationB39</v>
      </c>
      <c r="B185" s="193" t="s">
        <v>1855</v>
      </c>
      <c r="C185" s="193" t="s">
        <v>943</v>
      </c>
      <c r="D185" s="193" t="s">
        <v>2479</v>
      </c>
      <c r="E185" s="195" t="s">
        <v>2618</v>
      </c>
      <c r="F185" s="195" t="s">
        <v>2480</v>
      </c>
      <c r="G185" s="193" t="s">
        <v>2481</v>
      </c>
      <c r="H185" s="193" t="s">
        <v>2482</v>
      </c>
      <c r="I185" s="193" t="s">
        <v>346</v>
      </c>
      <c r="J185" s="193" t="s">
        <v>2483</v>
      </c>
      <c r="K185" s="196" t="s">
        <v>2484</v>
      </c>
      <c r="L185" s="260" t="s">
        <v>2485</v>
      </c>
      <c r="M185" s="193" t="s">
        <v>4434</v>
      </c>
    </row>
    <row r="186" spans="1:13" ht="28.5">
      <c r="A186" s="193" t="str">
        <f t="shared" si="2"/>
        <v>DeclarationB40</v>
      </c>
      <c r="B186" s="193" t="s">
        <v>1855</v>
      </c>
      <c r="C186" s="193" t="s">
        <v>944</v>
      </c>
      <c r="D186" s="193" t="s">
        <v>2486</v>
      </c>
      <c r="E186" s="195" t="s">
        <v>2617</v>
      </c>
      <c r="F186" s="195" t="s">
        <v>2487</v>
      </c>
      <c r="G186" s="193" t="s">
        <v>2488</v>
      </c>
      <c r="H186" s="193" t="s">
        <v>2489</v>
      </c>
      <c r="I186" s="193" t="s">
        <v>347</v>
      </c>
      <c r="J186" s="193" t="s">
        <v>2486</v>
      </c>
      <c r="K186" s="196" t="s">
        <v>2490</v>
      </c>
      <c r="L186" s="260" t="s">
        <v>2490</v>
      </c>
      <c r="M186" s="193" t="s">
        <v>4435</v>
      </c>
    </row>
    <row r="187" spans="1:13" ht="28.5">
      <c r="A187" s="193" t="str">
        <f t="shared" si="2"/>
        <v>DeclarationB41</v>
      </c>
      <c r="B187" s="193" t="s">
        <v>1855</v>
      </c>
      <c r="C187" s="193" t="s">
        <v>945</v>
      </c>
      <c r="D187" s="193" t="s">
        <v>2491</v>
      </c>
      <c r="E187" s="195" t="s">
        <v>2616</v>
      </c>
      <c r="F187" s="195" t="s">
        <v>2492</v>
      </c>
      <c r="G187" s="193" t="s">
        <v>2493</v>
      </c>
      <c r="H187" s="193" t="s">
        <v>2494</v>
      </c>
      <c r="I187" s="193" t="s">
        <v>348</v>
      </c>
      <c r="J187" s="193" t="s">
        <v>2495</v>
      </c>
      <c r="K187" s="196" t="s">
        <v>2496</v>
      </c>
      <c r="L187" s="260" t="s">
        <v>2496</v>
      </c>
      <c r="M187" s="193" t="s">
        <v>4436</v>
      </c>
    </row>
    <row r="188" spans="1:13" ht="28.5">
      <c r="A188" s="193" t="str">
        <f t="shared" si="2"/>
        <v>DeclarationAth</v>
      </c>
      <c r="B188" s="193" t="s">
        <v>1855</v>
      </c>
      <c r="C188" s="193" t="s">
        <v>2497</v>
      </c>
      <c r="D188" s="193" t="s">
        <v>1469</v>
      </c>
      <c r="E188" s="195" t="s">
        <v>756</v>
      </c>
      <c r="F188" s="195" t="s">
        <v>2001</v>
      </c>
      <c r="G188" s="193" t="s">
        <v>1783</v>
      </c>
      <c r="H188" s="193" t="s">
        <v>1784</v>
      </c>
      <c r="I188" s="193" t="s">
        <v>1785</v>
      </c>
      <c r="J188" s="193" t="s">
        <v>2441</v>
      </c>
      <c r="K188" s="196" t="s">
        <v>1786</v>
      </c>
      <c r="L188" s="260" t="s">
        <v>863</v>
      </c>
      <c r="M188" s="193" t="s">
        <v>4437</v>
      </c>
    </row>
    <row r="189" spans="1:13">
      <c r="D189" s="193" t="s">
        <v>904</v>
      </c>
      <c r="E189" s="195" t="s">
        <v>757</v>
      </c>
      <c r="F189" s="195" t="s">
        <v>602</v>
      </c>
      <c r="G189" s="193" t="s">
        <v>996</v>
      </c>
      <c r="H189" s="193" t="s">
        <v>686</v>
      </c>
      <c r="I189" s="193" t="s">
        <v>349</v>
      </c>
      <c r="J189" s="193" t="s">
        <v>20</v>
      </c>
      <c r="K189" s="196" t="s">
        <v>397</v>
      </c>
      <c r="L189" s="260" t="s">
        <v>255</v>
      </c>
      <c r="M189" s="193" t="s">
        <v>4438</v>
      </c>
    </row>
    <row r="190" spans="1:13">
      <c r="D190" s="193" t="s">
        <v>905</v>
      </c>
      <c r="E190" s="195" t="s">
        <v>758</v>
      </c>
      <c r="F190" s="195" t="s">
        <v>603</v>
      </c>
      <c r="G190" s="193" t="s">
        <v>997</v>
      </c>
      <c r="H190" s="193" t="s">
        <v>905</v>
      </c>
      <c r="I190" s="193" t="s">
        <v>350</v>
      </c>
      <c r="J190" s="193" t="s">
        <v>21</v>
      </c>
      <c r="K190" s="196" t="s">
        <v>905</v>
      </c>
      <c r="L190" s="260" t="s">
        <v>256</v>
      </c>
      <c r="M190" s="193" t="s">
        <v>4439</v>
      </c>
    </row>
    <row r="191" spans="1:13">
      <c r="D191" s="193" t="s">
        <v>906</v>
      </c>
      <c r="E191" s="195" t="s">
        <v>759</v>
      </c>
      <c r="F191" s="195" t="s">
        <v>604</v>
      </c>
      <c r="G191" s="193" t="s">
        <v>998</v>
      </c>
      <c r="H191" s="193" t="s">
        <v>687</v>
      </c>
      <c r="I191" s="193" t="s">
        <v>351</v>
      </c>
      <c r="J191" s="193" t="s">
        <v>22</v>
      </c>
      <c r="K191" s="196" t="s">
        <v>398</v>
      </c>
      <c r="L191" s="260" t="s">
        <v>257</v>
      </c>
      <c r="M191" s="193" t="s">
        <v>4440</v>
      </c>
    </row>
    <row r="192" spans="1:13">
      <c r="D192" s="193" t="s">
        <v>907</v>
      </c>
      <c r="E192" s="195" t="s">
        <v>760</v>
      </c>
      <c r="F192" s="195" t="s">
        <v>605</v>
      </c>
      <c r="G192" s="193" t="s">
        <v>999</v>
      </c>
      <c r="H192" s="193" t="s">
        <v>688</v>
      </c>
      <c r="I192" s="193" t="s">
        <v>352</v>
      </c>
      <c r="J192" s="193" t="s">
        <v>23</v>
      </c>
      <c r="K192" s="196" t="s">
        <v>399</v>
      </c>
      <c r="L192" s="260" t="s">
        <v>258</v>
      </c>
      <c r="M192" s="193" t="s">
        <v>4441</v>
      </c>
    </row>
    <row r="193" spans="1:13">
      <c r="D193" s="193" t="s">
        <v>4936</v>
      </c>
      <c r="E193" s="195" t="s">
        <v>4937</v>
      </c>
      <c r="F193" s="195" t="s">
        <v>606</v>
      </c>
      <c r="G193" s="193" t="s">
        <v>1000</v>
      </c>
      <c r="H193" s="193" t="s">
        <v>689</v>
      </c>
      <c r="I193" s="193" t="s">
        <v>353</v>
      </c>
      <c r="J193" s="193" t="s">
        <v>24</v>
      </c>
      <c r="K193" s="196" t="s">
        <v>400</v>
      </c>
      <c r="L193" s="260" t="s">
        <v>259</v>
      </c>
      <c r="M193" s="193" t="s">
        <v>4442</v>
      </c>
    </row>
    <row r="194" spans="1:13">
      <c r="D194" s="193" t="s">
        <v>909</v>
      </c>
      <c r="E194" s="195" t="s">
        <v>761</v>
      </c>
      <c r="F194" s="195" t="s">
        <v>607</v>
      </c>
      <c r="G194" s="193" t="s">
        <v>1001</v>
      </c>
      <c r="H194" s="193" t="s">
        <v>690</v>
      </c>
      <c r="I194" s="193" t="s">
        <v>354</v>
      </c>
      <c r="J194" s="193" t="s">
        <v>25</v>
      </c>
      <c r="K194" s="196" t="s">
        <v>401</v>
      </c>
      <c r="L194" s="260" t="s">
        <v>260</v>
      </c>
      <c r="M194" s="193" t="s">
        <v>4443</v>
      </c>
    </row>
    <row r="195" spans="1:13">
      <c r="D195" s="193" t="s">
        <v>910</v>
      </c>
      <c r="E195" s="195" t="s">
        <v>762</v>
      </c>
      <c r="F195" s="195" t="s">
        <v>608</v>
      </c>
      <c r="G195" s="193" t="s">
        <v>1002</v>
      </c>
      <c r="H195" s="193" t="s">
        <v>691</v>
      </c>
      <c r="I195" s="193" t="s">
        <v>355</v>
      </c>
      <c r="J195" s="193" t="s">
        <v>26</v>
      </c>
      <c r="K195" s="196" t="s">
        <v>402</v>
      </c>
      <c r="L195" s="260" t="s">
        <v>261</v>
      </c>
      <c r="M195" s="193" t="s">
        <v>4444</v>
      </c>
    </row>
    <row r="196" spans="1:13">
      <c r="D196" s="193" t="s">
        <v>912</v>
      </c>
      <c r="E196" s="195" t="s">
        <v>763</v>
      </c>
      <c r="F196" s="195" t="s">
        <v>609</v>
      </c>
      <c r="G196" s="193" t="s">
        <v>1003</v>
      </c>
      <c r="H196" s="193" t="s">
        <v>692</v>
      </c>
      <c r="I196" s="193" t="s">
        <v>356</v>
      </c>
      <c r="J196" s="193" t="s">
        <v>27</v>
      </c>
      <c r="K196" s="196" t="s">
        <v>403</v>
      </c>
      <c r="L196" s="260" t="s">
        <v>262</v>
      </c>
      <c r="M196" s="193" t="s">
        <v>4445</v>
      </c>
    </row>
    <row r="197" spans="1:13">
      <c r="D197" s="193" t="s">
        <v>911</v>
      </c>
      <c r="E197" s="195" t="s">
        <v>764</v>
      </c>
      <c r="F197" s="195" t="s">
        <v>610</v>
      </c>
      <c r="G197" s="193" t="s">
        <v>1004</v>
      </c>
      <c r="H197" s="193" t="s">
        <v>693</v>
      </c>
      <c r="I197" s="193" t="s">
        <v>357</v>
      </c>
      <c r="J197" s="193" t="s">
        <v>28</v>
      </c>
      <c r="K197" s="196" t="s">
        <v>404</v>
      </c>
      <c r="L197" s="260" t="s">
        <v>263</v>
      </c>
      <c r="M197" s="193" t="s">
        <v>4446</v>
      </c>
    </row>
    <row r="198" spans="1:13" s="220" customFormat="1" ht="409.6" customHeight="1">
      <c r="A198" s="193" t="str">
        <f t="shared" ref="A198:A239" si="3">B198&amp;C198</f>
        <v>Smelter Reference ListA1</v>
      </c>
      <c r="B198" s="193" t="s">
        <v>2779</v>
      </c>
      <c r="C198" s="193" t="s">
        <v>1185</v>
      </c>
      <c r="D198" s="194" t="s">
        <v>4891</v>
      </c>
      <c r="E198" s="305" t="s">
        <v>4942</v>
      </c>
      <c r="F198" s="246" t="s">
        <v>4949</v>
      </c>
      <c r="G198" s="246" t="s">
        <v>4952</v>
      </c>
      <c r="H198" s="246" t="s">
        <v>4959</v>
      </c>
      <c r="I198" s="246" t="s">
        <v>4962</v>
      </c>
      <c r="J198" s="246" t="s">
        <v>4969</v>
      </c>
      <c r="K198" s="246" t="s">
        <v>4972</v>
      </c>
      <c r="L198" s="246" t="s">
        <v>4979</v>
      </c>
      <c r="M198" s="247" t="s">
        <v>4982</v>
      </c>
    </row>
    <row r="199" spans="1:13" ht="42.75">
      <c r="A199" s="193" t="str">
        <f t="shared" si="3"/>
        <v>Smelter Reference ListA4</v>
      </c>
      <c r="B199" s="193" t="s">
        <v>2779</v>
      </c>
      <c r="C199" s="193" t="s">
        <v>1188</v>
      </c>
      <c r="D199" s="193" t="s">
        <v>1484</v>
      </c>
      <c r="E199" s="125"/>
      <c r="F199" s="195" t="s">
        <v>2006</v>
      </c>
      <c r="G199" s="193" t="s">
        <v>2007</v>
      </c>
      <c r="H199" s="193" t="s">
        <v>2498</v>
      </c>
      <c r="I199" s="193" t="s">
        <v>1484</v>
      </c>
      <c r="J199" s="260" t="s">
        <v>1799</v>
      </c>
      <c r="K199" s="196" t="s">
        <v>1484</v>
      </c>
      <c r="L199" s="260" t="s">
        <v>868</v>
      </c>
      <c r="M199" s="193" t="s">
        <v>4447</v>
      </c>
    </row>
    <row r="200" spans="1:13" ht="42.75">
      <c r="A200" s="193" t="str">
        <f t="shared" si="3"/>
        <v>Smelter Reference ListB4</v>
      </c>
      <c r="B200" s="193" t="s">
        <v>2779</v>
      </c>
      <c r="C200" s="193" t="s">
        <v>1814</v>
      </c>
      <c r="D200" s="193" t="s">
        <v>2779</v>
      </c>
      <c r="E200" s="306" t="s">
        <v>4939</v>
      </c>
      <c r="F200" s="195" t="s">
        <v>2780</v>
      </c>
      <c r="G200" s="193" t="s">
        <v>2781</v>
      </c>
      <c r="H200" s="193" t="s">
        <v>2782</v>
      </c>
      <c r="I200" s="193" t="s">
        <v>2783</v>
      </c>
      <c r="J200" s="260" t="s">
        <v>2784</v>
      </c>
      <c r="K200" s="196" t="s">
        <v>2785</v>
      </c>
      <c r="L200" s="260" t="s">
        <v>869</v>
      </c>
      <c r="M200" s="193" t="s">
        <v>4448</v>
      </c>
    </row>
    <row r="201" spans="1:13" ht="42.75">
      <c r="A201" s="193" t="str">
        <f t="shared" si="3"/>
        <v>Smelter Reference List</v>
      </c>
      <c r="B201" s="193" t="s">
        <v>2779</v>
      </c>
      <c r="D201" s="193" t="s">
        <v>1755</v>
      </c>
      <c r="E201" s="125"/>
      <c r="F201" s="195" t="s">
        <v>2352</v>
      </c>
      <c r="G201" s="193" t="s">
        <v>1119</v>
      </c>
      <c r="H201" s="193" t="s">
        <v>696</v>
      </c>
      <c r="I201" s="193" t="s">
        <v>361</v>
      </c>
      <c r="J201" s="260" t="s">
        <v>2349</v>
      </c>
      <c r="K201" s="196" t="s">
        <v>2013</v>
      </c>
      <c r="L201" s="260" t="s">
        <v>1167</v>
      </c>
      <c r="M201" s="193" t="s">
        <v>4449</v>
      </c>
    </row>
    <row r="202" spans="1:13" ht="42.75">
      <c r="A202" s="193" t="str">
        <f t="shared" si="3"/>
        <v>Smelter Reference ListC4</v>
      </c>
      <c r="B202" s="193" t="s">
        <v>2779</v>
      </c>
      <c r="C202" s="193" t="s">
        <v>1835</v>
      </c>
      <c r="D202" s="193" t="s">
        <v>1754</v>
      </c>
      <c r="E202" s="306" t="s">
        <v>4940</v>
      </c>
      <c r="F202" s="195" t="s">
        <v>2351</v>
      </c>
      <c r="G202" s="193" t="s">
        <v>1118</v>
      </c>
      <c r="H202" s="193" t="s">
        <v>695</v>
      </c>
      <c r="I202" s="193" t="s">
        <v>360</v>
      </c>
      <c r="J202" s="260" t="s">
        <v>2348</v>
      </c>
      <c r="K202" s="196" t="s">
        <v>407</v>
      </c>
      <c r="L202" s="260" t="s">
        <v>870</v>
      </c>
      <c r="M202" s="193" t="s">
        <v>4450</v>
      </c>
    </row>
    <row r="203" spans="1:13" ht="42.75">
      <c r="A203" s="193" t="str">
        <f t="shared" si="3"/>
        <v>Smelter Reference ListD4</v>
      </c>
      <c r="B203" s="193" t="s">
        <v>2779</v>
      </c>
      <c r="C203" s="193" t="s">
        <v>2500</v>
      </c>
      <c r="D203" s="193" t="s">
        <v>1753</v>
      </c>
      <c r="E203" s="125"/>
      <c r="F203" s="195" t="s">
        <v>1800</v>
      </c>
      <c r="G203" s="193" t="s">
        <v>1801</v>
      </c>
      <c r="H203" s="193" t="s">
        <v>697</v>
      </c>
      <c r="I203" s="193" t="s">
        <v>362</v>
      </c>
      <c r="J203" s="260" t="s">
        <v>2297</v>
      </c>
      <c r="K203" s="196" t="s">
        <v>408</v>
      </c>
      <c r="L203" s="260" t="s">
        <v>1166</v>
      </c>
      <c r="M203" s="193" t="s">
        <v>4451</v>
      </c>
    </row>
    <row r="204" spans="1:13" ht="42.75">
      <c r="A204" s="193" t="str">
        <f t="shared" si="3"/>
        <v>Smelter Reference List</v>
      </c>
      <c r="B204" s="193" t="s">
        <v>2779</v>
      </c>
      <c r="D204" s="193" t="s">
        <v>1210</v>
      </c>
      <c r="E204" s="307" t="s">
        <v>4941</v>
      </c>
      <c r="F204" s="195" t="s">
        <v>626</v>
      </c>
      <c r="G204" s="193" t="s">
        <v>1019</v>
      </c>
      <c r="H204" s="193" t="s">
        <v>183</v>
      </c>
      <c r="I204" s="193" t="s">
        <v>358</v>
      </c>
      <c r="J204" s="260" t="s">
        <v>2584</v>
      </c>
      <c r="K204" s="196" t="s">
        <v>405</v>
      </c>
      <c r="L204" s="260" t="s">
        <v>79</v>
      </c>
      <c r="M204" s="193" t="s">
        <v>4452</v>
      </c>
    </row>
    <row r="205" spans="1:13" ht="42.75">
      <c r="A205" s="193" t="str">
        <f t="shared" si="3"/>
        <v>Smelter Reference ListE4</v>
      </c>
      <c r="B205" s="193" t="s">
        <v>2779</v>
      </c>
      <c r="C205" s="193" t="s">
        <v>2501</v>
      </c>
      <c r="D205" s="193" t="s">
        <v>1211</v>
      </c>
      <c r="E205" s="195" t="s">
        <v>765</v>
      </c>
      <c r="F205" s="195" t="s">
        <v>627</v>
      </c>
      <c r="G205" s="193" t="s">
        <v>1020</v>
      </c>
      <c r="H205" s="193" t="s">
        <v>184</v>
      </c>
      <c r="I205" s="193" t="s">
        <v>359</v>
      </c>
      <c r="J205" s="260" t="s">
        <v>2585</v>
      </c>
      <c r="K205" s="196" t="s">
        <v>406</v>
      </c>
      <c r="L205" s="260" t="s">
        <v>80</v>
      </c>
      <c r="M205" s="193" t="s">
        <v>4453</v>
      </c>
    </row>
    <row r="206" spans="1:13" ht="42.75">
      <c r="A206" s="193" t="str">
        <f t="shared" si="3"/>
        <v>Smelter Reference ListF4</v>
      </c>
      <c r="B206" s="193" t="s">
        <v>2779</v>
      </c>
      <c r="C206" s="193" t="s">
        <v>2511</v>
      </c>
      <c r="D206" s="193" t="s">
        <v>882</v>
      </c>
      <c r="E206" s="195" t="s">
        <v>462</v>
      </c>
      <c r="F206" s="195" t="s">
        <v>621</v>
      </c>
      <c r="G206" s="193" t="s">
        <v>1015</v>
      </c>
      <c r="H206" s="193" t="s">
        <v>702</v>
      </c>
      <c r="I206" s="193" t="s">
        <v>377</v>
      </c>
      <c r="J206" s="260" t="s">
        <v>2588</v>
      </c>
      <c r="K206" s="196" t="s">
        <v>164</v>
      </c>
      <c r="L206" s="260" t="s">
        <v>94</v>
      </c>
      <c r="M206" s="193" t="s">
        <v>4454</v>
      </c>
    </row>
    <row r="207" spans="1:13" ht="42.75">
      <c r="A207" s="193" t="str">
        <f t="shared" si="3"/>
        <v>Smelter Reference ListG4</v>
      </c>
      <c r="B207" s="193" t="s">
        <v>2779</v>
      </c>
      <c r="C207" s="193" t="s">
        <v>2502</v>
      </c>
      <c r="D207" s="193" t="s">
        <v>885</v>
      </c>
      <c r="E207" s="195" t="s">
        <v>2298</v>
      </c>
      <c r="F207" s="195" t="s">
        <v>613</v>
      </c>
      <c r="G207" s="193" t="s">
        <v>1007</v>
      </c>
      <c r="H207" s="193" t="s">
        <v>2299</v>
      </c>
      <c r="I207" s="193" t="s">
        <v>366</v>
      </c>
      <c r="J207" s="260" t="s">
        <v>1915</v>
      </c>
      <c r="K207" s="196" t="s">
        <v>411</v>
      </c>
      <c r="L207" s="275" t="s">
        <v>266</v>
      </c>
      <c r="M207" s="193" t="s">
        <v>4455</v>
      </c>
    </row>
    <row r="208" spans="1:13" ht="42.75">
      <c r="A208" s="193" t="str">
        <f t="shared" si="3"/>
        <v>Smelter Reference ListH4</v>
      </c>
      <c r="B208" s="193" t="s">
        <v>2779</v>
      </c>
      <c r="C208" s="193" t="s">
        <v>2503</v>
      </c>
      <c r="D208" s="193" t="s">
        <v>886</v>
      </c>
      <c r="E208" s="195" t="s">
        <v>2300</v>
      </c>
      <c r="F208" s="195" t="s">
        <v>614</v>
      </c>
      <c r="G208" s="193" t="s">
        <v>1008</v>
      </c>
      <c r="H208" s="193" t="s">
        <v>2301</v>
      </c>
      <c r="I208" s="193" t="s">
        <v>367</v>
      </c>
      <c r="J208" s="260" t="s">
        <v>1916</v>
      </c>
      <c r="K208" s="196" t="s">
        <v>412</v>
      </c>
      <c r="L208" s="275" t="s">
        <v>267</v>
      </c>
      <c r="M208" s="193" t="s">
        <v>4456</v>
      </c>
    </row>
    <row r="209" spans="1:13" ht="42.75">
      <c r="A209" s="193" t="str">
        <f t="shared" si="3"/>
        <v>Smelter Reference ListI4</v>
      </c>
      <c r="B209" s="193" t="s">
        <v>2779</v>
      </c>
      <c r="C209" s="193" t="s">
        <v>2504</v>
      </c>
      <c r="D209" s="193" t="s">
        <v>1752</v>
      </c>
      <c r="E209" s="195" t="s">
        <v>2302</v>
      </c>
      <c r="F209" s="195" t="s">
        <v>2303</v>
      </c>
      <c r="G209" s="193" t="s">
        <v>2304</v>
      </c>
      <c r="H209" s="193" t="s">
        <v>2305</v>
      </c>
      <c r="I209" s="193" t="s">
        <v>368</v>
      </c>
      <c r="J209" s="260" t="s">
        <v>1917</v>
      </c>
      <c r="K209" s="196" t="s">
        <v>158</v>
      </c>
      <c r="L209" s="275" t="s">
        <v>1165</v>
      </c>
      <c r="M209" s="193" t="s">
        <v>4457</v>
      </c>
    </row>
    <row r="210" spans="1:13" ht="28.5">
      <c r="A210" s="193" t="s">
        <v>4698</v>
      </c>
      <c r="B210" s="193" t="s">
        <v>2430</v>
      </c>
      <c r="C210" s="193" t="s">
        <v>1188</v>
      </c>
      <c r="D210" s="193" t="s">
        <v>4815</v>
      </c>
      <c r="E210" s="193" t="s">
        <v>4820</v>
      </c>
      <c r="F210" s="195" t="s">
        <v>4826</v>
      </c>
      <c r="G210" s="193" t="s">
        <v>4832</v>
      </c>
      <c r="H210" s="193" t="s">
        <v>4838</v>
      </c>
      <c r="I210" s="193" t="s">
        <v>4844</v>
      </c>
      <c r="J210" s="260" t="s">
        <v>4850</v>
      </c>
      <c r="K210" s="196" t="s">
        <v>4856</v>
      </c>
      <c r="L210" s="275" t="s">
        <v>4862</v>
      </c>
      <c r="M210" s="193" t="s">
        <v>4868</v>
      </c>
    </row>
    <row r="211" spans="1:13" ht="28.5">
      <c r="A211" s="193" t="str">
        <f t="shared" si="3"/>
        <v>Smelter ListB4</v>
      </c>
      <c r="B211" s="193" t="s">
        <v>2430</v>
      </c>
      <c r="C211" s="193" t="s">
        <v>1814</v>
      </c>
      <c r="D211" s="193" t="s">
        <v>1474</v>
      </c>
      <c r="E211" s="195" t="s">
        <v>2740</v>
      </c>
      <c r="F211" s="195" t="s">
        <v>1506</v>
      </c>
      <c r="G211" s="193" t="s">
        <v>1992</v>
      </c>
      <c r="H211" s="193" t="s">
        <v>2499</v>
      </c>
      <c r="I211" s="193" t="s">
        <v>2295</v>
      </c>
      <c r="J211" s="260" t="s">
        <v>2294</v>
      </c>
      <c r="K211" s="196" t="s">
        <v>2295</v>
      </c>
      <c r="L211" s="260" t="s">
        <v>864</v>
      </c>
      <c r="M211" s="193" t="s">
        <v>4458</v>
      </c>
    </row>
    <row r="212" spans="1:13" ht="28.5">
      <c r="A212" s="193" t="str">
        <f t="shared" si="3"/>
        <v>Smelter ListC4</v>
      </c>
      <c r="B212" s="193" t="s">
        <v>2430</v>
      </c>
      <c r="C212" s="193" t="s">
        <v>1835</v>
      </c>
      <c r="D212" s="193" t="s">
        <v>2014</v>
      </c>
      <c r="E212" s="195" t="s">
        <v>2741</v>
      </c>
      <c r="F212" s="195" t="s">
        <v>2015</v>
      </c>
      <c r="G212" s="193" t="s">
        <v>2016</v>
      </c>
      <c r="H212" s="193" t="s">
        <v>2017</v>
      </c>
      <c r="I212" s="193" t="s">
        <v>363</v>
      </c>
      <c r="J212" s="260" t="s">
        <v>2018</v>
      </c>
      <c r="K212" s="196" t="s">
        <v>2019</v>
      </c>
      <c r="L212" s="260" t="s">
        <v>869</v>
      </c>
      <c r="M212" s="193" t="s">
        <v>4459</v>
      </c>
    </row>
    <row r="213" spans="1:13" ht="28.5">
      <c r="A213" s="193" t="str">
        <f t="shared" si="3"/>
        <v>Smelter ListD4</v>
      </c>
      <c r="B213" s="193" t="s">
        <v>2430</v>
      </c>
      <c r="C213" s="193" t="s">
        <v>2500</v>
      </c>
      <c r="D213" s="193" t="s">
        <v>883</v>
      </c>
      <c r="E213" s="195" t="s">
        <v>2742</v>
      </c>
      <c r="F213" s="195" t="s">
        <v>611</v>
      </c>
      <c r="G213" s="193" t="s">
        <v>1005</v>
      </c>
      <c r="H213" s="193" t="s">
        <v>698</v>
      </c>
      <c r="I213" s="193" t="s">
        <v>364</v>
      </c>
      <c r="J213" s="260" t="s">
        <v>1913</v>
      </c>
      <c r="K213" s="196" t="s">
        <v>409</v>
      </c>
      <c r="L213" s="260" t="s">
        <v>264</v>
      </c>
      <c r="M213" s="193" t="s">
        <v>4460</v>
      </c>
    </row>
    <row r="214" spans="1:13" ht="17.25">
      <c r="A214" s="193" t="str">
        <f t="shared" si="3"/>
        <v>Smelter ListE4</v>
      </c>
      <c r="B214" s="193" t="s">
        <v>2430</v>
      </c>
      <c r="C214" s="193" t="s">
        <v>2501</v>
      </c>
      <c r="D214" s="193" t="s">
        <v>884</v>
      </c>
      <c r="E214" s="195" t="s">
        <v>2743</v>
      </c>
      <c r="F214" s="195" t="s">
        <v>612</v>
      </c>
      <c r="G214" s="193" t="s">
        <v>1006</v>
      </c>
      <c r="H214" s="193" t="s">
        <v>2296</v>
      </c>
      <c r="I214" s="193" t="s">
        <v>365</v>
      </c>
      <c r="J214" s="260" t="s">
        <v>1914</v>
      </c>
      <c r="K214" s="196" t="s">
        <v>410</v>
      </c>
      <c r="L214" s="260" t="s">
        <v>265</v>
      </c>
      <c r="M214" s="193" t="s">
        <v>4461</v>
      </c>
    </row>
    <row r="215" spans="1:13" ht="28.5">
      <c r="A215" s="193" t="str">
        <f t="shared" si="3"/>
        <v>Smelter ListH4</v>
      </c>
      <c r="B215" s="193" t="s">
        <v>2430</v>
      </c>
      <c r="C215" s="193" t="s">
        <v>2503</v>
      </c>
      <c r="D215" s="193" t="s">
        <v>885</v>
      </c>
      <c r="E215" s="195" t="s">
        <v>2298</v>
      </c>
      <c r="F215" s="195" t="s">
        <v>613</v>
      </c>
      <c r="G215" s="193" t="s">
        <v>1007</v>
      </c>
      <c r="H215" s="193" t="s">
        <v>2299</v>
      </c>
      <c r="I215" s="193" t="s">
        <v>366</v>
      </c>
      <c r="J215" s="260" t="s">
        <v>1915</v>
      </c>
      <c r="K215" s="196" t="s">
        <v>411</v>
      </c>
      <c r="L215" s="275" t="s">
        <v>266</v>
      </c>
      <c r="M215" s="193" t="s">
        <v>4455</v>
      </c>
    </row>
    <row r="216" spans="1:13">
      <c r="A216" s="193" t="str">
        <f t="shared" si="3"/>
        <v>Smelter ListI4</v>
      </c>
      <c r="B216" s="193" t="s">
        <v>2430</v>
      </c>
      <c r="C216" s="193" t="s">
        <v>2504</v>
      </c>
      <c r="D216" s="193" t="s">
        <v>886</v>
      </c>
      <c r="E216" s="195" t="s">
        <v>2300</v>
      </c>
      <c r="F216" s="195" t="s">
        <v>614</v>
      </c>
      <c r="G216" s="193" t="s">
        <v>1008</v>
      </c>
      <c r="H216" s="193" t="s">
        <v>2301</v>
      </c>
      <c r="I216" s="193" t="s">
        <v>367</v>
      </c>
      <c r="J216" s="260" t="s">
        <v>1916</v>
      </c>
      <c r="K216" s="196" t="s">
        <v>412</v>
      </c>
      <c r="L216" s="275" t="s">
        <v>267</v>
      </c>
      <c r="M216" s="193" t="s">
        <v>4456</v>
      </c>
    </row>
    <row r="217" spans="1:13" ht="28.5">
      <c r="A217" s="193" t="str">
        <f t="shared" si="3"/>
        <v>Smelter ListJ4</v>
      </c>
      <c r="B217" s="193" t="s">
        <v>2430</v>
      </c>
      <c r="C217" s="193" t="s">
        <v>2505</v>
      </c>
      <c r="D217" s="193" t="s">
        <v>1752</v>
      </c>
      <c r="E217" s="195" t="s">
        <v>2302</v>
      </c>
      <c r="F217" s="195" t="s">
        <v>2303</v>
      </c>
      <c r="G217" s="193" t="s">
        <v>2304</v>
      </c>
      <c r="H217" s="193" t="s">
        <v>2305</v>
      </c>
      <c r="I217" s="193" t="s">
        <v>368</v>
      </c>
      <c r="J217" s="260" t="s">
        <v>1917</v>
      </c>
      <c r="K217" s="196" t="s">
        <v>158</v>
      </c>
      <c r="L217" s="275" t="s">
        <v>1165</v>
      </c>
      <c r="M217" s="193" t="s">
        <v>4457</v>
      </c>
    </row>
    <row r="218" spans="1:13" ht="28.5">
      <c r="A218" s="193" t="str">
        <f t="shared" si="3"/>
        <v>Smelter ListK4</v>
      </c>
      <c r="B218" s="193" t="s">
        <v>2430</v>
      </c>
      <c r="C218" s="193" t="s">
        <v>2506</v>
      </c>
      <c r="D218" s="193" t="s">
        <v>887</v>
      </c>
      <c r="E218" s="195" t="s">
        <v>766</v>
      </c>
      <c r="F218" s="195" t="s">
        <v>615</v>
      </c>
      <c r="G218" s="193" t="s">
        <v>1009</v>
      </c>
      <c r="H218" s="193" t="s">
        <v>2306</v>
      </c>
      <c r="I218" s="193" t="s">
        <v>369</v>
      </c>
      <c r="J218" s="260" t="s">
        <v>1918</v>
      </c>
      <c r="K218" s="196" t="s">
        <v>2307</v>
      </c>
      <c r="L218" s="275" t="s">
        <v>865</v>
      </c>
      <c r="M218" s="193" t="s">
        <v>4462</v>
      </c>
    </row>
    <row r="219" spans="1:13" ht="28.5">
      <c r="A219" s="193" t="str">
        <f t="shared" si="3"/>
        <v>Smelter ListL4</v>
      </c>
      <c r="B219" s="193" t="s">
        <v>2430</v>
      </c>
      <c r="C219" s="193" t="s">
        <v>2507</v>
      </c>
      <c r="D219" s="193" t="s">
        <v>888</v>
      </c>
      <c r="E219" s="195" t="s">
        <v>767</v>
      </c>
      <c r="F219" s="195" t="s">
        <v>616</v>
      </c>
      <c r="G219" s="193" t="s">
        <v>1010</v>
      </c>
      <c r="H219" s="193" t="s">
        <v>2308</v>
      </c>
      <c r="I219" s="193" t="s">
        <v>370</v>
      </c>
      <c r="J219" s="260" t="s">
        <v>29</v>
      </c>
      <c r="K219" s="196" t="s">
        <v>2309</v>
      </c>
      <c r="L219" s="260" t="s">
        <v>866</v>
      </c>
      <c r="M219" s="193" t="s">
        <v>4463</v>
      </c>
    </row>
    <row r="220" spans="1:13" ht="28.5">
      <c r="A220" s="193" t="str">
        <f t="shared" si="3"/>
        <v>Smelter ListM4</v>
      </c>
      <c r="B220" s="193" t="s">
        <v>2430</v>
      </c>
      <c r="C220" s="193" t="s">
        <v>2508</v>
      </c>
      <c r="D220" s="193" t="s">
        <v>889</v>
      </c>
      <c r="E220" s="195" t="s">
        <v>768</v>
      </c>
      <c r="F220" s="195" t="s">
        <v>617</v>
      </c>
      <c r="G220" s="193" t="s">
        <v>1011</v>
      </c>
      <c r="H220" s="193" t="s">
        <v>2310</v>
      </c>
      <c r="I220" s="193" t="s">
        <v>371</v>
      </c>
      <c r="J220" s="260" t="s">
        <v>30</v>
      </c>
      <c r="K220" s="196" t="s">
        <v>159</v>
      </c>
      <c r="L220" s="260" t="s">
        <v>268</v>
      </c>
      <c r="M220" s="193" t="s">
        <v>4464</v>
      </c>
    </row>
    <row r="221" spans="1:13" ht="57">
      <c r="A221" s="193" t="str">
        <f t="shared" si="3"/>
        <v>Smelter ListN4</v>
      </c>
      <c r="B221" s="193" t="s">
        <v>2430</v>
      </c>
      <c r="C221" s="193" t="s">
        <v>2509</v>
      </c>
      <c r="D221" s="193" t="s">
        <v>924</v>
      </c>
      <c r="E221" s="195" t="s">
        <v>769</v>
      </c>
      <c r="F221" s="195" t="s">
        <v>618</v>
      </c>
      <c r="G221" s="193" t="s">
        <v>1012</v>
      </c>
      <c r="H221" s="195" t="s">
        <v>699</v>
      </c>
      <c r="I221" s="193" t="s">
        <v>372</v>
      </c>
      <c r="J221" s="260" t="s">
        <v>2586</v>
      </c>
      <c r="K221" s="196" t="s">
        <v>160</v>
      </c>
      <c r="L221" s="260" t="s">
        <v>269</v>
      </c>
      <c r="M221" s="193" t="s">
        <v>4465</v>
      </c>
    </row>
    <row r="222" spans="1:13" ht="71.25">
      <c r="A222" s="193" t="str">
        <f t="shared" si="3"/>
        <v>Smelter ListO4</v>
      </c>
      <c r="B222" s="193" t="s">
        <v>2430</v>
      </c>
      <c r="C222" s="193" t="s">
        <v>2510</v>
      </c>
      <c r="D222" s="193" t="s">
        <v>1856</v>
      </c>
      <c r="E222" s="195" t="s">
        <v>770</v>
      </c>
      <c r="F222" s="195" t="s">
        <v>619</v>
      </c>
      <c r="G222" s="193" t="s">
        <v>1013</v>
      </c>
      <c r="H222" s="193" t="s">
        <v>700</v>
      </c>
      <c r="I222" s="193" t="s">
        <v>373</v>
      </c>
      <c r="J222" s="260" t="s">
        <v>2609</v>
      </c>
      <c r="K222" s="196" t="s">
        <v>161</v>
      </c>
      <c r="L222" s="260" t="s">
        <v>270</v>
      </c>
      <c r="M222" s="193" t="s">
        <v>4466</v>
      </c>
    </row>
    <row r="223" spans="1:13" ht="71.25">
      <c r="A223" s="193" t="str">
        <f t="shared" si="3"/>
        <v>Smelter ListP4</v>
      </c>
      <c r="B223" s="193" t="s">
        <v>2430</v>
      </c>
      <c r="C223" s="193" t="s">
        <v>913</v>
      </c>
      <c r="D223" s="193" t="s">
        <v>923</v>
      </c>
      <c r="E223" s="195" t="s">
        <v>771</v>
      </c>
      <c r="F223" s="195" t="s">
        <v>620</v>
      </c>
      <c r="G223" s="193" t="s">
        <v>1014</v>
      </c>
      <c r="H223" s="267" t="s">
        <v>701</v>
      </c>
      <c r="I223" s="193" t="s">
        <v>374</v>
      </c>
      <c r="J223" s="260" t="s">
        <v>2587</v>
      </c>
      <c r="K223" s="196" t="s">
        <v>162</v>
      </c>
      <c r="L223" s="260" t="s">
        <v>271</v>
      </c>
      <c r="M223" s="193" t="s">
        <v>4467</v>
      </c>
    </row>
    <row r="224" spans="1:13" ht="28.5">
      <c r="A224" s="193" t="str">
        <f t="shared" si="3"/>
        <v>Smelter ListQ4</v>
      </c>
      <c r="B224" s="193" t="s">
        <v>2430</v>
      </c>
      <c r="C224" s="193" t="s">
        <v>922</v>
      </c>
      <c r="D224" s="193" t="s">
        <v>1471</v>
      </c>
      <c r="E224" s="195" t="s">
        <v>471</v>
      </c>
      <c r="F224" s="195" t="s">
        <v>2000</v>
      </c>
      <c r="G224" s="193" t="s">
        <v>1779</v>
      </c>
      <c r="H224" s="193" t="s">
        <v>1780</v>
      </c>
      <c r="I224" s="193" t="s">
        <v>1781</v>
      </c>
      <c r="J224" s="260" t="s">
        <v>1912</v>
      </c>
      <c r="K224" s="196" t="s">
        <v>1782</v>
      </c>
      <c r="L224" s="260" t="s">
        <v>862</v>
      </c>
      <c r="M224" s="193" t="s">
        <v>4432</v>
      </c>
    </row>
    <row r="225" spans="1:13" ht="42.75">
      <c r="A225" s="193" t="str">
        <f t="shared" si="3"/>
        <v>Smelter ListJ2</v>
      </c>
      <c r="B225" s="193" t="s">
        <v>2430</v>
      </c>
      <c r="C225" s="193" t="s">
        <v>1453</v>
      </c>
      <c r="D225" s="193" t="s">
        <v>178</v>
      </c>
      <c r="E225" s="195" t="s">
        <v>772</v>
      </c>
      <c r="F225" s="195" t="s">
        <v>2311</v>
      </c>
      <c r="G225" s="193" t="s">
        <v>474</v>
      </c>
      <c r="H225" s="193" t="s">
        <v>179</v>
      </c>
      <c r="I225" s="193" t="s">
        <v>375</v>
      </c>
      <c r="J225" s="260" t="s">
        <v>1919</v>
      </c>
      <c r="K225" s="196" t="s">
        <v>180</v>
      </c>
      <c r="L225" s="260" t="s">
        <v>867</v>
      </c>
      <c r="M225" s="193" t="s">
        <v>4468</v>
      </c>
    </row>
    <row r="226" spans="1:13" s="220" customFormat="1" ht="28.5">
      <c r="A226" s="193" t="str">
        <f t="shared" si="3"/>
        <v>Smelter ListB2</v>
      </c>
      <c r="B226" s="193" t="s">
        <v>2430</v>
      </c>
      <c r="C226" s="193" t="s">
        <v>1862</v>
      </c>
      <c r="D226" s="276" t="s">
        <v>4812</v>
      </c>
      <c r="E226" s="193" t="s">
        <v>4821</v>
      </c>
      <c r="F226" s="193" t="s">
        <v>4827</v>
      </c>
      <c r="G226" s="193" t="s">
        <v>4833</v>
      </c>
      <c r="H226" s="193" t="s">
        <v>4839</v>
      </c>
      <c r="I226" s="193" t="s">
        <v>4845</v>
      </c>
      <c r="J226" s="193" t="s">
        <v>4851</v>
      </c>
      <c r="K226" s="193" t="s">
        <v>4857</v>
      </c>
      <c r="L226" s="193" t="s">
        <v>4863</v>
      </c>
      <c r="M226" s="248" t="s">
        <v>4869</v>
      </c>
    </row>
    <row r="227" spans="1:13" s="220" customFormat="1" ht="409.5">
      <c r="A227" s="193" t="str">
        <f>B227&amp;C227</f>
        <v>Smelter ListB3</v>
      </c>
      <c r="B227" s="193" t="s">
        <v>2430</v>
      </c>
      <c r="C227" s="193" t="s">
        <v>1813</v>
      </c>
      <c r="D227" s="276" t="s">
        <v>4814</v>
      </c>
      <c r="E227" s="193" t="s">
        <v>4822</v>
      </c>
      <c r="F227" s="193" t="s">
        <v>4828</v>
      </c>
      <c r="G227" s="193" t="s">
        <v>4834</v>
      </c>
      <c r="H227" s="193" t="s">
        <v>4840</v>
      </c>
      <c r="I227" s="193" t="s">
        <v>4846</v>
      </c>
      <c r="J227" s="193" t="s">
        <v>4852</v>
      </c>
      <c r="K227" s="193" t="s">
        <v>4858</v>
      </c>
      <c r="L227" s="193" t="s">
        <v>4864</v>
      </c>
      <c r="M227" s="248" t="s">
        <v>4870</v>
      </c>
    </row>
    <row r="228" spans="1:13" ht="28.5">
      <c r="A228" s="193" t="str">
        <f t="shared" si="3"/>
        <v>Smelter ListF4</v>
      </c>
      <c r="B228" s="193" t="s">
        <v>2430</v>
      </c>
      <c r="C228" s="193" t="s">
        <v>2511</v>
      </c>
      <c r="D228" s="193" t="s">
        <v>881</v>
      </c>
      <c r="E228" s="195" t="s">
        <v>461</v>
      </c>
      <c r="F228" s="195" t="s">
        <v>2350</v>
      </c>
      <c r="G228" s="193" t="s">
        <v>1117</v>
      </c>
      <c r="H228" s="193" t="s">
        <v>694</v>
      </c>
      <c r="I228" s="193" t="s">
        <v>376</v>
      </c>
      <c r="J228" s="260" t="s">
        <v>2347</v>
      </c>
      <c r="K228" s="196" t="s">
        <v>163</v>
      </c>
      <c r="L228" s="260" t="s">
        <v>93</v>
      </c>
      <c r="M228" s="193" t="s">
        <v>4469</v>
      </c>
    </row>
    <row r="229" spans="1:13" ht="28.5">
      <c r="A229" s="193" t="str">
        <f t="shared" si="3"/>
        <v>Smelter ListG4</v>
      </c>
      <c r="B229" s="193" t="s">
        <v>2430</v>
      </c>
      <c r="C229" s="193" t="s">
        <v>2502</v>
      </c>
      <c r="D229" s="193" t="s">
        <v>882</v>
      </c>
      <c r="E229" s="195" t="s">
        <v>462</v>
      </c>
      <c r="F229" s="195" t="s">
        <v>621</v>
      </c>
      <c r="G229" s="193" t="s">
        <v>1015</v>
      </c>
      <c r="H229" s="193" t="s">
        <v>702</v>
      </c>
      <c r="I229" s="193" t="s">
        <v>377</v>
      </c>
      <c r="J229" s="260" t="s">
        <v>2588</v>
      </c>
      <c r="K229" s="196" t="s">
        <v>164</v>
      </c>
      <c r="L229" s="260" t="s">
        <v>94</v>
      </c>
      <c r="M229" s="193" t="s">
        <v>4454</v>
      </c>
    </row>
    <row r="230" spans="1:13" ht="71.25">
      <c r="A230" s="193" t="str">
        <f t="shared" si="3"/>
        <v>CheckerA1</v>
      </c>
      <c r="B230" s="193" t="s">
        <v>2431</v>
      </c>
      <c r="C230" s="193" t="s">
        <v>1185</v>
      </c>
      <c r="D230" s="193" t="s">
        <v>1749</v>
      </c>
      <c r="E230" s="195" t="s">
        <v>463</v>
      </c>
      <c r="F230" s="195" t="s">
        <v>622</v>
      </c>
      <c r="G230" s="193" t="s">
        <v>2312</v>
      </c>
      <c r="H230" s="193" t="s">
        <v>703</v>
      </c>
      <c r="I230" s="193" t="s">
        <v>378</v>
      </c>
      <c r="J230" s="260" t="s">
        <v>2610</v>
      </c>
      <c r="K230" s="196" t="s">
        <v>2313</v>
      </c>
      <c r="L230" s="260" t="s">
        <v>2533</v>
      </c>
      <c r="M230" s="193" t="s">
        <v>4470</v>
      </c>
    </row>
    <row r="231" spans="1:13" ht="28.5">
      <c r="A231" s="193" t="str">
        <f t="shared" si="3"/>
        <v>CheckerD1</v>
      </c>
      <c r="B231" s="193" t="s">
        <v>2431</v>
      </c>
      <c r="C231" s="193" t="s">
        <v>2512</v>
      </c>
      <c r="D231" s="193" t="s">
        <v>1751</v>
      </c>
      <c r="E231" s="195" t="s">
        <v>464</v>
      </c>
      <c r="F231" s="195" t="s">
        <v>2314</v>
      </c>
      <c r="G231" s="193" t="s">
        <v>2315</v>
      </c>
      <c r="H231" s="193" t="s">
        <v>2316</v>
      </c>
      <c r="I231" s="193" t="s">
        <v>379</v>
      </c>
      <c r="J231" s="267" t="s">
        <v>2611</v>
      </c>
      <c r="K231" s="196" t="s">
        <v>2317</v>
      </c>
      <c r="L231" s="277" t="s">
        <v>2534</v>
      </c>
      <c r="M231" s="193" t="s">
        <v>4471</v>
      </c>
    </row>
    <row r="232" spans="1:13">
      <c r="A232" s="193" t="str">
        <f t="shared" si="3"/>
        <v>CheckerA3</v>
      </c>
      <c r="B232" s="193" t="s">
        <v>2431</v>
      </c>
      <c r="C232" s="193" t="s">
        <v>1187</v>
      </c>
      <c r="D232" s="193" t="s">
        <v>1526</v>
      </c>
      <c r="E232" s="195" t="s">
        <v>465</v>
      </c>
      <c r="F232" s="195" t="s">
        <v>2318</v>
      </c>
      <c r="G232" s="193" t="s">
        <v>2319</v>
      </c>
      <c r="H232" s="193" t="s">
        <v>2320</v>
      </c>
      <c r="I232" s="193" t="s">
        <v>2321</v>
      </c>
      <c r="J232" s="267" t="s">
        <v>2322</v>
      </c>
      <c r="K232" s="196" t="s">
        <v>2323</v>
      </c>
      <c r="L232" s="277" t="s">
        <v>2535</v>
      </c>
      <c r="M232" s="193" t="s">
        <v>4472</v>
      </c>
    </row>
    <row r="233" spans="1:13">
      <c r="A233" s="193" t="str">
        <f t="shared" si="3"/>
        <v>CheckerB3</v>
      </c>
      <c r="B233" s="193" t="s">
        <v>2431</v>
      </c>
      <c r="C233" s="193" t="s">
        <v>1813</v>
      </c>
      <c r="D233" s="193" t="s">
        <v>1527</v>
      </c>
      <c r="E233" s="195" t="s">
        <v>466</v>
      </c>
      <c r="F233" s="195" t="s">
        <v>1504</v>
      </c>
      <c r="G233" s="193" t="s">
        <v>2324</v>
      </c>
      <c r="H233" s="193" t="s">
        <v>2325</v>
      </c>
      <c r="I233" s="193" t="s">
        <v>2326</v>
      </c>
      <c r="J233" s="267" t="s">
        <v>2327</v>
      </c>
      <c r="K233" s="196" t="s">
        <v>2328</v>
      </c>
      <c r="L233" s="277" t="s">
        <v>2536</v>
      </c>
      <c r="M233" s="193" t="s">
        <v>4473</v>
      </c>
    </row>
    <row r="234" spans="1:13">
      <c r="A234" s="193" t="str">
        <f t="shared" si="3"/>
        <v>CheckerC3</v>
      </c>
      <c r="B234" s="193" t="s">
        <v>2431</v>
      </c>
      <c r="C234" s="193" t="s">
        <v>1834</v>
      </c>
      <c r="D234" s="193" t="s">
        <v>1747</v>
      </c>
      <c r="E234" s="195" t="s">
        <v>467</v>
      </c>
      <c r="F234" s="195" t="s">
        <v>2329</v>
      </c>
      <c r="G234" s="193" t="s">
        <v>2330</v>
      </c>
      <c r="H234" s="193" t="s">
        <v>2331</v>
      </c>
      <c r="I234" s="193" t="s">
        <v>2332</v>
      </c>
      <c r="J234" s="267" t="s">
        <v>2333</v>
      </c>
      <c r="K234" s="196" t="s">
        <v>2332</v>
      </c>
      <c r="L234" s="277" t="s">
        <v>2537</v>
      </c>
      <c r="M234" s="193" t="s">
        <v>4474</v>
      </c>
    </row>
    <row r="235" spans="1:13">
      <c r="A235" s="193" t="str">
        <f t="shared" si="3"/>
        <v>CheckerD3</v>
      </c>
      <c r="B235" s="193" t="s">
        <v>2431</v>
      </c>
      <c r="C235" s="193" t="s">
        <v>2513</v>
      </c>
      <c r="D235" s="193" t="s">
        <v>1748</v>
      </c>
      <c r="E235" s="195" t="s">
        <v>468</v>
      </c>
      <c r="F235" s="195" t="s">
        <v>1431</v>
      </c>
      <c r="G235" s="193" t="s">
        <v>1432</v>
      </c>
      <c r="H235" s="193" t="s">
        <v>1433</v>
      </c>
      <c r="I235" s="193" t="s">
        <v>380</v>
      </c>
      <c r="J235" s="267" t="s">
        <v>1443</v>
      </c>
      <c r="K235" s="196" t="s">
        <v>1434</v>
      </c>
      <c r="L235" s="277" t="s">
        <v>1435</v>
      </c>
      <c r="M235" s="193" t="s">
        <v>4475</v>
      </c>
    </row>
    <row r="236" spans="1:13" s="220" customFormat="1" ht="32.25" customHeight="1">
      <c r="A236" s="193" t="s">
        <v>2859</v>
      </c>
      <c r="B236" s="193" t="s">
        <v>2431</v>
      </c>
      <c r="C236" s="193" t="s">
        <v>2858</v>
      </c>
      <c r="D236" s="193" t="s">
        <v>2860</v>
      </c>
      <c r="E236" s="193" t="s">
        <v>3995</v>
      </c>
      <c r="F236" s="193" t="s">
        <v>3996</v>
      </c>
      <c r="G236" s="193" t="s">
        <v>3997</v>
      </c>
      <c r="H236" s="193" t="s">
        <v>3998</v>
      </c>
      <c r="I236" s="193" t="s">
        <v>3999</v>
      </c>
      <c r="J236" s="193" t="s">
        <v>4000</v>
      </c>
      <c r="K236" s="193" t="s">
        <v>4001</v>
      </c>
      <c r="L236" s="193" t="s">
        <v>4002</v>
      </c>
      <c r="M236" s="193" t="s">
        <v>4476</v>
      </c>
    </row>
    <row r="237" spans="1:13" s="220" customFormat="1" ht="32.25" customHeight="1">
      <c r="A237" s="193" t="str">
        <f t="shared" si="3"/>
        <v>CheckerB63</v>
      </c>
      <c r="B237" s="193" t="s">
        <v>2431</v>
      </c>
      <c r="C237" s="193" t="s">
        <v>3527</v>
      </c>
      <c r="D237" s="193" t="s">
        <v>2860</v>
      </c>
      <c r="E237" s="193" t="s">
        <v>3995</v>
      </c>
      <c r="F237" s="193" t="s">
        <v>3996</v>
      </c>
      <c r="G237" s="193" t="s">
        <v>3997</v>
      </c>
      <c r="H237" s="193" t="s">
        <v>3998</v>
      </c>
      <c r="I237" s="193" t="s">
        <v>3999</v>
      </c>
      <c r="J237" s="193" t="s">
        <v>4000</v>
      </c>
      <c r="K237" s="193" t="s">
        <v>4001</v>
      </c>
      <c r="L237" s="193" t="s">
        <v>4002</v>
      </c>
      <c r="M237" s="193" t="s">
        <v>4476</v>
      </c>
    </row>
    <row r="238" spans="1:13" s="220" customFormat="1" ht="32.25" customHeight="1">
      <c r="A238" s="193" t="str">
        <f t="shared" si="3"/>
        <v>CheckerB64</v>
      </c>
      <c r="B238" s="193" t="s">
        <v>2431</v>
      </c>
      <c r="C238" s="193" t="s">
        <v>3528</v>
      </c>
      <c r="D238" s="193" t="s">
        <v>2860</v>
      </c>
      <c r="E238" s="193" t="s">
        <v>3995</v>
      </c>
      <c r="F238" s="193" t="s">
        <v>3996</v>
      </c>
      <c r="G238" s="193" t="s">
        <v>3997</v>
      </c>
      <c r="H238" s="193" t="s">
        <v>3998</v>
      </c>
      <c r="I238" s="193" t="s">
        <v>3999</v>
      </c>
      <c r="J238" s="193" t="s">
        <v>4000</v>
      </c>
      <c r="K238" s="193" t="s">
        <v>4001</v>
      </c>
      <c r="L238" s="193" t="s">
        <v>4002</v>
      </c>
      <c r="M238" s="193" t="s">
        <v>4476</v>
      </c>
    </row>
    <row r="239" spans="1:13" s="220" customFormat="1" ht="32.25" customHeight="1">
      <c r="A239" s="193" t="str">
        <f t="shared" si="3"/>
        <v>CheckerB65</v>
      </c>
      <c r="B239" s="193" t="s">
        <v>2431</v>
      </c>
      <c r="C239" s="193" t="s">
        <v>3529</v>
      </c>
      <c r="D239" s="193" t="s">
        <v>2860</v>
      </c>
      <c r="E239" s="193" t="s">
        <v>3995</v>
      </c>
      <c r="F239" s="193" t="s">
        <v>3996</v>
      </c>
      <c r="G239" s="193" t="s">
        <v>3997</v>
      </c>
      <c r="H239" s="193" t="s">
        <v>3998</v>
      </c>
      <c r="I239" s="193" t="s">
        <v>3999</v>
      </c>
      <c r="J239" s="193" t="s">
        <v>4000</v>
      </c>
      <c r="K239" s="193" t="s">
        <v>4001</v>
      </c>
      <c r="L239" s="193" t="s">
        <v>4002</v>
      </c>
      <c r="M239" s="193" t="s">
        <v>4476</v>
      </c>
    </row>
    <row r="240" spans="1:13" s="220" customFormat="1" ht="32.25" customHeight="1">
      <c r="A240" s="193" t="s">
        <v>2880</v>
      </c>
      <c r="B240" s="193" t="s">
        <v>2431</v>
      </c>
      <c r="C240" s="193" t="s">
        <v>2879</v>
      </c>
      <c r="D240" s="193" t="s">
        <v>2881</v>
      </c>
      <c r="E240" s="193" t="s">
        <v>3568</v>
      </c>
      <c r="F240" s="193" t="s">
        <v>3569</v>
      </c>
      <c r="G240" s="193" t="s">
        <v>3570</v>
      </c>
      <c r="H240" s="193" t="s">
        <v>3571</v>
      </c>
      <c r="I240" s="193" t="s">
        <v>3572</v>
      </c>
      <c r="J240" s="193" t="s">
        <v>3573</v>
      </c>
      <c r="K240" s="193" t="s">
        <v>2881</v>
      </c>
      <c r="L240" s="193" t="s">
        <v>3574</v>
      </c>
      <c r="M240" s="248" t="s">
        <v>4930</v>
      </c>
    </row>
    <row r="241" spans="1:13" s="220" customFormat="1" ht="42.75">
      <c r="A241" s="193" t="s">
        <v>2861</v>
      </c>
      <c r="B241" s="193" t="s">
        <v>2431</v>
      </c>
      <c r="C241" s="193" t="s">
        <v>2505</v>
      </c>
      <c r="D241" s="193" t="s">
        <v>3034</v>
      </c>
      <c r="E241" s="193" t="s">
        <v>3575</v>
      </c>
      <c r="F241" s="193" t="s">
        <v>3576</v>
      </c>
      <c r="G241" s="193" t="s">
        <v>3577</v>
      </c>
      <c r="H241" s="193" t="s">
        <v>3578</v>
      </c>
      <c r="I241" s="193" t="s">
        <v>3579</v>
      </c>
      <c r="J241" s="193" t="s">
        <v>3580</v>
      </c>
      <c r="K241" s="193" t="s">
        <v>3581</v>
      </c>
      <c r="L241" s="193" t="s">
        <v>3582</v>
      </c>
      <c r="M241" s="193" t="s">
        <v>4477</v>
      </c>
    </row>
    <row r="242" spans="1:13" s="220" customFormat="1" ht="42.75">
      <c r="A242" s="193" t="s">
        <v>2882</v>
      </c>
      <c r="B242" s="193" t="s">
        <v>2431</v>
      </c>
      <c r="C242" s="193" t="s">
        <v>2862</v>
      </c>
      <c r="D242" s="193" t="s">
        <v>3033</v>
      </c>
      <c r="E242" s="193" t="s">
        <v>3583</v>
      </c>
      <c r="F242" s="193" t="s">
        <v>3584</v>
      </c>
      <c r="G242" s="193" t="s">
        <v>3585</v>
      </c>
      <c r="H242" s="193" t="s">
        <v>3586</v>
      </c>
      <c r="I242" s="193" t="s">
        <v>3587</v>
      </c>
      <c r="J242" s="193" t="s">
        <v>3588</v>
      </c>
      <c r="K242" s="193" t="s">
        <v>3589</v>
      </c>
      <c r="L242" s="193" t="s">
        <v>3590</v>
      </c>
      <c r="M242" s="193" t="s">
        <v>4478</v>
      </c>
    </row>
    <row r="243" spans="1:13" s="220" customFormat="1" ht="42.75">
      <c r="A243" s="193" t="s">
        <v>2968</v>
      </c>
      <c r="B243" s="193" t="s">
        <v>2431</v>
      </c>
      <c r="C243" s="193" t="s">
        <v>2863</v>
      </c>
      <c r="D243" s="193" t="s">
        <v>3039</v>
      </c>
      <c r="E243" s="193" t="s">
        <v>3591</v>
      </c>
      <c r="F243" s="193" t="s">
        <v>3592</v>
      </c>
      <c r="G243" s="193" t="s">
        <v>3593</v>
      </c>
      <c r="H243" s="193" t="s">
        <v>3594</v>
      </c>
      <c r="I243" s="193" t="s">
        <v>3595</v>
      </c>
      <c r="J243" s="193" t="s">
        <v>3596</v>
      </c>
      <c r="K243" s="193" t="s">
        <v>3597</v>
      </c>
      <c r="L243" s="193" t="s">
        <v>3598</v>
      </c>
      <c r="M243" s="193" t="s">
        <v>4479</v>
      </c>
    </row>
    <row r="244" spans="1:13" s="220" customFormat="1" ht="42.75">
      <c r="A244" s="193" t="s">
        <v>2969</v>
      </c>
      <c r="B244" s="193" t="s">
        <v>2431</v>
      </c>
      <c r="C244" s="193" t="s">
        <v>2864</v>
      </c>
      <c r="D244" s="193" t="s">
        <v>2943</v>
      </c>
      <c r="E244" s="193" t="s">
        <v>3599</v>
      </c>
      <c r="F244" s="193" t="s">
        <v>3600</v>
      </c>
      <c r="G244" s="193" t="s">
        <v>3601</v>
      </c>
      <c r="H244" s="193" t="s">
        <v>3602</v>
      </c>
      <c r="I244" s="193" t="s">
        <v>3603</v>
      </c>
      <c r="J244" s="193" t="s">
        <v>3604</v>
      </c>
      <c r="K244" s="193" t="s">
        <v>3605</v>
      </c>
      <c r="L244" s="193" t="s">
        <v>3606</v>
      </c>
      <c r="M244" s="193" t="s">
        <v>4480</v>
      </c>
    </row>
    <row r="245" spans="1:13" s="220" customFormat="1" ht="42.75">
      <c r="A245" s="193" t="s">
        <v>2984</v>
      </c>
      <c r="B245" s="193" t="s">
        <v>2431</v>
      </c>
      <c r="C245" s="193" t="s">
        <v>2865</v>
      </c>
      <c r="D245" s="193" t="s">
        <v>4917</v>
      </c>
      <c r="E245" s="193" t="s">
        <v>4943</v>
      </c>
      <c r="F245" s="193" t="s">
        <v>4948</v>
      </c>
      <c r="G245" s="193" t="s">
        <v>4953</v>
      </c>
      <c r="H245" s="193" t="s">
        <v>4958</v>
      </c>
      <c r="I245" s="193" t="s">
        <v>4963</v>
      </c>
      <c r="J245" s="193" t="s">
        <v>4968</v>
      </c>
      <c r="K245" s="193" t="s">
        <v>4973</v>
      </c>
      <c r="L245" s="193" t="s">
        <v>4978</v>
      </c>
      <c r="M245" s="248" t="s">
        <v>4983</v>
      </c>
    </row>
    <row r="246" spans="1:13" s="220" customFormat="1" ht="42.75">
      <c r="A246" s="193" t="s">
        <v>2985</v>
      </c>
      <c r="B246" s="193" t="s">
        <v>2431</v>
      </c>
      <c r="C246" s="193" t="s">
        <v>2866</v>
      </c>
      <c r="D246" s="193" t="s">
        <v>2944</v>
      </c>
      <c r="E246" s="193" t="s">
        <v>3607</v>
      </c>
      <c r="F246" s="193" t="s">
        <v>3608</v>
      </c>
      <c r="G246" s="193" t="s">
        <v>3609</v>
      </c>
      <c r="H246" s="193" t="s">
        <v>3610</v>
      </c>
      <c r="I246" s="193" t="s">
        <v>3611</v>
      </c>
      <c r="J246" s="193" t="s">
        <v>3612</v>
      </c>
      <c r="K246" s="193" t="s">
        <v>3613</v>
      </c>
      <c r="L246" s="193" t="s">
        <v>3614</v>
      </c>
      <c r="M246" s="193" t="s">
        <v>4481</v>
      </c>
    </row>
    <row r="247" spans="1:13" s="220" customFormat="1" ht="57">
      <c r="A247" s="193" t="s">
        <v>2986</v>
      </c>
      <c r="B247" s="193" t="s">
        <v>2431</v>
      </c>
      <c r="C247" s="193" t="s">
        <v>2867</v>
      </c>
      <c r="D247" s="193" t="s">
        <v>2945</v>
      </c>
      <c r="E247" s="193" t="s">
        <v>3615</v>
      </c>
      <c r="F247" s="193" t="s">
        <v>3616</v>
      </c>
      <c r="G247" s="193" t="s">
        <v>3617</v>
      </c>
      <c r="H247" s="193" t="s">
        <v>3618</v>
      </c>
      <c r="I247" s="193" t="s">
        <v>3619</v>
      </c>
      <c r="J247" s="193" t="s">
        <v>3620</v>
      </c>
      <c r="K247" s="193" t="s">
        <v>3621</v>
      </c>
      <c r="L247" s="193" t="s">
        <v>3622</v>
      </c>
      <c r="M247" s="193" t="s">
        <v>4482</v>
      </c>
    </row>
    <row r="248" spans="1:13" s="220" customFormat="1" ht="57">
      <c r="A248" s="193" t="s">
        <v>2987</v>
      </c>
      <c r="B248" s="193" t="s">
        <v>2431</v>
      </c>
      <c r="C248" s="193" t="s">
        <v>2868</v>
      </c>
      <c r="D248" s="193" t="s">
        <v>2946</v>
      </c>
      <c r="E248" s="193" t="s">
        <v>4944</v>
      </c>
      <c r="F248" s="193" t="s">
        <v>4947</v>
      </c>
      <c r="G248" s="193" t="s">
        <v>4954</v>
      </c>
      <c r="H248" s="193" t="s">
        <v>4957</v>
      </c>
      <c r="I248" s="193" t="s">
        <v>4964</v>
      </c>
      <c r="J248" s="193" t="s">
        <v>4967</v>
      </c>
      <c r="K248" s="193" t="s">
        <v>4974</v>
      </c>
      <c r="L248" s="193" t="s">
        <v>4977</v>
      </c>
      <c r="M248" s="248" t="s">
        <v>4984</v>
      </c>
    </row>
    <row r="249" spans="1:13" s="220" customFormat="1" ht="57">
      <c r="A249" s="193" t="s">
        <v>2988</v>
      </c>
      <c r="B249" s="193" t="s">
        <v>2431</v>
      </c>
      <c r="C249" s="193" t="s">
        <v>2869</v>
      </c>
      <c r="D249" s="193" t="s">
        <v>2947</v>
      </c>
      <c r="E249" s="193" t="s">
        <v>3623</v>
      </c>
      <c r="F249" s="193" t="s">
        <v>3624</v>
      </c>
      <c r="G249" s="193" t="s">
        <v>3625</v>
      </c>
      <c r="H249" s="193" t="s">
        <v>3626</v>
      </c>
      <c r="I249" s="193" t="s">
        <v>3627</v>
      </c>
      <c r="J249" s="193" t="s">
        <v>3628</v>
      </c>
      <c r="K249" s="193" t="s">
        <v>3629</v>
      </c>
      <c r="L249" s="193" t="s">
        <v>3630</v>
      </c>
      <c r="M249" s="193" t="s">
        <v>4483</v>
      </c>
    </row>
    <row r="250" spans="1:13" s="220" customFormat="1" ht="42.75">
      <c r="A250" s="193" t="s">
        <v>2989</v>
      </c>
      <c r="B250" s="193" t="s">
        <v>2431</v>
      </c>
      <c r="C250" s="193" t="s">
        <v>2870</v>
      </c>
      <c r="D250" s="193" t="s">
        <v>2910</v>
      </c>
      <c r="E250" s="193" t="s">
        <v>3631</v>
      </c>
      <c r="F250" s="193" t="s">
        <v>3632</v>
      </c>
      <c r="G250" s="193" t="s">
        <v>3633</v>
      </c>
      <c r="H250" s="193" t="s">
        <v>3634</v>
      </c>
      <c r="I250" s="193" t="s">
        <v>3635</v>
      </c>
      <c r="J250" s="193" t="s">
        <v>3636</v>
      </c>
      <c r="K250" s="193" t="s">
        <v>3637</v>
      </c>
      <c r="L250" s="193" t="s">
        <v>3638</v>
      </c>
      <c r="M250" s="193" t="s">
        <v>4484</v>
      </c>
    </row>
    <row r="251" spans="1:13" s="220" customFormat="1" ht="57">
      <c r="A251" s="193" t="s">
        <v>2990</v>
      </c>
      <c r="B251" s="193" t="s">
        <v>2431</v>
      </c>
      <c r="C251" s="193" t="s">
        <v>2871</v>
      </c>
      <c r="D251" s="193" t="s">
        <v>3035</v>
      </c>
      <c r="E251" s="193" t="s">
        <v>3639</v>
      </c>
      <c r="F251" s="193" t="s">
        <v>3640</v>
      </c>
      <c r="G251" s="193" t="s">
        <v>3641</v>
      </c>
      <c r="H251" s="193" t="s">
        <v>3642</v>
      </c>
      <c r="I251" s="193" t="s">
        <v>3643</v>
      </c>
      <c r="J251" s="193" t="s">
        <v>3644</v>
      </c>
      <c r="K251" s="193" t="s">
        <v>3645</v>
      </c>
      <c r="L251" s="193" t="s">
        <v>3646</v>
      </c>
      <c r="M251" s="193" t="s">
        <v>4485</v>
      </c>
    </row>
    <row r="252" spans="1:13" s="220" customFormat="1" ht="57">
      <c r="A252" s="193" t="s">
        <v>2991</v>
      </c>
      <c r="B252" s="193" t="s">
        <v>2431</v>
      </c>
      <c r="C252" s="193" t="s">
        <v>2872</v>
      </c>
      <c r="D252" s="193" t="s">
        <v>3036</v>
      </c>
      <c r="E252" s="193" t="s">
        <v>3647</v>
      </c>
      <c r="F252" s="193" t="s">
        <v>3648</v>
      </c>
      <c r="G252" s="193" t="s">
        <v>3649</v>
      </c>
      <c r="H252" s="193" t="s">
        <v>3650</v>
      </c>
      <c r="I252" s="193" t="s">
        <v>3651</v>
      </c>
      <c r="J252" s="193" t="s">
        <v>3652</v>
      </c>
      <c r="K252" s="193" t="s">
        <v>3653</v>
      </c>
      <c r="L252" s="193" t="s">
        <v>3654</v>
      </c>
      <c r="M252" s="193" t="s">
        <v>4486</v>
      </c>
    </row>
    <row r="253" spans="1:13" s="220" customFormat="1" ht="57">
      <c r="A253" s="193" t="s">
        <v>2992</v>
      </c>
      <c r="B253" s="193" t="s">
        <v>2431</v>
      </c>
      <c r="C253" s="193" t="s">
        <v>2873</v>
      </c>
      <c r="D253" s="193" t="s">
        <v>3037</v>
      </c>
      <c r="E253" s="193" t="s">
        <v>3655</v>
      </c>
      <c r="F253" s="193" t="s">
        <v>3656</v>
      </c>
      <c r="G253" s="193" t="s">
        <v>3657</v>
      </c>
      <c r="H253" s="193" t="s">
        <v>3658</v>
      </c>
      <c r="I253" s="193" t="s">
        <v>3659</v>
      </c>
      <c r="J253" s="193" t="s">
        <v>3660</v>
      </c>
      <c r="K253" s="193" t="s">
        <v>3661</v>
      </c>
      <c r="L253" s="193" t="s">
        <v>3662</v>
      </c>
      <c r="M253" s="193" t="s">
        <v>4487</v>
      </c>
    </row>
    <row r="254" spans="1:13" s="220" customFormat="1" ht="57">
      <c r="A254" s="193" t="s">
        <v>2993</v>
      </c>
      <c r="B254" s="193" t="s">
        <v>2431</v>
      </c>
      <c r="C254" s="193" t="s">
        <v>2874</v>
      </c>
      <c r="D254" s="193" t="s">
        <v>3038</v>
      </c>
      <c r="E254" s="193" t="s">
        <v>3663</v>
      </c>
      <c r="F254" s="193" t="s">
        <v>3664</v>
      </c>
      <c r="G254" s="193" t="s">
        <v>3665</v>
      </c>
      <c r="H254" s="193" t="s">
        <v>3666</v>
      </c>
      <c r="I254" s="193" t="s">
        <v>3667</v>
      </c>
      <c r="J254" s="193" t="s">
        <v>3668</v>
      </c>
      <c r="K254" s="193" t="s">
        <v>3669</v>
      </c>
      <c r="L254" s="193" t="s">
        <v>3670</v>
      </c>
      <c r="M254" s="193" t="s">
        <v>4488</v>
      </c>
    </row>
    <row r="255" spans="1:13" s="220" customFormat="1" ht="71.25">
      <c r="A255" s="193" t="s">
        <v>2994</v>
      </c>
      <c r="B255" s="193" t="s">
        <v>2431</v>
      </c>
      <c r="C255" s="193" t="s">
        <v>2875</v>
      </c>
      <c r="D255" s="193" t="s">
        <v>2911</v>
      </c>
      <c r="E255" s="193" t="s">
        <v>3671</v>
      </c>
      <c r="F255" s="193" t="s">
        <v>3672</v>
      </c>
      <c r="G255" s="193" t="s">
        <v>3673</v>
      </c>
      <c r="H255" s="193" t="s">
        <v>3674</v>
      </c>
      <c r="I255" s="193" t="s">
        <v>3675</v>
      </c>
      <c r="J255" s="193" t="s">
        <v>3676</v>
      </c>
      <c r="K255" s="193" t="s">
        <v>3677</v>
      </c>
      <c r="L255" s="193" t="s">
        <v>3678</v>
      </c>
      <c r="M255" s="193" t="s">
        <v>4489</v>
      </c>
    </row>
    <row r="256" spans="1:13" s="220" customFormat="1" ht="71.25">
      <c r="A256" s="193" t="s">
        <v>2995</v>
      </c>
      <c r="B256" s="193" t="s">
        <v>2431</v>
      </c>
      <c r="C256" s="193" t="s">
        <v>2876</v>
      </c>
      <c r="D256" s="193" t="s">
        <v>2912</v>
      </c>
      <c r="E256" s="193" t="s">
        <v>3679</v>
      </c>
      <c r="F256" s="193" t="s">
        <v>3680</v>
      </c>
      <c r="G256" s="193" t="s">
        <v>3681</v>
      </c>
      <c r="H256" s="193" t="s">
        <v>3682</v>
      </c>
      <c r="I256" s="193" t="s">
        <v>3683</v>
      </c>
      <c r="J256" s="193" t="s">
        <v>3684</v>
      </c>
      <c r="K256" s="193" t="s">
        <v>3685</v>
      </c>
      <c r="L256" s="193" t="s">
        <v>3686</v>
      </c>
      <c r="M256" s="193" t="s">
        <v>4490</v>
      </c>
    </row>
    <row r="257" spans="1:13" s="220" customFormat="1" ht="71.25">
      <c r="A257" s="193" t="s">
        <v>2996</v>
      </c>
      <c r="B257" s="193" t="s">
        <v>2431</v>
      </c>
      <c r="C257" s="193" t="s">
        <v>2877</v>
      </c>
      <c r="D257" s="193" t="s">
        <v>2913</v>
      </c>
      <c r="E257" s="193" t="s">
        <v>3687</v>
      </c>
      <c r="F257" s="193" t="s">
        <v>3688</v>
      </c>
      <c r="G257" s="193" t="s">
        <v>3689</v>
      </c>
      <c r="H257" s="193" t="s">
        <v>3690</v>
      </c>
      <c r="I257" s="193" t="s">
        <v>3691</v>
      </c>
      <c r="J257" s="193" t="s">
        <v>3692</v>
      </c>
      <c r="K257" s="193" t="s">
        <v>3693</v>
      </c>
      <c r="L257" s="193" t="s">
        <v>3694</v>
      </c>
      <c r="M257" s="193" t="s">
        <v>4491</v>
      </c>
    </row>
    <row r="258" spans="1:13" s="220" customFormat="1" ht="71.25">
      <c r="A258" s="193" t="s">
        <v>2997</v>
      </c>
      <c r="B258" s="193" t="s">
        <v>2431</v>
      </c>
      <c r="C258" s="193" t="s">
        <v>2942</v>
      </c>
      <c r="D258" s="193" t="s">
        <v>2914</v>
      </c>
      <c r="E258" s="193" t="s">
        <v>3695</v>
      </c>
      <c r="F258" s="193" t="s">
        <v>3696</v>
      </c>
      <c r="G258" s="193" t="s">
        <v>3697</v>
      </c>
      <c r="H258" s="193" t="s">
        <v>3698</v>
      </c>
      <c r="I258" s="193" t="s">
        <v>3699</v>
      </c>
      <c r="J258" s="193" t="s">
        <v>3700</v>
      </c>
      <c r="K258" s="193" t="s">
        <v>3701</v>
      </c>
      <c r="L258" s="193" t="s">
        <v>3702</v>
      </c>
      <c r="M258" s="193" t="s">
        <v>4492</v>
      </c>
    </row>
    <row r="259" spans="1:13" s="220" customFormat="1" ht="85.5">
      <c r="A259" s="193" t="s">
        <v>2998</v>
      </c>
      <c r="B259" s="193" t="s">
        <v>2431</v>
      </c>
      <c r="C259" s="193" t="s">
        <v>2948</v>
      </c>
      <c r="D259" s="193" t="s">
        <v>2915</v>
      </c>
      <c r="E259" s="193" t="s">
        <v>3703</v>
      </c>
      <c r="F259" s="193" t="s">
        <v>3704</v>
      </c>
      <c r="G259" s="193" t="s">
        <v>3705</v>
      </c>
      <c r="H259" s="193" t="s">
        <v>3706</v>
      </c>
      <c r="I259" s="193" t="s">
        <v>3707</v>
      </c>
      <c r="J259" s="193" t="s">
        <v>3708</v>
      </c>
      <c r="K259" s="193" t="s">
        <v>3709</v>
      </c>
      <c r="L259" s="193" t="s">
        <v>3710</v>
      </c>
      <c r="M259" s="193" t="s">
        <v>4493</v>
      </c>
    </row>
    <row r="260" spans="1:13" s="220" customFormat="1" ht="85.5">
      <c r="A260" s="193" t="s">
        <v>2999</v>
      </c>
      <c r="B260" s="193" t="s">
        <v>2431</v>
      </c>
      <c r="C260" s="193" t="s">
        <v>2949</v>
      </c>
      <c r="D260" s="193" t="s">
        <v>2916</v>
      </c>
      <c r="E260" s="193" t="s">
        <v>3711</v>
      </c>
      <c r="F260" s="193" t="s">
        <v>3712</v>
      </c>
      <c r="G260" s="193" t="s">
        <v>3713</v>
      </c>
      <c r="H260" s="193" t="s">
        <v>3714</v>
      </c>
      <c r="I260" s="193" t="s">
        <v>3715</v>
      </c>
      <c r="J260" s="193" t="s">
        <v>3716</v>
      </c>
      <c r="K260" s="193" t="s">
        <v>3717</v>
      </c>
      <c r="L260" s="193" t="s">
        <v>3718</v>
      </c>
      <c r="M260" s="193" t="s">
        <v>4494</v>
      </c>
    </row>
    <row r="261" spans="1:13" s="220" customFormat="1" ht="85.5">
      <c r="A261" s="193" t="s">
        <v>3000</v>
      </c>
      <c r="B261" s="193" t="s">
        <v>2431</v>
      </c>
      <c r="C261" s="193" t="s">
        <v>2950</v>
      </c>
      <c r="D261" s="193" t="s">
        <v>2917</v>
      </c>
      <c r="E261" s="193" t="s">
        <v>3719</v>
      </c>
      <c r="F261" s="193" t="s">
        <v>3720</v>
      </c>
      <c r="G261" s="193" t="s">
        <v>3721</v>
      </c>
      <c r="H261" s="193" t="s">
        <v>3722</v>
      </c>
      <c r="I261" s="193" t="s">
        <v>3723</v>
      </c>
      <c r="J261" s="193" t="s">
        <v>3724</v>
      </c>
      <c r="K261" s="193" t="s">
        <v>3725</v>
      </c>
      <c r="L261" s="193" t="s">
        <v>3726</v>
      </c>
      <c r="M261" s="193" t="s">
        <v>4495</v>
      </c>
    </row>
    <row r="262" spans="1:13" s="220" customFormat="1" ht="85.5">
      <c r="A262" s="193" t="s">
        <v>3001</v>
      </c>
      <c r="B262" s="193" t="s">
        <v>2431</v>
      </c>
      <c r="C262" s="193" t="s">
        <v>2951</v>
      </c>
      <c r="D262" s="193" t="s">
        <v>2918</v>
      </c>
      <c r="E262" s="193" t="s">
        <v>3727</v>
      </c>
      <c r="F262" s="193" t="s">
        <v>3728</v>
      </c>
      <c r="G262" s="193" t="s">
        <v>3729</v>
      </c>
      <c r="H262" s="193" t="s">
        <v>3730</v>
      </c>
      <c r="I262" s="193" t="s">
        <v>3731</v>
      </c>
      <c r="J262" s="193" t="s">
        <v>3732</v>
      </c>
      <c r="K262" s="193" t="s">
        <v>3733</v>
      </c>
      <c r="L262" s="193" t="s">
        <v>3734</v>
      </c>
      <c r="M262" s="193" t="s">
        <v>4496</v>
      </c>
    </row>
    <row r="263" spans="1:13" s="220" customFormat="1" ht="85.5">
      <c r="A263" s="193" t="s">
        <v>3002</v>
      </c>
      <c r="B263" s="193" t="s">
        <v>2431</v>
      </c>
      <c r="C263" s="193" t="s">
        <v>2952</v>
      </c>
      <c r="D263" s="193" t="s">
        <v>2919</v>
      </c>
      <c r="E263" s="193" t="s">
        <v>3735</v>
      </c>
      <c r="F263" s="193" t="s">
        <v>3736</v>
      </c>
      <c r="G263" s="193" t="s">
        <v>3737</v>
      </c>
      <c r="H263" s="193" t="s">
        <v>3738</v>
      </c>
      <c r="I263" s="193" t="s">
        <v>3739</v>
      </c>
      <c r="J263" s="193" t="s">
        <v>3740</v>
      </c>
      <c r="K263" s="193" t="s">
        <v>3741</v>
      </c>
      <c r="L263" s="193" t="s">
        <v>3742</v>
      </c>
      <c r="M263" s="193" t="s">
        <v>4497</v>
      </c>
    </row>
    <row r="264" spans="1:13" s="220" customFormat="1" ht="85.5">
      <c r="A264" s="193" t="s">
        <v>3003</v>
      </c>
      <c r="B264" s="193" t="s">
        <v>2431</v>
      </c>
      <c r="C264" s="221" t="s">
        <v>2953</v>
      </c>
      <c r="D264" s="221" t="s">
        <v>2920</v>
      </c>
      <c r="E264" s="221" t="s">
        <v>3743</v>
      </c>
      <c r="F264" s="221" t="s">
        <v>3744</v>
      </c>
      <c r="G264" s="221" t="s">
        <v>3745</v>
      </c>
      <c r="H264" s="221" t="s">
        <v>3746</v>
      </c>
      <c r="I264" s="221" t="s">
        <v>3747</v>
      </c>
      <c r="J264" s="221" t="s">
        <v>3748</v>
      </c>
      <c r="K264" s="221" t="s">
        <v>3749</v>
      </c>
      <c r="L264" s="221" t="s">
        <v>3750</v>
      </c>
      <c r="M264" s="221" t="s">
        <v>4498</v>
      </c>
    </row>
    <row r="265" spans="1:13" s="220" customFormat="1" ht="85.5">
      <c r="A265" s="193" t="s">
        <v>3004</v>
      </c>
      <c r="B265" s="193" t="s">
        <v>2431</v>
      </c>
      <c r="C265" s="221" t="s">
        <v>2954</v>
      </c>
      <c r="D265" s="193" t="s">
        <v>2921</v>
      </c>
      <c r="E265" s="193" t="s">
        <v>3751</v>
      </c>
      <c r="F265" s="193" t="s">
        <v>3752</v>
      </c>
      <c r="G265" s="193" t="s">
        <v>3753</v>
      </c>
      <c r="H265" s="193" t="s">
        <v>3754</v>
      </c>
      <c r="I265" s="193" t="s">
        <v>3755</v>
      </c>
      <c r="J265" s="193" t="s">
        <v>3756</v>
      </c>
      <c r="K265" s="193" t="s">
        <v>3757</v>
      </c>
      <c r="L265" s="193" t="s">
        <v>3758</v>
      </c>
      <c r="M265" s="193" t="s">
        <v>4499</v>
      </c>
    </row>
    <row r="266" spans="1:13" s="220" customFormat="1" ht="85.5">
      <c r="A266" s="193" t="s">
        <v>3005</v>
      </c>
      <c r="B266" s="193" t="s">
        <v>2431</v>
      </c>
      <c r="C266" s="193" t="s">
        <v>2955</v>
      </c>
      <c r="D266" s="193" t="s">
        <v>2922</v>
      </c>
      <c r="E266" s="193" t="s">
        <v>3759</v>
      </c>
      <c r="F266" s="193" t="s">
        <v>3760</v>
      </c>
      <c r="G266" s="193" t="s">
        <v>3761</v>
      </c>
      <c r="H266" s="193" t="s">
        <v>3762</v>
      </c>
      <c r="I266" s="193" t="s">
        <v>3763</v>
      </c>
      <c r="J266" s="193" t="s">
        <v>3764</v>
      </c>
      <c r="K266" s="193" t="s">
        <v>3765</v>
      </c>
      <c r="L266" s="193" t="s">
        <v>3766</v>
      </c>
      <c r="M266" s="193" t="s">
        <v>4500</v>
      </c>
    </row>
    <row r="267" spans="1:13" s="220" customFormat="1" ht="57">
      <c r="A267" s="193" t="s">
        <v>3006</v>
      </c>
      <c r="B267" s="193" t="s">
        <v>2431</v>
      </c>
      <c r="C267" s="193" t="s">
        <v>2956</v>
      </c>
      <c r="D267" s="193" t="s">
        <v>2450</v>
      </c>
      <c r="E267" s="193" t="s">
        <v>3767</v>
      </c>
      <c r="F267" s="193" t="s">
        <v>3768</v>
      </c>
      <c r="G267" s="193" t="s">
        <v>3769</v>
      </c>
      <c r="H267" s="193" t="s">
        <v>3770</v>
      </c>
      <c r="I267" s="193" t="s">
        <v>3771</v>
      </c>
      <c r="J267" s="193" t="s">
        <v>3772</v>
      </c>
      <c r="K267" s="193" t="s">
        <v>3773</v>
      </c>
      <c r="L267" s="193" t="s">
        <v>3774</v>
      </c>
      <c r="M267" s="193" t="s">
        <v>4501</v>
      </c>
    </row>
    <row r="268" spans="1:13" s="220" customFormat="1" ht="57">
      <c r="A268" s="193" t="s">
        <v>3007</v>
      </c>
      <c r="B268" s="193" t="s">
        <v>2431</v>
      </c>
      <c r="C268" s="193" t="s">
        <v>2957</v>
      </c>
      <c r="D268" s="193" t="s">
        <v>2451</v>
      </c>
      <c r="E268" s="193" t="s">
        <v>3775</v>
      </c>
      <c r="F268" s="193" t="s">
        <v>3776</v>
      </c>
      <c r="G268" s="193" t="s">
        <v>3777</v>
      </c>
      <c r="H268" s="193" t="s">
        <v>3778</v>
      </c>
      <c r="I268" s="193" t="s">
        <v>3779</v>
      </c>
      <c r="J268" s="193" t="s">
        <v>3780</v>
      </c>
      <c r="K268" s="193" t="s">
        <v>3781</v>
      </c>
      <c r="L268" s="193" t="s">
        <v>3782</v>
      </c>
      <c r="M268" s="193" t="s">
        <v>4502</v>
      </c>
    </row>
    <row r="269" spans="1:13" s="220" customFormat="1" ht="57">
      <c r="A269" s="193" t="s">
        <v>3008</v>
      </c>
      <c r="B269" s="193" t="s">
        <v>2431</v>
      </c>
      <c r="C269" s="193" t="s">
        <v>2958</v>
      </c>
      <c r="D269" s="193" t="s">
        <v>2452</v>
      </c>
      <c r="E269" s="193" t="s">
        <v>3783</v>
      </c>
      <c r="F269" s="193" t="s">
        <v>3784</v>
      </c>
      <c r="G269" s="193" t="s">
        <v>3785</v>
      </c>
      <c r="H269" s="193" t="s">
        <v>3786</v>
      </c>
      <c r="I269" s="193" t="s">
        <v>3787</v>
      </c>
      <c r="J269" s="193" t="s">
        <v>3788</v>
      </c>
      <c r="K269" s="193" t="s">
        <v>3789</v>
      </c>
      <c r="L269" s="193" t="s">
        <v>3790</v>
      </c>
      <c r="M269" s="193" t="s">
        <v>4503</v>
      </c>
    </row>
    <row r="270" spans="1:13" s="220" customFormat="1" ht="57">
      <c r="A270" s="193" t="s">
        <v>3009</v>
      </c>
      <c r="B270" s="193" t="s">
        <v>2431</v>
      </c>
      <c r="C270" s="193" t="s">
        <v>2959</v>
      </c>
      <c r="D270" s="193" t="s">
        <v>2453</v>
      </c>
      <c r="E270" s="193" t="s">
        <v>3791</v>
      </c>
      <c r="F270" s="193" t="s">
        <v>3792</v>
      </c>
      <c r="G270" s="193" t="s">
        <v>3793</v>
      </c>
      <c r="H270" s="193" t="s">
        <v>3794</v>
      </c>
      <c r="I270" s="193" t="s">
        <v>3795</v>
      </c>
      <c r="J270" s="193" t="s">
        <v>3796</v>
      </c>
      <c r="K270" s="193" t="s">
        <v>3797</v>
      </c>
      <c r="L270" s="193" t="s">
        <v>3798</v>
      </c>
      <c r="M270" s="193" t="s">
        <v>4504</v>
      </c>
    </row>
    <row r="271" spans="1:13" s="220" customFormat="1" ht="85.5">
      <c r="A271" s="193" t="s">
        <v>3010</v>
      </c>
      <c r="B271" s="193" t="s">
        <v>2431</v>
      </c>
      <c r="C271" s="193" t="s">
        <v>2960</v>
      </c>
      <c r="D271" s="193" t="s">
        <v>2923</v>
      </c>
      <c r="E271" s="193" t="s">
        <v>3799</v>
      </c>
      <c r="F271" s="193" t="s">
        <v>3800</v>
      </c>
      <c r="G271" s="193" t="s">
        <v>3801</v>
      </c>
      <c r="H271" s="193" t="s">
        <v>3802</v>
      </c>
      <c r="I271" s="193" t="s">
        <v>3803</v>
      </c>
      <c r="J271" s="193" t="s">
        <v>3804</v>
      </c>
      <c r="K271" s="193" t="s">
        <v>3805</v>
      </c>
      <c r="L271" s="193" t="s">
        <v>3806</v>
      </c>
      <c r="M271" s="193" t="s">
        <v>4505</v>
      </c>
    </row>
    <row r="272" spans="1:13" s="220" customFormat="1" ht="85.5">
      <c r="A272" s="193" t="s">
        <v>3011</v>
      </c>
      <c r="B272" s="193" t="s">
        <v>2431</v>
      </c>
      <c r="C272" s="193" t="s">
        <v>2961</v>
      </c>
      <c r="D272" s="193" t="s">
        <v>2924</v>
      </c>
      <c r="E272" s="193" t="s">
        <v>3807</v>
      </c>
      <c r="F272" s="193" t="s">
        <v>3808</v>
      </c>
      <c r="G272" s="193" t="s">
        <v>3809</v>
      </c>
      <c r="H272" s="193" t="s">
        <v>3810</v>
      </c>
      <c r="I272" s="193" t="s">
        <v>3811</v>
      </c>
      <c r="J272" s="193" t="s">
        <v>3812</v>
      </c>
      <c r="K272" s="193" t="s">
        <v>3813</v>
      </c>
      <c r="L272" s="193" t="s">
        <v>3814</v>
      </c>
      <c r="M272" s="193" t="s">
        <v>4506</v>
      </c>
    </row>
    <row r="273" spans="1:13" s="220" customFormat="1" ht="85.5">
      <c r="A273" s="193" t="s">
        <v>3012</v>
      </c>
      <c r="B273" s="193" t="s">
        <v>2431</v>
      </c>
      <c r="C273" s="193" t="s">
        <v>2962</v>
      </c>
      <c r="D273" s="193" t="s">
        <v>2925</v>
      </c>
      <c r="E273" s="193" t="s">
        <v>3815</v>
      </c>
      <c r="F273" s="193" t="s">
        <v>3816</v>
      </c>
      <c r="G273" s="193" t="s">
        <v>3817</v>
      </c>
      <c r="H273" s="193" t="s">
        <v>3818</v>
      </c>
      <c r="I273" s="193" t="s">
        <v>3819</v>
      </c>
      <c r="J273" s="193" t="s">
        <v>3820</v>
      </c>
      <c r="K273" s="193" t="s">
        <v>3821</v>
      </c>
      <c r="L273" s="193" t="s">
        <v>3822</v>
      </c>
      <c r="M273" s="193" t="s">
        <v>4507</v>
      </c>
    </row>
    <row r="274" spans="1:13" s="220" customFormat="1" ht="85.5">
      <c r="A274" s="193" t="s">
        <v>3013</v>
      </c>
      <c r="B274" s="193" t="s">
        <v>2431</v>
      </c>
      <c r="C274" s="193" t="s">
        <v>2963</v>
      </c>
      <c r="D274" s="193" t="s">
        <v>2926</v>
      </c>
      <c r="E274" s="193" t="s">
        <v>3823</v>
      </c>
      <c r="F274" s="193" t="s">
        <v>3824</v>
      </c>
      <c r="G274" s="193" t="s">
        <v>3825</v>
      </c>
      <c r="H274" s="193" t="s">
        <v>3826</v>
      </c>
      <c r="I274" s="193" t="s">
        <v>3827</v>
      </c>
      <c r="J274" s="193" t="s">
        <v>3828</v>
      </c>
      <c r="K274" s="193" t="s">
        <v>3829</v>
      </c>
      <c r="L274" s="193" t="s">
        <v>3830</v>
      </c>
      <c r="M274" s="193" t="s">
        <v>4508</v>
      </c>
    </row>
    <row r="275" spans="1:13" s="220" customFormat="1" ht="57">
      <c r="A275" s="193" t="s">
        <v>3014</v>
      </c>
      <c r="B275" s="193" t="s">
        <v>2431</v>
      </c>
      <c r="C275" s="193" t="s">
        <v>2964</v>
      </c>
      <c r="D275" s="193" t="s">
        <v>2927</v>
      </c>
      <c r="E275" s="193" t="s">
        <v>3831</v>
      </c>
      <c r="F275" s="193" t="s">
        <v>3832</v>
      </c>
      <c r="G275" s="193" t="s">
        <v>3833</v>
      </c>
      <c r="H275" s="193" t="s">
        <v>3834</v>
      </c>
      <c r="I275" s="193" t="s">
        <v>3835</v>
      </c>
      <c r="J275" s="193" t="s">
        <v>3836</v>
      </c>
      <c r="K275" s="193" t="s">
        <v>3837</v>
      </c>
      <c r="L275" s="193" t="s">
        <v>3838</v>
      </c>
      <c r="M275" s="193" t="s">
        <v>4509</v>
      </c>
    </row>
    <row r="276" spans="1:13" s="220" customFormat="1" ht="57">
      <c r="A276" s="193" t="s">
        <v>3015</v>
      </c>
      <c r="B276" s="193" t="s">
        <v>2431</v>
      </c>
      <c r="C276" s="193" t="s">
        <v>2965</v>
      </c>
      <c r="D276" s="193" t="s">
        <v>2928</v>
      </c>
      <c r="E276" s="193" t="s">
        <v>3839</v>
      </c>
      <c r="F276" s="193" t="s">
        <v>3840</v>
      </c>
      <c r="G276" s="193" t="s">
        <v>3841</v>
      </c>
      <c r="H276" s="193" t="s">
        <v>3842</v>
      </c>
      <c r="I276" s="193" t="s">
        <v>3843</v>
      </c>
      <c r="J276" s="193" t="s">
        <v>3844</v>
      </c>
      <c r="K276" s="193" t="s">
        <v>3845</v>
      </c>
      <c r="L276" s="193" t="s">
        <v>3846</v>
      </c>
      <c r="M276" s="193" t="s">
        <v>4510</v>
      </c>
    </row>
    <row r="277" spans="1:13" s="220" customFormat="1" ht="57">
      <c r="A277" s="193" t="s">
        <v>3016</v>
      </c>
      <c r="B277" s="193" t="s">
        <v>2431</v>
      </c>
      <c r="C277" s="193" t="s">
        <v>2966</v>
      </c>
      <c r="D277" s="193" t="s">
        <v>2929</v>
      </c>
      <c r="E277" s="193" t="s">
        <v>3847</v>
      </c>
      <c r="F277" s="193" t="s">
        <v>3848</v>
      </c>
      <c r="G277" s="193" t="s">
        <v>3849</v>
      </c>
      <c r="H277" s="193" t="s">
        <v>3850</v>
      </c>
      <c r="I277" s="193" t="s">
        <v>3851</v>
      </c>
      <c r="J277" s="193" t="s">
        <v>3852</v>
      </c>
      <c r="K277" s="193" t="s">
        <v>3853</v>
      </c>
      <c r="L277" s="193" t="s">
        <v>3854</v>
      </c>
      <c r="M277" s="193" t="s">
        <v>4511</v>
      </c>
    </row>
    <row r="278" spans="1:13" s="220" customFormat="1" ht="57">
      <c r="A278" s="193" t="s">
        <v>3017</v>
      </c>
      <c r="B278" s="193" t="s">
        <v>2431</v>
      </c>
      <c r="C278" s="193" t="s">
        <v>2967</v>
      </c>
      <c r="D278" s="193" t="s">
        <v>2930</v>
      </c>
      <c r="E278" s="193" t="s">
        <v>3855</v>
      </c>
      <c r="F278" s="193" t="s">
        <v>3856</v>
      </c>
      <c r="G278" s="193" t="s">
        <v>3857</v>
      </c>
      <c r="H278" s="193" t="s">
        <v>3858</v>
      </c>
      <c r="I278" s="193" t="s">
        <v>3859</v>
      </c>
      <c r="J278" s="193" t="s">
        <v>3860</v>
      </c>
      <c r="K278" s="193" t="s">
        <v>3861</v>
      </c>
      <c r="L278" s="193" t="s">
        <v>3862</v>
      </c>
      <c r="M278" s="193" t="s">
        <v>4512</v>
      </c>
    </row>
    <row r="279" spans="1:13" s="220" customFormat="1" ht="85.5">
      <c r="A279" s="193" t="s">
        <v>3018</v>
      </c>
      <c r="B279" s="193" t="s">
        <v>2431</v>
      </c>
      <c r="C279" s="193" t="s">
        <v>2971</v>
      </c>
      <c r="D279" s="193" t="s">
        <v>2970</v>
      </c>
      <c r="E279" s="193" t="s">
        <v>3863</v>
      </c>
      <c r="F279" s="193" t="s">
        <v>3864</v>
      </c>
      <c r="G279" s="193" t="s">
        <v>3865</v>
      </c>
      <c r="H279" s="193" t="s">
        <v>3866</v>
      </c>
      <c r="I279" s="193" t="s">
        <v>3867</v>
      </c>
      <c r="J279" s="193" t="s">
        <v>3868</v>
      </c>
      <c r="K279" s="193" t="s">
        <v>3869</v>
      </c>
      <c r="L279" s="193" t="s">
        <v>3870</v>
      </c>
      <c r="M279" s="193" t="s">
        <v>4513</v>
      </c>
    </row>
    <row r="280" spans="1:13" s="220" customFormat="1" ht="99.75">
      <c r="A280" s="193" t="s">
        <v>3019</v>
      </c>
      <c r="B280" s="193" t="s">
        <v>2431</v>
      </c>
      <c r="C280" s="193" t="s">
        <v>2972</v>
      </c>
      <c r="D280" s="193" t="s">
        <v>2932</v>
      </c>
      <c r="E280" s="193" t="s">
        <v>3871</v>
      </c>
      <c r="F280" s="193" t="s">
        <v>3872</v>
      </c>
      <c r="G280" s="193" t="s">
        <v>3873</v>
      </c>
      <c r="H280" s="193" t="s">
        <v>3874</v>
      </c>
      <c r="I280" s="193" t="s">
        <v>3875</v>
      </c>
      <c r="J280" s="193" t="s">
        <v>3876</v>
      </c>
      <c r="K280" s="193" t="s">
        <v>3877</v>
      </c>
      <c r="L280" s="193" t="s">
        <v>3878</v>
      </c>
      <c r="M280" s="193" t="s">
        <v>4514</v>
      </c>
    </row>
    <row r="281" spans="1:13" s="220" customFormat="1" ht="71.25">
      <c r="A281" s="193" t="s">
        <v>3020</v>
      </c>
      <c r="B281" s="193" t="s">
        <v>2431</v>
      </c>
      <c r="C281" s="193" t="s">
        <v>2973</v>
      </c>
      <c r="D281" s="193" t="s">
        <v>3040</v>
      </c>
      <c r="E281" s="193" t="s">
        <v>3879</v>
      </c>
      <c r="F281" s="193" t="s">
        <v>3880</v>
      </c>
      <c r="G281" s="193" t="s">
        <v>3881</v>
      </c>
      <c r="H281" s="193" t="s">
        <v>3882</v>
      </c>
      <c r="I281" s="193" t="s">
        <v>3883</v>
      </c>
      <c r="J281" s="193" t="s">
        <v>3884</v>
      </c>
      <c r="K281" s="193" t="s">
        <v>3885</v>
      </c>
      <c r="L281" s="193" t="s">
        <v>3886</v>
      </c>
      <c r="M281" s="193" t="s">
        <v>4515</v>
      </c>
    </row>
    <row r="282" spans="1:13" s="220" customFormat="1" ht="71.25">
      <c r="A282" s="193" t="s">
        <v>3021</v>
      </c>
      <c r="B282" s="193" t="s">
        <v>2431</v>
      </c>
      <c r="C282" s="193" t="s">
        <v>2974</v>
      </c>
      <c r="D282" s="193" t="s">
        <v>2933</v>
      </c>
      <c r="E282" s="193" t="s">
        <v>3887</v>
      </c>
      <c r="F282" s="193" t="s">
        <v>3888</v>
      </c>
      <c r="G282" s="193" t="s">
        <v>3889</v>
      </c>
      <c r="H282" s="193" t="s">
        <v>3890</v>
      </c>
      <c r="I282" s="193" t="s">
        <v>3891</v>
      </c>
      <c r="J282" s="193" t="s">
        <v>3892</v>
      </c>
      <c r="K282" s="193" t="s">
        <v>3893</v>
      </c>
      <c r="L282" s="193" t="s">
        <v>3894</v>
      </c>
      <c r="M282" s="193" t="s">
        <v>4516</v>
      </c>
    </row>
    <row r="283" spans="1:13" s="220" customFormat="1" ht="128.25">
      <c r="A283" s="193" t="s">
        <v>3022</v>
      </c>
      <c r="B283" s="193" t="s">
        <v>2431</v>
      </c>
      <c r="C283" s="193" t="s">
        <v>2975</v>
      </c>
      <c r="D283" s="193" t="s">
        <v>2934</v>
      </c>
      <c r="E283" s="193" t="s">
        <v>3895</v>
      </c>
      <c r="F283" s="193" t="s">
        <v>3896</v>
      </c>
      <c r="G283" s="193" t="s">
        <v>3897</v>
      </c>
      <c r="H283" s="193" t="s">
        <v>3898</v>
      </c>
      <c r="I283" s="193" t="s">
        <v>3899</v>
      </c>
      <c r="J283" s="193" t="s">
        <v>3900</v>
      </c>
      <c r="K283" s="193" t="s">
        <v>3901</v>
      </c>
      <c r="L283" s="193" t="s">
        <v>3902</v>
      </c>
      <c r="M283" s="193" t="s">
        <v>4517</v>
      </c>
    </row>
    <row r="284" spans="1:13" s="220" customFormat="1" ht="71.25">
      <c r="A284" s="193" t="s">
        <v>3023</v>
      </c>
      <c r="B284" s="193" t="s">
        <v>2431</v>
      </c>
      <c r="C284" s="193" t="s">
        <v>2976</v>
      </c>
      <c r="D284" s="193" t="s">
        <v>2931</v>
      </c>
      <c r="E284" s="193" t="s">
        <v>3903</v>
      </c>
      <c r="F284" s="193" t="s">
        <v>3904</v>
      </c>
      <c r="G284" s="193" t="s">
        <v>3905</v>
      </c>
      <c r="H284" s="193" t="s">
        <v>3906</v>
      </c>
      <c r="I284" s="193" t="s">
        <v>3907</v>
      </c>
      <c r="J284" s="193" t="s">
        <v>3908</v>
      </c>
      <c r="K284" s="193" t="s">
        <v>3909</v>
      </c>
      <c r="L284" s="193" t="s">
        <v>3910</v>
      </c>
      <c r="M284" s="193" t="s">
        <v>4518</v>
      </c>
    </row>
    <row r="285" spans="1:13" s="220" customFormat="1" ht="71.25">
      <c r="A285" s="193" t="s">
        <v>3024</v>
      </c>
      <c r="B285" s="193" t="s">
        <v>2431</v>
      </c>
      <c r="C285" s="193" t="s">
        <v>2977</v>
      </c>
      <c r="D285" s="193" t="s">
        <v>2935</v>
      </c>
      <c r="E285" s="193" t="s">
        <v>3911</v>
      </c>
      <c r="F285" s="193" t="s">
        <v>3912</v>
      </c>
      <c r="G285" s="193" t="s">
        <v>3913</v>
      </c>
      <c r="H285" s="193" t="s">
        <v>3914</v>
      </c>
      <c r="I285" s="193" t="s">
        <v>3915</v>
      </c>
      <c r="J285" s="193" t="s">
        <v>3916</v>
      </c>
      <c r="K285" s="193" t="s">
        <v>3917</v>
      </c>
      <c r="L285" s="193" t="s">
        <v>3918</v>
      </c>
      <c r="M285" s="193" t="s">
        <v>4519</v>
      </c>
    </row>
    <row r="286" spans="1:13" s="220" customFormat="1" ht="57">
      <c r="A286" s="193" t="s">
        <v>3025</v>
      </c>
      <c r="B286" s="193" t="s">
        <v>2431</v>
      </c>
      <c r="C286" s="193" t="s">
        <v>2978</v>
      </c>
      <c r="D286" s="193" t="s">
        <v>2936</v>
      </c>
      <c r="E286" s="193" t="s">
        <v>3919</v>
      </c>
      <c r="F286" s="193" t="s">
        <v>3920</v>
      </c>
      <c r="G286" s="193" t="s">
        <v>3921</v>
      </c>
      <c r="H286" s="193" t="s">
        <v>3922</v>
      </c>
      <c r="I286" s="193" t="s">
        <v>3923</v>
      </c>
      <c r="J286" s="193" t="s">
        <v>3924</v>
      </c>
      <c r="K286" s="193" t="s">
        <v>3925</v>
      </c>
      <c r="L286" s="193" t="s">
        <v>3926</v>
      </c>
      <c r="M286" s="193" t="s">
        <v>4520</v>
      </c>
    </row>
    <row r="287" spans="1:13" s="220" customFormat="1" ht="71.25">
      <c r="A287" s="193" t="s">
        <v>3026</v>
      </c>
      <c r="B287" s="193" t="s">
        <v>2431</v>
      </c>
      <c r="C287" s="193" t="s">
        <v>2979</v>
      </c>
      <c r="D287" s="193" t="s">
        <v>2937</v>
      </c>
      <c r="E287" s="193" t="s">
        <v>3927</v>
      </c>
      <c r="F287" s="193" t="s">
        <v>3928</v>
      </c>
      <c r="G287" s="193" t="s">
        <v>3929</v>
      </c>
      <c r="H287" s="193" t="s">
        <v>3930</v>
      </c>
      <c r="I287" s="193" t="s">
        <v>3931</v>
      </c>
      <c r="J287" s="193" t="s">
        <v>3932</v>
      </c>
      <c r="K287" s="193" t="s">
        <v>3933</v>
      </c>
      <c r="L287" s="193" t="s">
        <v>3934</v>
      </c>
      <c r="M287" s="193" t="s">
        <v>4521</v>
      </c>
    </row>
    <row r="288" spans="1:13" s="220" customFormat="1" ht="57">
      <c r="A288" s="193" t="s">
        <v>3027</v>
      </c>
      <c r="B288" s="193" t="s">
        <v>2431</v>
      </c>
      <c r="C288" s="193" t="s">
        <v>2980</v>
      </c>
      <c r="D288" s="193" t="s">
        <v>2938</v>
      </c>
      <c r="E288" s="193" t="s">
        <v>3935</v>
      </c>
      <c r="F288" s="193" t="s">
        <v>3936</v>
      </c>
      <c r="G288" s="193" t="s">
        <v>3937</v>
      </c>
      <c r="H288" s="193" t="s">
        <v>3938</v>
      </c>
      <c r="I288" s="193" t="s">
        <v>3939</v>
      </c>
      <c r="J288" s="193" t="s">
        <v>3940</v>
      </c>
      <c r="K288" s="193" t="s">
        <v>3941</v>
      </c>
      <c r="L288" s="193" t="s">
        <v>3942</v>
      </c>
      <c r="M288" s="193" t="s">
        <v>4522</v>
      </c>
    </row>
    <row r="289" spans="1:13" s="220" customFormat="1" ht="57">
      <c r="A289" s="193" t="s">
        <v>3028</v>
      </c>
      <c r="B289" s="193" t="s">
        <v>2431</v>
      </c>
      <c r="C289" s="193" t="s">
        <v>2981</v>
      </c>
      <c r="D289" s="193" t="s">
        <v>2939</v>
      </c>
      <c r="E289" s="193" t="s">
        <v>3943</v>
      </c>
      <c r="F289" s="193" t="s">
        <v>3944</v>
      </c>
      <c r="G289" s="193" t="s">
        <v>3945</v>
      </c>
      <c r="H289" s="193" t="s">
        <v>3946</v>
      </c>
      <c r="I289" s="193" t="s">
        <v>3947</v>
      </c>
      <c r="J289" s="193" t="s">
        <v>3948</v>
      </c>
      <c r="K289" s="193" t="s">
        <v>3949</v>
      </c>
      <c r="L289" s="193" t="s">
        <v>3950</v>
      </c>
      <c r="M289" s="193" t="s">
        <v>4523</v>
      </c>
    </row>
    <row r="290" spans="1:13" s="220" customFormat="1" ht="60" customHeight="1">
      <c r="A290" s="193" t="s">
        <v>3029</v>
      </c>
      <c r="B290" s="193" t="s">
        <v>2431</v>
      </c>
      <c r="C290" s="193" t="s">
        <v>2982</v>
      </c>
      <c r="D290" s="193" t="s">
        <v>2941</v>
      </c>
      <c r="E290" s="193" t="s">
        <v>3951</v>
      </c>
      <c r="F290" s="193" t="s">
        <v>3952</v>
      </c>
      <c r="G290" s="193" t="s">
        <v>3953</v>
      </c>
      <c r="H290" s="193" t="s">
        <v>3954</v>
      </c>
      <c r="I290" s="193" t="s">
        <v>3955</v>
      </c>
      <c r="J290" s="193" t="s">
        <v>3956</v>
      </c>
      <c r="K290" s="193" t="s">
        <v>3957</v>
      </c>
      <c r="L290" s="193" t="s">
        <v>3958</v>
      </c>
      <c r="M290" s="193" t="s">
        <v>4524</v>
      </c>
    </row>
    <row r="291" spans="1:13" s="220" customFormat="1" ht="60" customHeight="1">
      <c r="A291" s="193"/>
      <c r="B291" s="193"/>
      <c r="C291" s="193"/>
      <c r="D291" s="193" t="s">
        <v>2940</v>
      </c>
      <c r="E291" s="193" t="s">
        <v>3959</v>
      </c>
      <c r="F291" s="193" t="s">
        <v>3960</v>
      </c>
      <c r="G291" s="193" t="s">
        <v>3961</v>
      </c>
      <c r="H291" s="193" t="s">
        <v>3962</v>
      </c>
      <c r="I291" s="193" t="s">
        <v>3963</v>
      </c>
      <c r="J291" s="193" t="s">
        <v>3964</v>
      </c>
      <c r="K291" s="193" t="s">
        <v>3965</v>
      </c>
      <c r="L291" s="193" t="s">
        <v>3966</v>
      </c>
      <c r="M291" s="193" t="s">
        <v>4525</v>
      </c>
    </row>
    <row r="292" spans="1:13" s="220" customFormat="1" ht="57">
      <c r="A292" s="193" t="s">
        <v>3030</v>
      </c>
      <c r="B292" s="193" t="s">
        <v>2431</v>
      </c>
      <c r="C292" s="193" t="s">
        <v>2983</v>
      </c>
      <c r="D292" s="193" t="s">
        <v>3056</v>
      </c>
      <c r="E292" s="193" t="s">
        <v>3967</v>
      </c>
      <c r="F292" s="193" t="s">
        <v>3968</v>
      </c>
      <c r="G292" s="246" t="s">
        <v>4103</v>
      </c>
      <c r="H292" s="193" t="s">
        <v>3969</v>
      </c>
      <c r="I292" s="193" t="s">
        <v>3970</v>
      </c>
      <c r="J292" s="193" t="s">
        <v>3971</v>
      </c>
      <c r="K292" s="193" t="s">
        <v>3972</v>
      </c>
      <c r="L292" s="193" t="s">
        <v>3973</v>
      </c>
      <c r="M292" s="193" t="s">
        <v>4526</v>
      </c>
    </row>
    <row r="293" spans="1:13" s="220" customFormat="1" ht="57">
      <c r="A293" s="193" t="s">
        <v>3524</v>
      </c>
      <c r="B293" s="193" t="s">
        <v>2431</v>
      </c>
      <c r="C293" s="193" t="s">
        <v>3053</v>
      </c>
      <c r="D293" s="193" t="s">
        <v>3057</v>
      </c>
      <c r="E293" s="193" t="s">
        <v>3974</v>
      </c>
      <c r="F293" s="193" t="s">
        <v>3975</v>
      </c>
      <c r="G293" s="246" t="s">
        <v>4104</v>
      </c>
      <c r="H293" s="193" t="s">
        <v>3976</v>
      </c>
      <c r="I293" s="193" t="s">
        <v>3977</v>
      </c>
      <c r="J293" s="193" t="s">
        <v>3978</v>
      </c>
      <c r="K293" s="193" t="s">
        <v>3979</v>
      </c>
      <c r="L293" s="193" t="s">
        <v>3980</v>
      </c>
      <c r="M293" s="193" t="s">
        <v>4527</v>
      </c>
    </row>
    <row r="294" spans="1:13" s="220" customFormat="1" ht="57">
      <c r="A294" s="193" t="s">
        <v>3525</v>
      </c>
      <c r="B294" s="193" t="s">
        <v>2431</v>
      </c>
      <c r="C294" s="193" t="s">
        <v>3054</v>
      </c>
      <c r="D294" s="193" t="s">
        <v>3058</v>
      </c>
      <c r="E294" s="193" t="s">
        <v>3981</v>
      </c>
      <c r="F294" s="193" t="s">
        <v>3982</v>
      </c>
      <c r="G294" s="246" t="s">
        <v>4106</v>
      </c>
      <c r="H294" s="193" t="s">
        <v>3983</v>
      </c>
      <c r="I294" s="193" t="s">
        <v>3984</v>
      </c>
      <c r="J294" s="193" t="s">
        <v>3985</v>
      </c>
      <c r="K294" s="193" t="s">
        <v>3986</v>
      </c>
      <c r="L294" s="193" t="s">
        <v>3987</v>
      </c>
      <c r="M294" s="193" t="s">
        <v>4528</v>
      </c>
    </row>
    <row r="295" spans="1:13" s="220" customFormat="1" ht="71.25">
      <c r="A295" s="193" t="s">
        <v>3526</v>
      </c>
      <c r="B295" s="193" t="s">
        <v>2431</v>
      </c>
      <c r="C295" s="193" t="s">
        <v>3055</v>
      </c>
      <c r="D295" s="193" t="s">
        <v>3059</v>
      </c>
      <c r="E295" s="193" t="s">
        <v>3988</v>
      </c>
      <c r="F295" s="193" t="s">
        <v>3989</v>
      </c>
      <c r="G295" s="246" t="s">
        <v>4105</v>
      </c>
      <c r="H295" s="193" t="s">
        <v>3990</v>
      </c>
      <c r="I295" s="193" t="s">
        <v>3991</v>
      </c>
      <c r="J295" s="193" t="s">
        <v>3992</v>
      </c>
      <c r="K295" s="193" t="s">
        <v>3993</v>
      </c>
      <c r="L295" s="193" t="s">
        <v>3994</v>
      </c>
      <c r="M295" s="193" t="s">
        <v>4529</v>
      </c>
    </row>
    <row r="296" spans="1:13" s="220" customFormat="1" ht="30">
      <c r="A296" s="193" t="str">
        <f t="shared" ref="A296:A304" si="4">B296&amp;C296</f>
        <v>CheckerL62</v>
      </c>
      <c r="B296" s="193" t="s">
        <v>2431</v>
      </c>
      <c r="C296" s="193" t="s">
        <v>4007</v>
      </c>
      <c r="D296" s="193" t="s">
        <v>4006</v>
      </c>
      <c r="E296" s="278" t="s">
        <v>4011</v>
      </c>
      <c r="F296" s="125" t="s">
        <v>4012</v>
      </c>
      <c r="G296" s="274" t="s">
        <v>4102</v>
      </c>
      <c r="H296" s="193" t="s">
        <v>4013</v>
      </c>
      <c r="I296" s="193" t="s">
        <v>4014</v>
      </c>
      <c r="J296" s="193" t="s">
        <v>4015</v>
      </c>
      <c r="K296" s="274" t="s">
        <v>4016</v>
      </c>
      <c r="L296" s="274" t="s">
        <v>4017</v>
      </c>
      <c r="M296" s="193" t="s">
        <v>4530</v>
      </c>
    </row>
    <row r="297" spans="1:13" s="220" customFormat="1" ht="30">
      <c r="A297" s="193" t="str">
        <f t="shared" si="4"/>
        <v>CheckerL63</v>
      </c>
      <c r="B297" s="193" t="s">
        <v>2431</v>
      </c>
      <c r="C297" s="193" t="s">
        <v>4008</v>
      </c>
      <c r="D297" s="193" t="s">
        <v>4006</v>
      </c>
      <c r="E297" s="278" t="s">
        <v>4011</v>
      </c>
      <c r="F297" s="125" t="s">
        <v>4012</v>
      </c>
      <c r="G297" s="274" t="s">
        <v>4102</v>
      </c>
      <c r="H297" s="193" t="s">
        <v>4013</v>
      </c>
      <c r="I297" s="193" t="s">
        <v>4014</v>
      </c>
      <c r="J297" s="193" t="s">
        <v>4015</v>
      </c>
      <c r="K297" s="274" t="s">
        <v>4016</v>
      </c>
      <c r="L297" s="274" t="s">
        <v>4017</v>
      </c>
      <c r="M297" s="193" t="s">
        <v>4530</v>
      </c>
    </row>
    <row r="298" spans="1:13" ht="30">
      <c r="A298" s="193" t="str">
        <f t="shared" si="4"/>
        <v>CheckerL64</v>
      </c>
      <c r="B298" s="193" t="s">
        <v>2431</v>
      </c>
      <c r="C298" s="193" t="s">
        <v>4009</v>
      </c>
      <c r="D298" s="193" t="s">
        <v>4006</v>
      </c>
      <c r="E298" s="278" t="s">
        <v>4011</v>
      </c>
      <c r="F298" s="125" t="s">
        <v>4012</v>
      </c>
      <c r="G298" s="274" t="s">
        <v>4102</v>
      </c>
      <c r="H298" s="193" t="s">
        <v>4013</v>
      </c>
      <c r="I298" s="193" t="s">
        <v>4014</v>
      </c>
      <c r="J298" s="193" t="s">
        <v>4015</v>
      </c>
      <c r="K298" s="274" t="s">
        <v>4016</v>
      </c>
      <c r="L298" s="274" t="s">
        <v>4017</v>
      </c>
      <c r="M298" s="193" t="s">
        <v>4530</v>
      </c>
    </row>
    <row r="299" spans="1:13" ht="30">
      <c r="A299" s="193" t="str">
        <f t="shared" si="4"/>
        <v>CheckerL65</v>
      </c>
      <c r="B299" s="193" t="s">
        <v>2431</v>
      </c>
      <c r="C299" s="193" t="s">
        <v>4010</v>
      </c>
      <c r="D299" s="193" t="s">
        <v>4006</v>
      </c>
      <c r="E299" s="278" t="s">
        <v>4011</v>
      </c>
      <c r="F299" s="125" t="s">
        <v>4012</v>
      </c>
      <c r="G299" s="274" t="s">
        <v>4102</v>
      </c>
      <c r="H299" s="193" t="s">
        <v>4013</v>
      </c>
      <c r="I299" s="193" t="s">
        <v>4014</v>
      </c>
      <c r="J299" s="193" t="s">
        <v>4015</v>
      </c>
      <c r="K299" s="274" t="s">
        <v>4016</v>
      </c>
      <c r="L299" s="274" t="s">
        <v>4017</v>
      </c>
      <c r="M299" s="193" t="s">
        <v>4530</v>
      </c>
    </row>
    <row r="300" spans="1:13" ht="57">
      <c r="A300" s="193" t="str">
        <f t="shared" si="4"/>
        <v>Product ListA1</v>
      </c>
      <c r="B300" s="193" t="s">
        <v>2514</v>
      </c>
      <c r="C300" s="193" t="s">
        <v>1185</v>
      </c>
      <c r="D300" s="279" t="s">
        <v>1209</v>
      </c>
      <c r="E300" s="195" t="s">
        <v>469</v>
      </c>
      <c r="F300" s="195" t="s">
        <v>623</v>
      </c>
      <c r="G300" s="193" t="s">
        <v>1016</v>
      </c>
      <c r="H300" s="193" t="s">
        <v>704</v>
      </c>
      <c r="I300" s="193" t="s">
        <v>381</v>
      </c>
      <c r="J300" s="280" t="s">
        <v>2589</v>
      </c>
      <c r="K300" s="196" t="s">
        <v>165</v>
      </c>
      <c r="L300" s="277" t="s">
        <v>95</v>
      </c>
      <c r="M300" s="279" t="s">
        <v>4531</v>
      </c>
    </row>
    <row r="301" spans="1:13" ht="17.25">
      <c r="A301" s="193" t="str">
        <f t="shared" si="4"/>
        <v>Product ListB5</v>
      </c>
      <c r="B301" s="193" t="s">
        <v>2514</v>
      </c>
      <c r="C301" s="193" t="s">
        <v>1815</v>
      </c>
      <c r="D301" s="279" t="s">
        <v>925</v>
      </c>
      <c r="E301" s="195" t="s">
        <v>2744</v>
      </c>
      <c r="F301" s="195" t="s">
        <v>624</v>
      </c>
      <c r="G301" s="193" t="s">
        <v>1017</v>
      </c>
      <c r="H301" s="193" t="s">
        <v>705</v>
      </c>
      <c r="I301" s="193" t="s">
        <v>382</v>
      </c>
      <c r="J301" s="279" t="s">
        <v>2334</v>
      </c>
      <c r="K301" s="196" t="s">
        <v>166</v>
      </c>
      <c r="L301" s="281" t="s">
        <v>96</v>
      </c>
      <c r="M301" s="279" t="s">
        <v>4532</v>
      </c>
    </row>
    <row r="302" spans="1:13" ht="28.5">
      <c r="A302" s="193" t="str">
        <f t="shared" si="4"/>
        <v>Product ListC5</v>
      </c>
      <c r="B302" s="193" t="s">
        <v>2514</v>
      </c>
      <c r="C302" s="193" t="s">
        <v>1836</v>
      </c>
      <c r="D302" s="279" t="s">
        <v>926</v>
      </c>
      <c r="E302" s="195" t="s">
        <v>470</v>
      </c>
      <c r="F302" s="195" t="s">
        <v>625</v>
      </c>
      <c r="G302" s="193" t="s">
        <v>1018</v>
      </c>
      <c r="H302" s="193" t="s">
        <v>706</v>
      </c>
      <c r="I302" s="193" t="s">
        <v>383</v>
      </c>
      <c r="J302" s="279" t="s">
        <v>1798</v>
      </c>
      <c r="K302" s="196" t="s">
        <v>167</v>
      </c>
      <c r="L302" s="281" t="s">
        <v>97</v>
      </c>
      <c r="M302" s="279" t="s">
        <v>4533</v>
      </c>
    </row>
    <row r="303" spans="1:13" ht="28.5">
      <c r="A303" s="193" t="str">
        <f t="shared" si="4"/>
        <v>Product ListD5</v>
      </c>
      <c r="B303" s="193" t="s">
        <v>2514</v>
      </c>
      <c r="C303" s="193" t="s">
        <v>2515</v>
      </c>
      <c r="D303" s="279" t="s">
        <v>1471</v>
      </c>
      <c r="E303" s="193" t="s">
        <v>471</v>
      </c>
      <c r="F303" s="195" t="s">
        <v>2000</v>
      </c>
      <c r="G303" s="193" t="s">
        <v>1779</v>
      </c>
      <c r="H303" s="193" t="s">
        <v>1780</v>
      </c>
      <c r="I303" s="193" t="s">
        <v>1781</v>
      </c>
      <c r="J303" s="279" t="s">
        <v>1912</v>
      </c>
      <c r="K303" s="196" t="s">
        <v>1782</v>
      </c>
      <c r="L303" s="281" t="s">
        <v>862</v>
      </c>
      <c r="M303" s="279" t="s">
        <v>4432</v>
      </c>
    </row>
    <row r="304" spans="1:13" ht="28.5">
      <c r="A304" s="193" t="str">
        <f t="shared" si="4"/>
        <v>GeneralCpy</v>
      </c>
      <c r="B304" s="193" t="s">
        <v>902</v>
      </c>
      <c r="C304" s="193" t="s">
        <v>903</v>
      </c>
      <c r="D304" s="193" t="s">
        <v>4642</v>
      </c>
      <c r="E304" s="193" t="s">
        <v>4642</v>
      </c>
      <c r="F304" s="193" t="s">
        <v>4642</v>
      </c>
      <c r="G304" s="193" t="s">
        <v>4642</v>
      </c>
      <c r="H304" s="193" t="s">
        <v>4642</v>
      </c>
      <c r="I304" s="193" t="s">
        <v>4642</v>
      </c>
      <c r="J304" s="193" t="s">
        <v>4642</v>
      </c>
      <c r="K304" s="193" t="s">
        <v>4642</v>
      </c>
      <c r="L304" s="260" t="s">
        <v>190</v>
      </c>
      <c r="M304" s="193" t="s">
        <v>4643</v>
      </c>
    </row>
    <row r="305" spans="1:13">
      <c r="A305" s="193" t="s">
        <v>2878</v>
      </c>
      <c r="B305" s="193" t="s">
        <v>902</v>
      </c>
      <c r="M305" s="193"/>
    </row>
    <row r="306" spans="1:13">
      <c r="M306" s="193"/>
    </row>
    <row r="307" spans="1:13" ht="99.75">
      <c r="A307" s="193" t="s">
        <v>1471</v>
      </c>
      <c r="D307" s="193" t="s">
        <v>4935</v>
      </c>
      <c r="E307" s="193" t="s">
        <v>4945</v>
      </c>
      <c r="F307" s="193" t="s">
        <v>4946</v>
      </c>
      <c r="G307" s="193" t="s">
        <v>4955</v>
      </c>
      <c r="H307" s="193" t="s">
        <v>4956</v>
      </c>
      <c r="I307" s="193" t="s">
        <v>4965</v>
      </c>
      <c r="J307" s="193" t="s">
        <v>4966</v>
      </c>
      <c r="K307" s="193" t="s">
        <v>4975</v>
      </c>
      <c r="L307" s="260" t="s">
        <v>4976</v>
      </c>
      <c r="M307" s="193" t="s">
        <v>4985</v>
      </c>
    </row>
    <row r="308" spans="1:13" ht="28.5">
      <c r="A308" s="193" t="s">
        <v>1471</v>
      </c>
      <c r="D308" s="193" t="s">
        <v>492</v>
      </c>
      <c r="E308" s="193" t="s">
        <v>511</v>
      </c>
      <c r="F308" s="193" t="s">
        <v>516</v>
      </c>
      <c r="G308" s="196" t="s">
        <v>512</v>
      </c>
      <c r="H308" s="193" t="s">
        <v>185</v>
      </c>
      <c r="I308" s="193" t="s">
        <v>384</v>
      </c>
      <c r="J308" s="193" t="s">
        <v>2590</v>
      </c>
      <c r="K308" s="193" t="s">
        <v>173</v>
      </c>
      <c r="L308" s="268" t="s">
        <v>509</v>
      </c>
      <c r="M308" s="193" t="s">
        <v>4534</v>
      </c>
    </row>
    <row r="309" spans="1:13" ht="42.75">
      <c r="A309" s="193" t="s">
        <v>1471</v>
      </c>
      <c r="D309" s="193" t="s">
        <v>493</v>
      </c>
      <c r="E309" s="193" t="s">
        <v>494</v>
      </c>
      <c r="F309" s="193" t="s">
        <v>517</v>
      </c>
      <c r="G309" s="196" t="s">
        <v>513</v>
      </c>
      <c r="H309" s="193" t="s">
        <v>186</v>
      </c>
      <c r="I309" s="193" t="s">
        <v>385</v>
      </c>
      <c r="J309" s="193" t="s">
        <v>2612</v>
      </c>
      <c r="K309" s="193" t="s">
        <v>174</v>
      </c>
      <c r="L309" s="268" t="s">
        <v>495</v>
      </c>
      <c r="M309" s="193" t="s">
        <v>4535</v>
      </c>
    </row>
    <row r="310" spans="1:13" ht="99.75">
      <c r="A310" s="193" t="s">
        <v>1471</v>
      </c>
      <c r="D310" s="193" t="s">
        <v>486</v>
      </c>
      <c r="E310" s="193" t="s">
        <v>487</v>
      </c>
      <c r="F310" s="193" t="s">
        <v>488</v>
      </c>
      <c r="G310" s="196" t="s">
        <v>514</v>
      </c>
      <c r="H310" s="193" t="s">
        <v>187</v>
      </c>
      <c r="I310" s="193" t="s">
        <v>386</v>
      </c>
      <c r="J310" s="193" t="s">
        <v>489</v>
      </c>
      <c r="K310" s="193" t="s">
        <v>490</v>
      </c>
      <c r="L310" s="268" t="s">
        <v>491</v>
      </c>
      <c r="M310" s="193" t="s">
        <v>4536</v>
      </c>
    </row>
    <row r="311" spans="1:13" ht="42.75">
      <c r="A311" s="193" t="s">
        <v>1471</v>
      </c>
      <c r="D311" s="193" t="s">
        <v>475</v>
      </c>
      <c r="E311" s="193" t="s">
        <v>476</v>
      </c>
      <c r="F311" s="193" t="s">
        <v>518</v>
      </c>
      <c r="G311" s="196" t="s">
        <v>477</v>
      </c>
      <c r="H311" s="193" t="s">
        <v>188</v>
      </c>
      <c r="I311" s="193" t="s">
        <v>387</v>
      </c>
      <c r="J311" s="193" t="s">
        <v>2591</v>
      </c>
      <c r="K311" s="193" t="s">
        <v>177</v>
      </c>
      <c r="L311" s="268" t="s">
        <v>510</v>
      </c>
      <c r="M311" s="193" t="s">
        <v>4537</v>
      </c>
    </row>
    <row r="312" spans="1:13" ht="42.75">
      <c r="A312" s="193" t="s">
        <v>1471</v>
      </c>
      <c r="D312" s="193" t="s">
        <v>478</v>
      </c>
      <c r="E312" s="193" t="s">
        <v>479</v>
      </c>
      <c r="F312" s="193" t="s">
        <v>519</v>
      </c>
      <c r="G312" s="196" t="s">
        <v>480</v>
      </c>
      <c r="H312" s="193" t="s">
        <v>189</v>
      </c>
      <c r="I312" s="193" t="s">
        <v>388</v>
      </c>
      <c r="J312" s="193" t="s">
        <v>2592</v>
      </c>
      <c r="K312" s="193" t="s">
        <v>175</v>
      </c>
      <c r="L312" s="268" t="s">
        <v>481</v>
      </c>
      <c r="M312" s="193" t="s">
        <v>4538</v>
      </c>
    </row>
    <row r="313" spans="1:13" ht="156.75">
      <c r="A313" s="193" t="s">
        <v>1471</v>
      </c>
      <c r="D313" s="193" t="s">
        <v>485</v>
      </c>
      <c r="E313" s="193" t="s">
        <v>482</v>
      </c>
      <c r="F313" s="193" t="s">
        <v>520</v>
      </c>
      <c r="G313" s="196" t="s">
        <v>515</v>
      </c>
      <c r="H313" s="193" t="s">
        <v>483</v>
      </c>
      <c r="I313" s="193" t="s">
        <v>389</v>
      </c>
      <c r="J313" s="193" t="s">
        <v>2593</v>
      </c>
      <c r="K313" s="193" t="s">
        <v>176</v>
      </c>
      <c r="L313" s="268" t="s">
        <v>484</v>
      </c>
      <c r="M313" s="193" t="s">
        <v>4539</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Revision</vt:lpstr>
      <vt:lpstr>Instructions</vt:lpstr>
      <vt:lpstr>Definitions</vt:lpstr>
      <vt:lpstr>Declaration</vt:lpstr>
      <vt:lpstr>Smelter List</vt:lpstr>
      <vt:lpstr>Checker</vt:lpstr>
      <vt:lpstr>Product List</vt:lpstr>
      <vt:lpstr>Smelter Reference List</vt:lpstr>
      <vt:lpstr>L</vt:lpstr>
      <vt:lpstr>C</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Vladimir Sinitsyn</cp:lastModifiedBy>
  <cp:lastPrinted>2015-04-21T20:47:43Z</cp:lastPrinted>
  <dcterms:created xsi:type="dcterms:W3CDTF">2010-06-21T21:00:23Z</dcterms:created>
  <dcterms:modified xsi:type="dcterms:W3CDTF">2017-05-19T11:58:10Z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