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1smc.net\files\jp-eh\技術統括部\10_グリーン調達\紛争鉱物調査_北村\業務連絡書\2025年紛争鉱物調査　掲載\DOC1143114_添付資料\"/>
    </mc:Choice>
  </mc:AlternateContent>
  <xr:revisionPtr revIDLastSave="0" documentId="13_ncr:1_{48C4F127-44C3-4E29-97C6-B3DB882E64C4}"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3" i="5" l="1"/>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S59" i="5"/>
  <c r="S38" i="5"/>
  <c r="S36" i="5"/>
  <c r="S34" i="5"/>
  <c r="S51" i="5"/>
  <c r="S57" i="5"/>
  <c r="S63" i="5"/>
  <c r="S48" i="5"/>
  <c r="S43" i="5"/>
  <c r="S49" i="5"/>
  <c r="S55" i="5"/>
  <c r="S61" i="5"/>
  <c r="S35" i="5"/>
  <c r="S41" i="5"/>
  <c r="S47" i="5"/>
  <c r="S53" i="5"/>
  <c r="S46" i="5"/>
  <c r="S44" i="5"/>
  <c r="S32" i="5"/>
  <c r="S33" i="5"/>
  <c r="S39" i="5"/>
  <c r="S45" i="5"/>
  <c r="S62" i="5"/>
  <c r="S60" i="5"/>
  <c r="S58" i="5"/>
  <c r="S37" i="5"/>
  <c r="S54" i="5"/>
  <c r="S52" i="5"/>
  <c r="S50" i="5"/>
  <c r="S40" i="5"/>
  <c r="S42" i="5"/>
  <c r="S56" i="5"/>
  <c r="AB24" i="5" l="1"/>
  <c r="X24" i="5"/>
  <c r="V24" i="5"/>
  <c r="AB23" i="5"/>
  <c r="X23" i="5"/>
  <c r="V23" i="5"/>
  <c r="AB22" i="5"/>
  <c r="X22" i="5"/>
  <c r="V22" i="5"/>
  <c r="AB21" i="5"/>
  <c r="X21" i="5"/>
  <c r="V21" i="5"/>
  <c r="AB20" i="5"/>
  <c r="X20" i="5"/>
  <c r="V20" i="5"/>
  <c r="T20" i="5"/>
  <c r="S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B8" i="3"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73" i="2"/>
  <c r="A75" i="2"/>
  <c r="C26" i="3"/>
  <c r="C14" i="3"/>
  <c r="C19" i="3"/>
  <c r="C22" i="3"/>
  <c r="C23"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B13" i="6"/>
  <c r="G13" i="6"/>
  <c r="H13" i="6"/>
  <c r="J4" i="20"/>
  <c r="H4" i="20"/>
  <c r="B4" i="20"/>
  <c r="B3" i="20"/>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G103" i="6" s="1"/>
  <c r="B102" i="6"/>
  <c r="B101" i="6"/>
  <c r="G101" i="6" s="1"/>
  <c r="B100" i="6"/>
  <c r="B99" i="6"/>
  <c r="G99" i="6" s="1"/>
  <c r="H99" i="6" s="1"/>
  <c r="D99" i="6" s="1"/>
  <c r="B98" i="6"/>
  <c r="B96" i="6"/>
  <c r="B95" i="6"/>
  <c r="G95" i="6" s="1"/>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F42" i="6" s="1"/>
  <c r="B19" i="6"/>
  <c r="B18" i="6"/>
  <c r="B17" i="6"/>
  <c r="F28" i="6" s="1"/>
  <c r="B15" i="6"/>
  <c r="G15" i="6" s="1"/>
  <c r="H15" i="6" s="1"/>
  <c r="D15" i="6" s="1"/>
  <c r="B12" i="6"/>
  <c r="B11" i="6"/>
  <c r="B10" i="6"/>
  <c r="G10" i="6"/>
  <c r="H10" i="6"/>
  <c r="D10" i="6"/>
  <c r="B9" i="6"/>
  <c r="B6" i="6"/>
  <c r="B4" i="6"/>
  <c r="O30" i="4"/>
  <c r="P54" i="4"/>
  <c r="B90" i="4" s="1"/>
  <c r="A72" i="6" s="1"/>
  <c r="B120" i="4"/>
  <c r="A98" i="6" s="1"/>
  <c r="B102" i="4"/>
  <c r="A83" i="6" s="1"/>
  <c r="P53" i="4"/>
  <c r="Q53" i="4" s="1"/>
  <c r="B78" i="4"/>
  <c r="A61" i="6" s="1"/>
  <c r="B54" i="4"/>
  <c r="A39" i="6" s="1"/>
  <c r="P42" i="4"/>
  <c r="B42" i="4"/>
  <c r="A28" i="6"/>
  <c r="P41" i="4"/>
  <c r="A17" i="6"/>
  <c r="B24" i="4"/>
  <c r="A13" i="6" s="1"/>
  <c r="B21" i="4"/>
  <c r="A11" i="6" s="1"/>
  <c r="A8" i="6"/>
  <c r="B9" i="4"/>
  <c r="A5" i="6" s="1"/>
  <c r="B138"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s="1"/>
  <c r="S48" i="4"/>
  <c r="T48" i="4"/>
  <c r="U48" i="4"/>
  <c r="V48" i="4"/>
  <c r="W48" i="4"/>
  <c r="X48" i="4"/>
  <c r="Y48" i="4"/>
  <c r="Z48" i="4"/>
  <c r="AA48" i="4" s="1"/>
  <c r="S47" i="4"/>
  <c r="S46" i="4"/>
  <c r="T47" i="4"/>
  <c r="U47" i="4"/>
  <c r="T46" i="4"/>
  <c r="S45" i="4"/>
  <c r="S44" i="4"/>
  <c r="T45" i="4"/>
  <c r="U46" i="4"/>
  <c r="V47" i="4"/>
  <c r="W47" i="4"/>
  <c r="V46" i="4"/>
  <c r="U45" i="4"/>
  <c r="T44" i="4"/>
  <c r="S43" i="4"/>
  <c r="S42" i="4"/>
  <c r="T42" i="4" s="1"/>
  <c r="U42" i="4" s="1"/>
  <c r="T43" i="4"/>
  <c r="U44" i="4"/>
  <c r="V44" i="4" s="1"/>
  <c r="V45" i="4"/>
  <c r="W46" i="4"/>
  <c r="X47" i="4"/>
  <c r="Y47" i="4" s="1"/>
  <c r="X46" i="4"/>
  <c r="Y45" i="4" s="1"/>
  <c r="W45" i="4"/>
  <c r="U43" i="4"/>
  <c r="V43" i="4" s="1"/>
  <c r="X45" i="4"/>
  <c r="Q39" i="4"/>
  <c r="P39" i="4"/>
  <c r="Q38" i="4"/>
  <c r="P38" i="4"/>
  <c r="Q37" i="4"/>
  <c r="P37" i="4"/>
  <c r="Q36" i="4"/>
  <c r="P36" i="4"/>
  <c r="Q35" i="4"/>
  <c r="P35" i="4"/>
  <c r="Q34" i="4"/>
  <c r="P34" i="4"/>
  <c r="Q33" i="4"/>
  <c r="P33" i="4"/>
  <c r="Q32" i="4"/>
  <c r="P32" i="4"/>
  <c r="Q31" i="4"/>
  <c r="P31" i="4"/>
  <c r="Q30" i="4"/>
  <c r="P30" i="4"/>
  <c r="B16" i="4"/>
  <c r="G3" i="5"/>
  <c r="F40" i="6"/>
  <c r="F51" i="6"/>
  <c r="F62" i="6" s="1"/>
  <c r="C4"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E4" i="5"/>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17" i="6"/>
  <c r="C123" i="6"/>
  <c r="C122" i="6"/>
  <c r="C121" i="6"/>
  <c r="C120" i="6"/>
  <c r="G102" i="6"/>
  <c r="H102" i="6" s="1"/>
  <c r="D102" i="6" s="1"/>
  <c r="G100" i="6"/>
  <c r="G88" i="6"/>
  <c r="G87" i="6"/>
  <c r="G86" i="6"/>
  <c r="G85" i="6"/>
  <c r="G84" i="6"/>
  <c r="G83" i="6"/>
  <c r="G77" i="6"/>
  <c r="G76" i="6"/>
  <c r="G75" i="6"/>
  <c r="G74" i="6"/>
  <c r="G73" i="6"/>
  <c r="G72" i="6"/>
  <c r="F41" i="6"/>
  <c r="F52" i="6" s="1"/>
  <c r="G66" i="6"/>
  <c r="G65" i="6"/>
  <c r="G64" i="6"/>
  <c r="G63" i="6"/>
  <c r="G62" i="6"/>
  <c r="G61" i="6"/>
  <c r="G55" i="6"/>
  <c r="G54" i="6"/>
  <c r="G53" i="6"/>
  <c r="G52" i="6"/>
  <c r="G51" i="6"/>
  <c r="G50" i="6"/>
  <c r="G44" i="6"/>
  <c r="G43" i="6"/>
  <c r="G42" i="6"/>
  <c r="G41" i="6"/>
  <c r="G40" i="6"/>
  <c r="G39" i="6"/>
  <c r="G33" i="6"/>
  <c r="G32" i="6"/>
  <c r="G31" i="6"/>
  <c r="G30" i="6"/>
  <c r="G29" i="6"/>
  <c r="G28" i="6"/>
  <c r="H7" i="6"/>
  <c r="D7" i="6"/>
  <c r="G9" i="6"/>
  <c r="H9" i="6"/>
  <c r="C37" i="6"/>
  <c r="C36" i="6"/>
  <c r="C35" i="6"/>
  <c r="C34" i="6"/>
  <c r="J33" i="6"/>
  <c r="F33" i="6"/>
  <c r="H33" i="6" s="1"/>
  <c r="I32" i="6"/>
  <c r="C32" i="6" s="1"/>
  <c r="F32" i="6"/>
  <c r="H32" i="6"/>
  <c r="F31" i="6"/>
  <c r="H31" i="6" s="1"/>
  <c r="I30" i="6"/>
  <c r="J30" i="6"/>
  <c r="F30" i="6"/>
  <c r="H30" i="6"/>
  <c r="K116" i="6" s="1"/>
  <c r="F29" i="6"/>
  <c r="H29" i="6"/>
  <c r="D29" i="6" s="1"/>
  <c r="B155" i="5"/>
  <c r="B156" i="5"/>
  <c r="B190" i="5"/>
  <c r="B191" i="5"/>
  <c r="B289" i="5"/>
  <c r="B290" i="5"/>
  <c r="B347" i="5"/>
  <c r="B348" i="5"/>
  <c r="B394" i="5"/>
  <c r="B395"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F44" i="6"/>
  <c r="F55" i="6" s="1"/>
  <c r="I119" i="6"/>
  <c r="J118" i="6"/>
  <c r="J112" i="6"/>
  <c r="I112" i="6"/>
  <c r="G112" i="6"/>
  <c r="B112" i="6" s="1"/>
  <c r="J85" i="6"/>
  <c r="J77" i="6"/>
  <c r="I77" i="6"/>
  <c r="F43" i="6"/>
  <c r="F54" i="6"/>
  <c r="F65" i="6"/>
  <c r="F76" i="6"/>
  <c r="H76" i="6"/>
  <c r="I76" i="6"/>
  <c r="C76" i="6" s="1"/>
  <c r="J66" i="6"/>
  <c r="H65" i="6"/>
  <c r="I64" i="6"/>
  <c r="J63" i="6"/>
  <c r="I63" i="6"/>
  <c r="H54" i="6"/>
  <c r="J53" i="6"/>
  <c r="I53" i="6"/>
  <c r="J52" i="6"/>
  <c r="H43" i="6"/>
  <c r="I43" i="6"/>
  <c r="C43" i="6" s="1"/>
  <c r="J42" i="6"/>
  <c r="I42" i="6"/>
  <c r="C107" i="6"/>
  <c r="C106" i="6"/>
  <c r="C105" i="6"/>
  <c r="C104" i="6"/>
  <c r="I103" i="6"/>
  <c r="J103" i="6"/>
  <c r="F103" i="6"/>
  <c r="I100" i="6"/>
  <c r="J100" i="6"/>
  <c r="C92" i="6"/>
  <c r="C91" i="6"/>
  <c r="C90" i="6"/>
  <c r="C89" i="6"/>
  <c r="I85" i="6"/>
  <c r="I84" i="6"/>
  <c r="J84" i="6"/>
  <c r="C81" i="6"/>
  <c r="C80" i="6"/>
  <c r="C79" i="6"/>
  <c r="C78" i="6"/>
  <c r="C70" i="6"/>
  <c r="C69" i="6"/>
  <c r="C68" i="6"/>
  <c r="C67" i="6"/>
  <c r="C59" i="6"/>
  <c r="C58" i="6"/>
  <c r="C57" i="6"/>
  <c r="C56" i="6"/>
  <c r="I52" i="6"/>
  <c r="I51" i="6"/>
  <c r="C48" i="6"/>
  <c r="C47" i="6"/>
  <c r="C46" i="6"/>
  <c r="C45" i="6"/>
  <c r="J40" i="6"/>
  <c r="H40" i="6"/>
  <c r="C26" i="6"/>
  <c r="C25" i="6"/>
  <c r="C24" i="6"/>
  <c r="C23" i="6"/>
  <c r="I21" i="6"/>
  <c r="C21" i="6" s="1"/>
  <c r="J21" i="6"/>
  <c r="J7" i="6"/>
  <c r="H19" i="6"/>
  <c r="D19" i="6" s="1"/>
  <c r="I7" i="6"/>
  <c r="C7" i="6" s="1"/>
  <c r="G4" i="6"/>
  <c r="H4" i="6"/>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6" i="6"/>
  <c r="G98" i="6"/>
  <c r="G108" i="6"/>
  <c r="G109" i="6"/>
  <c r="G110" i="6"/>
  <c r="G111" i="6"/>
  <c r="G5" i="6"/>
  <c r="H5" i="6" s="1"/>
  <c r="D5" i="6" s="1"/>
  <c r="F6" i="6"/>
  <c r="H6" i="6" s="1"/>
  <c r="D6" i="6" s="1"/>
  <c r="G6" i="6"/>
  <c r="G11" i="6"/>
  <c r="H11" i="6"/>
  <c r="G12" i="6"/>
  <c r="H12" i="6"/>
  <c r="D12" i="6" s="1"/>
  <c r="H14" i="6"/>
  <c r="H16" i="6"/>
  <c r="I5" i="6"/>
  <c r="J5" i="6"/>
  <c r="I6" i="6"/>
  <c r="I11" i="6"/>
  <c r="C11" i="6" s="1"/>
  <c r="J11" i="6"/>
  <c r="I12" i="6"/>
  <c r="C12" i="6" s="1"/>
  <c r="I18" i="6"/>
  <c r="J18" i="6"/>
  <c r="H18" i="6"/>
  <c r="D18" i="6" s="1"/>
  <c r="H20" i="6"/>
  <c r="I39" i="6"/>
  <c r="J39" i="6"/>
  <c r="I50" i="6"/>
  <c r="I94" i="6"/>
  <c r="J94" i="6"/>
  <c r="I95" i="6"/>
  <c r="I99" i="6"/>
  <c r="J99" i="6"/>
  <c r="F99" i="6"/>
  <c r="I110" i="6"/>
  <c r="J110" i="6"/>
  <c r="I111" i="6"/>
  <c r="F115" i="6"/>
  <c r="X191" i="5"/>
  <c r="X387" i="5"/>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3" i="6"/>
  <c r="D11"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H70" i="5"/>
  <c r="I176" i="5"/>
  <c r="R1243" i="5"/>
  <c r="I2243" i="5"/>
  <c r="R2094" i="5"/>
  <c r="G2107" i="5"/>
  <c r="R1451" i="5"/>
  <c r="F1879" i="5"/>
  <c r="F429" i="5"/>
  <c r="J1211" i="5"/>
  <c r="G1272" i="5"/>
  <c r="S2439" i="5"/>
  <c r="G2230" i="5"/>
  <c r="R70" i="5"/>
  <c r="I134" i="5"/>
  <c r="H198" i="5"/>
  <c r="H1000"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F129" i="5"/>
  <c r="I129" i="5"/>
  <c r="J2332" i="5"/>
  <c r="I2265" i="5"/>
  <c r="R313" i="5"/>
  <c r="S923" i="5"/>
  <c r="J2439" i="5"/>
  <c r="R1281" i="5"/>
  <c r="G2321" i="5"/>
  <c r="F409" i="5"/>
  <c r="F753" i="5"/>
  <c r="S1171" i="5"/>
  <c r="S211"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B32" i="4"/>
  <c r="A19" i="6"/>
  <c r="AA15" i="4"/>
  <c r="B33" i="4"/>
  <c r="A20" i="6"/>
  <c r="F18" i="6"/>
  <c r="F19" i="6"/>
  <c r="F20" i="6"/>
  <c r="O33" i="4"/>
  <c r="P57" i="4"/>
  <c r="B105" i="4" s="1"/>
  <c r="A86" i="6" s="1"/>
  <c r="O32" i="4"/>
  <c r="P56" i="4"/>
  <c r="B104" i="4" s="1"/>
  <c r="A85" i="6" s="1"/>
  <c r="B122" i="4"/>
  <c r="A100" i="6"/>
  <c r="B92" i="4"/>
  <c r="A74" i="6"/>
  <c r="B81" i="4"/>
  <c r="A64" i="6" s="1"/>
  <c r="B68" i="4"/>
  <c r="A52" i="6"/>
  <c r="B57" i="4"/>
  <c r="A42" i="6"/>
  <c r="P45" i="4"/>
  <c r="B45" i="4" s="1"/>
  <c r="A31" i="6" s="1"/>
  <c r="P44" i="4"/>
  <c r="B44" i="4" s="1"/>
  <c r="A30" i="6" s="1"/>
  <c r="D20" i="6"/>
  <c r="A116" i="6"/>
  <c r="A117" i="6"/>
  <c r="H51" i="6"/>
  <c r="D51" i="6" s="1"/>
  <c r="D40" i="6"/>
  <c r="K115" i="6"/>
  <c r="A115" i="6"/>
  <c r="O31" i="4"/>
  <c r="P43" i="4"/>
  <c r="B43" i="4" s="1"/>
  <c r="A29" i="6" s="1"/>
  <c r="P55" i="4"/>
  <c r="B91" i="4" s="1"/>
  <c r="A73" i="6" s="1"/>
  <c r="B55" i="4"/>
  <c r="A40" i="6" s="1"/>
  <c r="B79" i="4"/>
  <c r="A62" i="6" s="1"/>
  <c r="B103" i="4"/>
  <c r="A84" i="6" s="1"/>
  <c r="AA16" i="4" a="1"/>
  <c r="AA16" i="4"/>
  <c r="A118" i="6"/>
  <c r="AA17" i="4" a="1"/>
  <c r="AA17" i="4"/>
  <c r="A119" i="6"/>
  <c r="B34" i="4"/>
  <c r="A21" i="6"/>
  <c r="F118" i="6"/>
  <c r="F21" i="6"/>
  <c r="H21" i="6"/>
  <c r="D21" i="6"/>
  <c r="F87" i="6"/>
  <c r="H87" i="6"/>
  <c r="F102" i="6"/>
  <c r="K118" i="6"/>
  <c r="D32" i="6"/>
  <c r="D43" i="6"/>
  <c r="D54" i="6"/>
  <c r="D65" i="6"/>
  <c r="D76" i="6"/>
  <c r="D87" i="6"/>
  <c r="O34" i="4"/>
  <c r="P46" i="4"/>
  <c r="B46" i="4"/>
  <c r="A32" i="6"/>
  <c r="P58" i="4"/>
  <c r="B58" i="4"/>
  <c r="A43" i="6"/>
  <c r="B70" i="4"/>
  <c r="A54" i="6"/>
  <c r="B82" i="4"/>
  <c r="A65" i="6"/>
  <c r="B94" i="4"/>
  <c r="A76" i="6"/>
  <c r="B106" i="4"/>
  <c r="A87" i="6"/>
  <c r="B124" i="4"/>
  <c r="A102" i="6"/>
  <c r="B35" i="4"/>
  <c r="O35" i="4"/>
  <c r="P59" i="4"/>
  <c r="B125" i="4" s="1"/>
  <c r="A103" i="6" s="1"/>
  <c r="B95" i="4"/>
  <c r="A77" i="6"/>
  <c r="B83" i="4"/>
  <c r="A66" i="6" s="1"/>
  <c r="P47" i="4"/>
  <c r="B47" i="4"/>
  <c r="A33" i="6"/>
  <c r="A22" i="6"/>
  <c r="F22" i="6"/>
  <c r="H22" i="6"/>
  <c r="D22"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Q41" i="4"/>
  <c r="B41" i="4"/>
  <c r="A27" i="6" s="1"/>
  <c r="A26" i="6"/>
  <c r="D9" i="6"/>
  <c r="A9" i="2"/>
  <c r="A70" i="2"/>
  <c r="A67" i="2"/>
  <c r="T56" i="5"/>
  <c r="T60" i="5"/>
  <c r="T53" i="5"/>
  <c r="T48" i="5"/>
  <c r="S15" i="5"/>
  <c r="S16" i="5"/>
  <c r="S9" i="5"/>
  <c r="S8" i="5"/>
  <c r="S19" i="5"/>
  <c r="T42" i="5"/>
  <c r="T62" i="5"/>
  <c r="T47" i="5"/>
  <c r="T63" i="5"/>
  <c r="S7" i="5"/>
  <c r="S18" i="5"/>
  <c r="S17" i="5"/>
  <c r="T40" i="5"/>
  <c r="T45" i="5"/>
  <c r="T41" i="5"/>
  <c r="T57" i="5"/>
  <c r="S24" i="5"/>
  <c r="T50" i="5"/>
  <c r="T39" i="5"/>
  <c r="T35" i="5"/>
  <c r="T51" i="5"/>
  <c r="S10" i="5"/>
  <c r="S11" i="5"/>
  <c r="S22" i="5"/>
  <c r="S14" i="5"/>
  <c r="T52" i="5"/>
  <c r="T33" i="5"/>
  <c r="T61" i="5"/>
  <c r="T34" i="5"/>
  <c r="S21" i="5"/>
  <c r="S13" i="5"/>
  <c r="S23" i="5"/>
  <c r="T54" i="5"/>
  <c r="T32" i="5"/>
  <c r="T55" i="5"/>
  <c r="T36" i="5"/>
  <c r="T37" i="5"/>
  <c r="T44" i="5"/>
  <c r="T49" i="5"/>
  <c r="T38" i="5"/>
  <c r="S12" i="5"/>
  <c r="S5" i="5"/>
  <c r="S6" i="5"/>
  <c r="T58" i="5"/>
  <c r="T46" i="5"/>
  <c r="T43" i="5"/>
  <c r="T59" i="5"/>
  <c r="C18" i="3" l="1"/>
  <c r="C15" i="3"/>
  <c r="F124" i="6"/>
  <c r="C124" i="6" s="1"/>
  <c r="G118" i="6"/>
  <c r="H118" i="6" s="1"/>
  <c r="D118" i="6" s="1"/>
  <c r="G115" i="6"/>
  <c r="H115" i="6" s="1"/>
  <c r="D115" i="6" s="1"/>
  <c r="H103" i="6"/>
  <c r="D103" i="6" s="1"/>
  <c r="C99" i="6"/>
  <c r="C8" i="3"/>
  <c r="C11" i="3"/>
  <c r="C10" i="3"/>
  <c r="C6" i="3"/>
  <c r="AB49" i="4"/>
  <c r="AC49" i="4" s="1"/>
  <c r="AB48" i="4"/>
  <c r="Z46" i="4"/>
  <c r="Z47" i="4"/>
  <c r="AA47" i="4" s="1"/>
  <c r="Z45" i="4"/>
  <c r="W44" i="4"/>
  <c r="X44" i="4" s="1"/>
  <c r="W43" i="4"/>
  <c r="Y46" i="4"/>
  <c r="H28" i="6"/>
  <c r="V42" i="4"/>
  <c r="W42" i="4" s="1"/>
  <c r="K114" i="6"/>
  <c r="D28" i="6"/>
  <c r="F39" i="6"/>
  <c r="F94" i="6" s="1"/>
  <c r="F108" i="6" s="1"/>
  <c r="H108" i="6" s="1"/>
  <c r="D108" i="6" s="1"/>
  <c r="B66" i="4"/>
  <c r="A50" i="6" s="1"/>
  <c r="B119" i="4"/>
  <c r="A97" i="6" s="1"/>
  <c r="G17" i="6"/>
  <c r="H17" i="6" s="1"/>
  <c r="D17" i="6" s="1"/>
  <c r="J74" i="6"/>
  <c r="D4" i="5"/>
  <c r="I73" i="6"/>
  <c r="B13" i="4"/>
  <c r="A139" i="4"/>
  <c r="B22" i="4"/>
  <c r="A12" i="6" s="1"/>
  <c r="A4" i="20"/>
  <c r="I4" i="20"/>
  <c r="B23" i="3"/>
  <c r="B19" i="3"/>
  <c r="B15" i="3"/>
  <c r="B11" i="3"/>
  <c r="B6" i="3"/>
  <c r="A74" i="2"/>
  <c r="A66" i="2"/>
  <c r="J115" i="6"/>
  <c r="J109" i="6"/>
  <c r="J98" i="6"/>
  <c r="J83" i="6"/>
  <c r="J28" i="6"/>
  <c r="J17" i="6"/>
  <c r="J10" i="6"/>
  <c r="I4" i="6"/>
  <c r="C4" i="6" s="1"/>
  <c r="I72" i="6"/>
  <c r="J22" i="6"/>
  <c r="I40" i="6"/>
  <c r="C40" i="6" s="1"/>
  <c r="I86" i="6"/>
  <c r="J101" i="6"/>
  <c r="I54" i="6"/>
  <c r="C54" i="6" s="1"/>
  <c r="J64" i="6"/>
  <c r="J86" i="6"/>
  <c r="I116" i="6"/>
  <c r="J119" i="6"/>
  <c r="J31" i="6"/>
  <c r="I33" i="6"/>
  <c r="C33" i="6" s="1"/>
  <c r="B17" i="4"/>
  <c r="B113" i="4"/>
  <c r="B10" i="4"/>
  <c r="A6" i="6" s="1"/>
  <c r="B26" i="4"/>
  <c r="A15" i="6" s="1"/>
  <c r="B131" i="4"/>
  <c r="A108" i="6" s="1"/>
  <c r="C4" i="20"/>
  <c r="K4" i="20"/>
  <c r="J2" i="5"/>
  <c r="B22" i="3"/>
  <c r="B18" i="3"/>
  <c r="B14" i="3"/>
  <c r="B10" i="3"/>
  <c r="B26" i="3"/>
  <c r="A72" i="2"/>
  <c r="I115" i="6"/>
  <c r="I109" i="6"/>
  <c r="I98" i="6"/>
  <c r="J72" i="6"/>
  <c r="I28" i="6"/>
  <c r="I17" i="6"/>
  <c r="C17" i="6" s="1"/>
  <c r="I10" i="6"/>
  <c r="C10" i="6" s="1"/>
  <c r="I83" i="6"/>
  <c r="I22" i="6"/>
  <c r="I87" i="6"/>
  <c r="C87" i="6" s="1"/>
  <c r="I101" i="6"/>
  <c r="J43" i="6"/>
  <c r="I65" i="6"/>
  <c r="C65" i="6" s="1"/>
  <c r="J87" i="6"/>
  <c r="J116" i="6"/>
  <c r="J29" i="6"/>
  <c r="I31" i="6"/>
  <c r="C31" i="6" s="1"/>
  <c r="J73" i="6"/>
  <c r="B18" i="4"/>
  <c r="D29" i="4"/>
  <c r="B12" i="4"/>
  <c r="A7" i="6" s="1"/>
  <c r="B29" i="4"/>
  <c r="A16" i="6" s="1"/>
  <c r="B133" i="4"/>
  <c r="A109" i="6" s="1"/>
  <c r="D4" i="20"/>
  <c r="L4" i="20"/>
  <c r="A27" i="2"/>
  <c r="C21" i="3"/>
  <c r="C17" i="3"/>
  <c r="C13" i="3"/>
  <c r="C9" i="3"/>
  <c r="A65" i="2"/>
  <c r="A71" i="2"/>
  <c r="I124" i="6"/>
  <c r="J114" i="6"/>
  <c r="J108" i="6"/>
  <c r="J96" i="6"/>
  <c r="J61" i="6"/>
  <c r="J15" i="6"/>
  <c r="J9" i="6"/>
  <c r="I19" i="6"/>
  <c r="C19" i="6" s="1"/>
  <c r="J102" i="6"/>
  <c r="I44" i="6"/>
  <c r="J54" i="6"/>
  <c r="I88" i="6"/>
  <c r="I117" i="6"/>
  <c r="I29" i="6"/>
  <c r="C29" i="6" s="1"/>
  <c r="I75" i="6"/>
  <c r="B23" i="4"/>
  <c r="G29" i="4"/>
  <c r="G114" i="4" s="1"/>
  <c r="B114" i="4"/>
  <c r="A93" i="6" s="1"/>
  <c r="B135" i="4"/>
  <c r="A110" i="6" s="1"/>
  <c r="E4" i="20"/>
  <c r="M4" i="20"/>
  <c r="B8" i="4"/>
  <c r="A4" i="6" s="1"/>
  <c r="B21" i="3"/>
  <c r="B17" i="3"/>
  <c r="B13" i="3"/>
  <c r="B9" i="3"/>
  <c r="A78" i="2"/>
  <c r="A69" i="2"/>
  <c r="I114" i="6"/>
  <c r="I108" i="6"/>
  <c r="I96" i="6"/>
  <c r="I61" i="6"/>
  <c r="J20" i="6"/>
  <c r="I15" i="6"/>
  <c r="C15" i="6" s="1"/>
  <c r="I9" i="6"/>
  <c r="C9" i="6" s="1"/>
  <c r="C4" i="8"/>
  <c r="J62" i="6"/>
  <c r="I102" i="6"/>
  <c r="C102" i="6" s="1"/>
  <c r="I41" i="6"/>
  <c r="J44" i="6"/>
  <c r="I55" i="6"/>
  <c r="C55" i="6" s="1"/>
  <c r="J65" i="6"/>
  <c r="J88" i="6"/>
  <c r="J117" i="6"/>
  <c r="J75" i="6"/>
  <c r="B25" i="4"/>
  <c r="H114" i="4"/>
  <c r="B19" i="4"/>
  <c r="A9" i="6" s="1"/>
  <c r="B115" i="4"/>
  <c r="A94" i="6" s="1"/>
  <c r="B137" i="4"/>
  <c r="A111" i="6" s="1"/>
  <c r="J4" i="6"/>
  <c r="F4" i="20"/>
  <c r="I13" i="6"/>
  <c r="C13" i="6" s="1"/>
  <c r="B27" i="3"/>
  <c r="C20" i="3"/>
  <c r="C16" i="3"/>
  <c r="C12" i="3"/>
  <c r="C7" i="3"/>
  <c r="A77" i="2"/>
  <c r="A68" i="2"/>
  <c r="D11" i="4"/>
  <c r="J111" i="6"/>
  <c r="J95" i="6"/>
  <c r="J50" i="6"/>
  <c r="I20" i="6"/>
  <c r="C20" i="6" s="1"/>
  <c r="J12" i="6"/>
  <c r="J6" i="6"/>
  <c r="B21" i="13"/>
  <c r="J19" i="6"/>
  <c r="I62" i="6"/>
  <c r="C62" i="6" s="1"/>
  <c r="J41" i="6"/>
  <c r="J51" i="6"/>
  <c r="J55" i="6"/>
  <c r="I66" i="6"/>
  <c r="J76" i="6"/>
  <c r="I118" i="6"/>
  <c r="J32" i="6"/>
  <c r="I74" i="6"/>
  <c r="E4" i="8"/>
  <c r="B28" i="4"/>
  <c r="I114" i="4"/>
  <c r="B20" i="4"/>
  <c r="A10" i="6" s="1"/>
  <c r="B117" i="4"/>
  <c r="A95" i="6" s="1"/>
  <c r="B2" i="20"/>
  <c r="G4" i="20"/>
  <c r="B28" i="3"/>
  <c r="B20" i="3"/>
  <c r="B16" i="3"/>
  <c r="B12" i="3"/>
  <c r="B7" i="3"/>
  <c r="A76" i="2"/>
  <c r="F66" i="6"/>
  <c r="H55" i="6"/>
  <c r="D55" i="6" s="1"/>
  <c r="D33" i="6"/>
  <c r="K119" i="6"/>
  <c r="C22" i="6"/>
  <c r="B59" i="4"/>
  <c r="A44" i="6" s="1"/>
  <c r="B107" i="4"/>
  <c r="A88" i="6" s="1"/>
  <c r="F119" i="6"/>
  <c r="C103" i="6"/>
  <c r="B71" i="4"/>
  <c r="A55" i="6" s="1"/>
  <c r="H44" i="6"/>
  <c r="D44" i="6" s="1"/>
  <c r="B101" i="4"/>
  <c r="A82" i="6" s="1"/>
  <c r="B77" i="4"/>
  <c r="A60" i="6" s="1"/>
  <c r="K117" i="6"/>
  <c r="D31" i="6"/>
  <c r="H42" i="6"/>
  <c r="D42" i="6" s="1"/>
  <c r="F101" i="6"/>
  <c r="H101" i="6" s="1"/>
  <c r="D101" i="6" s="1"/>
  <c r="F53" i="6"/>
  <c r="F117" i="6"/>
  <c r="B93" i="4"/>
  <c r="A75" i="6" s="1"/>
  <c r="B123" i="4"/>
  <c r="A101" i="6" s="1"/>
  <c r="C42" i="6"/>
  <c r="B69" i="4"/>
  <c r="A53" i="6" s="1"/>
  <c r="F63" i="6"/>
  <c r="H52" i="6"/>
  <c r="F116" i="6"/>
  <c r="C30" i="6"/>
  <c r="D30" i="6"/>
  <c r="B56" i="4"/>
  <c r="A41" i="6" s="1"/>
  <c r="B80" i="4"/>
  <c r="A63" i="6" s="1"/>
  <c r="F100" i="6"/>
  <c r="H100" i="6" s="1"/>
  <c r="D100" i="6" s="1"/>
  <c r="C100" i="6"/>
  <c r="H41" i="6"/>
  <c r="D41" i="6" s="1"/>
  <c r="F73" i="6"/>
  <c r="H62" i="6"/>
  <c r="D62" i="6" s="1"/>
  <c r="C51" i="6"/>
  <c r="B53" i="4"/>
  <c r="A38" i="6" s="1"/>
  <c r="B121" i="4"/>
  <c r="A99" i="6" s="1"/>
  <c r="B67" i="4"/>
  <c r="A51" i="6" s="1"/>
  <c r="C18" i="6"/>
  <c r="B89" i="4"/>
  <c r="A71" i="6" s="1"/>
  <c r="B65" i="4"/>
  <c r="A49" i="6" s="1"/>
  <c r="H112" i="6"/>
  <c r="D112" i="6" s="1"/>
  <c r="C6" i="6"/>
  <c r="C5" i="6"/>
  <c r="C2" i="6"/>
  <c r="T5" i="5"/>
  <c r="T19" i="5"/>
  <c r="T12" i="5"/>
  <c r="T18" i="5"/>
  <c r="T14" i="5"/>
  <c r="T8" i="5"/>
  <c r="T13" i="5"/>
  <c r="T17" i="5"/>
  <c r="T16" i="5"/>
  <c r="T9" i="5"/>
  <c r="T7" i="5"/>
  <c r="T22" i="5"/>
  <c r="T24" i="5"/>
  <c r="T21" i="5"/>
  <c r="T15" i="5"/>
  <c r="T6" i="5"/>
  <c r="T23" i="5"/>
  <c r="T11" i="5"/>
  <c r="T10" i="5"/>
  <c r="G119" i="6" l="1"/>
  <c r="H119" i="6" s="1"/>
  <c r="G114" i="6"/>
  <c r="G117" i="6"/>
  <c r="H117" i="6" s="1"/>
  <c r="G116" i="6"/>
  <c r="H116" i="6" s="1"/>
  <c r="C118" i="6"/>
  <c r="C115" i="6"/>
  <c r="C101" i="6"/>
  <c r="G65" i="4"/>
  <c r="G101" i="4"/>
  <c r="AB47" i="4"/>
  <c r="AC47" i="4" s="1"/>
  <c r="AA46" i="4"/>
  <c r="AB46" i="4" s="1"/>
  <c r="AA45" i="4"/>
  <c r="Y44" i="4"/>
  <c r="Z44" i="4" s="1"/>
  <c r="AC48" i="4"/>
  <c r="G89" i="4"/>
  <c r="X42" i="4"/>
  <c r="Y42" i="4" s="1"/>
  <c r="X43" i="4"/>
  <c r="Y43" i="4" s="1"/>
  <c r="C28" i="6"/>
  <c r="F50" i="6"/>
  <c r="F98" i="6"/>
  <c r="H98" i="6" s="1"/>
  <c r="D98" i="6" s="1"/>
  <c r="H39" i="6"/>
  <c r="F114" i="6"/>
  <c r="G77" i="4"/>
  <c r="G41" i="4"/>
  <c r="G53" i="4"/>
  <c r="D114" i="4"/>
  <c r="D77" i="4"/>
  <c r="D53" i="4"/>
  <c r="D65" i="4"/>
  <c r="D101" i="4"/>
  <c r="D89" i="4"/>
  <c r="D41" i="4"/>
  <c r="C44" i="6"/>
  <c r="F77" i="6"/>
  <c r="H66" i="6"/>
  <c r="C108" i="6"/>
  <c r="H53" i="6"/>
  <c r="F64" i="6"/>
  <c r="F109" i="6"/>
  <c r="H109" i="6" s="1"/>
  <c r="D109" i="6" s="1"/>
  <c r="F95" i="6"/>
  <c r="F110" i="6"/>
  <c r="H110" i="6" s="1"/>
  <c r="D110" i="6" s="1"/>
  <c r="F111" i="6"/>
  <c r="H111" i="6" s="1"/>
  <c r="D111" i="6" s="1"/>
  <c r="H94" i="6"/>
  <c r="C41" i="6"/>
  <c r="D52" i="6"/>
  <c r="C52" i="6"/>
  <c r="H63" i="6"/>
  <c r="F74" i="6"/>
  <c r="H73" i="6"/>
  <c r="F84" i="6"/>
  <c r="H84" i="6" s="1"/>
  <c r="C112" i="6"/>
  <c r="D117" i="6" l="1"/>
  <c r="C117" i="6"/>
  <c r="D119" i="6"/>
  <c r="C119" i="6"/>
  <c r="D116" i="6"/>
  <c r="C116" i="6"/>
  <c r="G124" i="6" a="1"/>
  <c r="G124" i="6" s="1"/>
  <c r="H124" i="6" s="1"/>
  <c r="D124" i="6" s="1"/>
  <c r="AC46" i="4"/>
  <c r="AC45" i="4"/>
  <c r="Z42" i="4"/>
  <c r="AA42" i="4" s="1"/>
  <c r="Z43" i="4"/>
  <c r="AA43" i="4" s="1"/>
  <c r="AB45" i="4"/>
  <c r="C111" i="6"/>
  <c r="AA44" i="4"/>
  <c r="AB44" i="4" s="1"/>
  <c r="H114" i="6"/>
  <c r="B2" i="6"/>
  <c r="D39" i="6"/>
  <c r="C39" i="6"/>
  <c r="F61" i="6"/>
  <c r="H50" i="6"/>
  <c r="C98" i="6"/>
  <c r="C109" i="6"/>
  <c r="D66" i="6"/>
  <c r="C66" i="6"/>
  <c r="H77" i="6"/>
  <c r="F88" i="6"/>
  <c r="H88" i="6" s="1"/>
  <c r="H95" i="6"/>
  <c r="F96" i="6"/>
  <c r="H96" i="6" s="1"/>
  <c r="H64" i="6"/>
  <c r="F75" i="6"/>
  <c r="D53" i="6"/>
  <c r="C53" i="6"/>
  <c r="C110" i="6"/>
  <c r="D94" i="6"/>
  <c r="C94" i="6"/>
  <c r="F85" i="6"/>
  <c r="H85" i="6" s="1"/>
  <c r="H74" i="6"/>
  <c r="D63" i="6"/>
  <c r="C63" i="6"/>
  <c r="D84" i="6"/>
  <c r="C84" i="6"/>
  <c r="D73" i="6"/>
  <c r="C73" i="6"/>
  <c r="AC44" i="4" l="1"/>
  <c r="AC43" i="4"/>
  <c r="AB43" i="4"/>
  <c r="AB42" i="4"/>
  <c r="AC42" i="4" s="1"/>
  <c r="D114" i="6"/>
  <c r="C114" i="6"/>
  <c r="D50" i="6"/>
  <c r="C50" i="6"/>
  <c r="F72" i="6"/>
  <c r="H61" i="6"/>
  <c r="D88" i="6"/>
  <c r="C88" i="6"/>
  <c r="D77" i="6"/>
  <c r="C77" i="6"/>
  <c r="F86" i="6"/>
  <c r="H86" i="6" s="1"/>
  <c r="H75" i="6"/>
  <c r="D64" i="6"/>
  <c r="C64" i="6"/>
  <c r="D96" i="6"/>
  <c r="C96" i="6"/>
  <c r="D95" i="6"/>
  <c r="C95" i="6"/>
  <c r="D74" i="6"/>
  <c r="C74" i="6"/>
  <c r="D85" i="6"/>
  <c r="C85" i="6"/>
  <c r="D61" i="6" l="1"/>
  <c r="C61" i="6"/>
  <c r="H72" i="6"/>
  <c r="F83" i="6"/>
  <c r="H83" i="6" s="1"/>
  <c r="H125" i="6"/>
  <c r="D2" i="6" s="1"/>
  <c r="D75" i="6"/>
  <c r="C75" i="6"/>
  <c r="D86" i="6"/>
  <c r="C86" i="6"/>
  <c r="D83" i="6" l="1"/>
  <c r="C83" i="6"/>
  <c r="D72" i="6"/>
  <c r="C7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<sst xmlns="http://schemas.openxmlformats.org/spreadsheetml/2006/main" count="28532" uniqueCount="20063">
  <si>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</si>
  <si>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</si>
  <si>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</si>
  <si>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</si>
  <si>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</si>
  <si>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</si>
  <si>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</si>
  <si>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</si>
  <si>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</si>
  <si>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</si>
  <si>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</si>
  <si>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</si>
  <si>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</si>
  <si>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</si>
  <si>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</si>
  <si>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</si>
  <si>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</si>
  <si>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</si>
  <si>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</si>
  <si>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</si>
  <si>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</si>
  <si>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</si>
  <si>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</si>
  <si>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</si>
  <si>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</si>
  <si>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</si>
  <si>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</si>
  <si>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</si>
  <si>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</si>
  <si>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</si>
  <si>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</si>
  <si>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</si>
  <si>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</si>
  <si>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</si>
  <si>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</si>
  <si>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</si>
  <si>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</si>
  <si>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</si>
  <si>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</si>
  <si>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</si>
  <si>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</si>
  <si>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</si>
  <si>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</si>
  <si>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</si>
  <si>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</si>
  <si>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</si>
  <si>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</si>
  <si>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</si>
  <si>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</si>
  <si>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</si>
  <si>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</si>
  <si>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</si>
  <si>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</si>
  <si>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</si>
  <si>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</si>
  <si>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</si>
  <si>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</si>
  <si>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</si>
  <si>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</si>
  <si>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</si>
  <si>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</si>
  <si>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</si>
  <si>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</si>
  <si>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</si>
  <si>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</si>
  <si>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</si>
  <si>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</si>
  <si>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</si>
  <si>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</si>
  <si>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</si>
  <si>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</si>
  <si>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</si>
  <si>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</si>
  <si>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</si>
  <si>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</si>
  <si>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</si>
  <si>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</si>
  <si>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</si>
  <si>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</si>
  <si>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</si>
  <si>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</si>
  <si>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</si>
  <si>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</si>
  <si>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</si>
  <si>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</si>
  <si>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</si>
  <si>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</si>
  <si>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</si>
  <si>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</si>
  <si>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</si>
  <si>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</si>
  <si>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</si>
  <si>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</si>
  <si>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</si>
  <si>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</si>
  <si>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</si>
  <si>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</si>
  <si>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</si>
  <si>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</si>
  <si>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</si>
  <si>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</si>
  <si>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</si>
  <si>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</si>
  <si>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</si>
  <si>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</si>
  <si>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</si>
  <si>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</si>
  <si>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</si>
  <si>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</si>
  <si>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</si>
  <si>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</si>
  <si>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</si>
  <si>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</si>
  <si>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</si>
  <si>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</si>
  <si>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</si>
  <si>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</si>
  <si>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</si>
  <si>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</si>
  <si>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</si>
  <si>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</si>
  <si>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</si>
  <si>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</si>
  <si>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</si>
  <si>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</si>
  <si>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</si>
  <si>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</si>
  <si>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</si>
  <si>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</si>
  <si>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</si>
  <si>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</si>
  <si>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</si>
  <si>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</si>
  <si>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</si>
  <si>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</si>
  <si>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</si>
  <si>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</si>
  <si>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</si>
  <si>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</si>
  <si>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</si>
  <si>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</si>
  <si>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</si>
  <si>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</si>
  <si>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</si>
  <si>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</si>
  <si>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</si>
  <si>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</si>
  <si>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</si>
  <si>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</si>
  <si>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</si>
  <si>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</si>
  <si>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</si>
  <si>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</si>
  <si>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</si>
  <si>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</si>
  <si>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</si>
  <si>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</si>
  <si>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</si>
  <si>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</si>
  <si>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</si>
  <si>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</si>
  <si>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</si>
  <si>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</si>
  <si>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</si>
  <si>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</si>
  <si>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</si>
  <si>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</si>
  <si>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</si>
  <si>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</si>
  <si>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</si>
  <si>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</si>
  <si>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</si>
  <si>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</si>
  <si>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</si>
  <si>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</si>
  <si>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</si>
  <si>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</si>
  <si>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</si>
  <si>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</si>
  <si>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</si>
  <si>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</si>
  <si>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</si>
  <si>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</si>
  <si>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</si>
  <si>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</si>
  <si>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</si>
  <si>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</si>
  <si>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</si>
  <si>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</si>
  <si>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</si>
  <si>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</si>
  <si>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</si>
  <si>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</si>
  <si>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</si>
  <si>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</si>
  <si>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</si>
  <si>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</si>
  <si>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</si>
  <si>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</si>
  <si>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</si>
  <si>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</si>
  <si>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</si>
  <si>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</si>
  <si>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</si>
  <si>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</si>
  <si>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</si>
  <si>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</si>
  <si>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</si>
  <si>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</si>
  <si>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</si>
  <si>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</si>
  <si>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</si>
  <si>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</si>
  <si>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</si>
  <si>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</si>
  <si>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</si>
  <si>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</si>
  <si>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</si>
  <si>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</si>
  <si>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</si>
  <si>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</si>
  <si>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</si>
  <si>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</si>
  <si>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</si>
  <si>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</si>
  <si>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</si>
  <si>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</si>
  <si>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</si>
  <si>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</si>
  <si>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</si>
  <si>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</si>
  <si>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</si>
  <si>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</si>
  <si>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</si>
  <si>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</si>
  <si>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</si>
  <si>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</si>
  <si>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</si>
  <si>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</si>
  <si>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</si>
  <si>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</si>
  <si>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</si>
  <si>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</si>
  <si>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</si>
  <si>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</si>
  <si>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</si>
  <si>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</si>
  <si>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</si>
  <si>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</si>
  <si>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</si>
  <si>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</si>
  <si>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</si>
  <si>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</si>
  <si>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</si>
  <si>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</si>
  <si>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</si>
  <si>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</si>
  <si>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</si>
  <si>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</si>
  <si>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</si>
  <si>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</si>
  <si>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</si>
  <si>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</si>
  <si>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</si>
  <si>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</si>
  <si>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</si>
  <si>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</si>
  <si>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</si>
  <si>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</si>
  <si>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</si>
  <si>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</si>
  <si>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</si>
  <si>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</si>
  <si>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</si>
  <si>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</si>
  <si>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</si>
  <si>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</si>
  <si>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</si>
  <si>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</si>
  <si>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</si>
  <si>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</si>
  <si>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</si>
  <si>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</si>
  <si>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</si>
  <si>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</si>
  <si>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</si>
  <si>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</si>
  <si>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</si>
  <si>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</si>
  <si>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</si>
  <si>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</si>
  <si>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</si>
  <si>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</si>
  <si>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</si>
  <si>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</si>
  <si>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</si>
  <si>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</si>
  <si>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</si>
  <si>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</si>
  <si>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</si>
  <si>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</si>
  <si>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</si>
  <si>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</si>
  <si>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</si>
  <si>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</si>
  <si>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</si>
  <si>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</si>
  <si>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</si>
  <si>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</si>
  <si>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</si>
  <si>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</si>
  <si>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</si>
  <si>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</si>
  <si>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</si>
  <si>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</si>
  <si>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</si>
  <si>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</si>
  <si>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</si>
  <si>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</si>
  <si>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</si>
  <si>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</si>
  <si>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</si>
  <si>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</si>
  <si>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</si>
  <si>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</si>
  <si>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</si>
  <si>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</si>
  <si>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</si>
  <si>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</si>
  <si>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</si>
  <si>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</si>
  <si>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</si>
  <si>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</si>
  <si>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</si>
  <si>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</si>
  <si>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</si>
  <si>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</si>
  <si>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</si>
  <si>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</si>
  <si>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</si>
  <si>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</si>
  <si>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</si>
  <si>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</si>
  <si>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</si>
  <si>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</si>
  <si>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</si>
  <si>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</si>
  <si>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</si>
  <si>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</si>
  <si>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</si>
  <si>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</si>
  <si>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</si>
  <si>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</si>
  <si>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</si>
  <si>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</si>
  <si>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</si>
  <si>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</si>
  <si>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</si>
  <si>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</si>
  <si>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</si>
  <si>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</si>
  <si>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</si>
  <si>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</si>
  <si>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</si>
  <si>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</si>
  <si>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</si>
  <si>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</si>
  <si>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</si>
  <si>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</si>
  <si>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</si>
  <si>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</si>
  <si>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</si>
  <si>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</si>
  <si>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</si>
  <si>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</si>
  <si>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</si>
  <si>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</si>
  <si>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</si>
  <si>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</si>
  <si>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</si>
  <si>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</si>
  <si>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</si>
  <si>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</si>
  <si>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</si>
  <si>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</si>
  <si>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</si>
  <si>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</si>
  <si>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</si>
  <si>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</si>
  <si>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</si>
  <si>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</si>
  <si>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</si>
  <si>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</si>
  <si>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</si>
  <si>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</si>
  <si>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</si>
  <si>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</si>
  <si>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</si>
  <si>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</si>
  <si>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</si>
  <si>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</si>
  <si>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</si>
  <si>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</si>
  <si>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</si>
  <si>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</si>
  <si>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</si>
  <si>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</si>
  <si>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</si>
  <si>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</si>
  <si>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</si>
  <si>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</si>
  <si>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</si>
  <si>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</si>
  <si>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</si>
  <si>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</si>
  <si>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</si>
  <si>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</si>
  <si>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</si>
  <si>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</si>
  <si>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</si>
  <si>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</si>
  <si>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</si>
  <si>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</si>
  <si>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</si>
  <si>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</si>
  <si>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</si>
  <si>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</si>
  <si>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</si>
  <si>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</si>
  <si>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</si>
  <si>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</si>
  <si>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</si>
  <si>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</si>
  <si>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</si>
  <si>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</si>
  <si>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</si>
  <si>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</si>
  <si>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</si>
  <si>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</si>
  <si>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</si>
  <si>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</si>
  <si>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</si>
  <si>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</si>
  <si>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</si>
  <si>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</si>
  <si>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</si>
  <si>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</si>
  <si>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</si>
  <si>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</si>
  <si>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</si>
  <si>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</si>
  <si>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</si>
  <si>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</si>
  <si>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</si>
  <si>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</si>
  <si>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</si>
  <si>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</si>
  <si>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</si>
  <si>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</si>
  <si>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</si>
  <si>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</si>
  <si>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</si>
  <si>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</si>
  <si>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</si>
  <si>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</si>
  <si>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</si>
  <si>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</si>
  <si>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</si>
  <si>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</si>
  <si>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</si>
  <si>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</si>
  <si>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</si>
  <si>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</si>
  <si>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</si>
  <si>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</si>
  <si>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</si>
  <si>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</si>
  <si>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</si>
  <si>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</si>
  <si>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</si>
  <si>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</si>
  <si>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</si>
  <si>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</si>
  <si>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</si>
  <si>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</si>
  <si>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</si>
  <si>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</si>
  <si>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</si>
  <si>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</si>
  <si>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</si>
  <si>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</si>
  <si>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</si>
  <si>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</si>
  <si>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</si>
  <si>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</si>
  <si>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</si>
  <si>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</si>
  <si>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</si>
  <si>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</si>
  <si>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</si>
  <si>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</si>
  <si>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</si>
  <si>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</si>
  <si>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</si>
  <si>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</si>
  <si>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</si>
  <si>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</si>
  <si>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</si>
  <si>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</si>
  <si>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</si>
  <si>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</si>
  <si>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</si>
  <si>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</si>
  <si>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</si>
  <si>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</si>
  <si>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</si>
  <si>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</si>
  <si>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</si>
  <si>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</si>
  <si>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</si>
  <si>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</si>
  <si>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</si>
  <si>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</si>
  <si>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</si>
  <si>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</si>
  <si>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</si>
  <si>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</si>
  <si>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</si>
  <si>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</si>
  <si>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</si>
  <si>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</si>
  <si>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</si>
  <si>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</si>
  <si>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</si>
  <si>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</si>
  <si>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</si>
  <si>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</si>
  <si>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</si>
  <si>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</si>
  <si>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</si>
  <si>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</si>
  <si>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</si>
  <si>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</si>
  <si>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</si>
  <si>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</si>
  <si>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</si>
  <si>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</si>
  <si>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</si>
  <si>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</si>
  <si>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</si>
  <si>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</si>
  <si>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</si>
  <si>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</si>
  <si>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</si>
  <si>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</si>
  <si>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</si>
  <si>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</si>
  <si>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</si>
  <si>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</si>
  <si>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</si>
  <si>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</si>
  <si>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</si>
  <si>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</si>
  <si>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</si>
  <si>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</si>
  <si>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</si>
  <si>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</si>
  <si>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</si>
  <si>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</si>
  <si>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</si>
  <si>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</si>
  <si>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</si>
  <si>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</si>
  <si>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</si>
  <si>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</si>
  <si>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</si>
  <si>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</si>
  <si>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</si>
  <si>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</si>
  <si>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</si>
  <si>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</si>
  <si>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</si>
  <si>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</si>
  <si>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</si>
  <si>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</si>
  <si>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</si>
  <si>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</si>
  <si>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</si>
  <si>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</si>
  <si>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</si>
  <si>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</si>
  <si>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</si>
  <si>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</si>
  <si>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</si>
  <si>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</si>
  <si>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</si>
  <si>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</si>
  <si>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</si>
  <si>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</si>
  <si>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</si>
  <si>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</si>
  <si>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</si>
  <si>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</si>
  <si>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</si>
  <si>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</si>
  <si>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</si>
  <si>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</si>
  <si>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</si>
  <si>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</si>
  <si>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</si>
  <si>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</si>
  <si>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</si>
  <si>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</si>
  <si>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</si>
  <si>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</si>
  <si>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</si>
  <si>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</si>
  <si>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</si>
  <si>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</si>
  <si>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</si>
  <si>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</si>
  <si>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</si>
  <si>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</si>
  <si>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</si>
  <si>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</si>
  <si>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</si>
  <si>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</si>
  <si>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</si>
  <si>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</si>
  <si>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</si>
  <si>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</si>
  <si>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</si>
  <si>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</si>
  <si>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</si>
  <si>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</si>
  <si>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</si>
  <si>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</si>
  <si>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</si>
  <si>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</si>
  <si>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</si>
  <si>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</si>
  <si>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</si>
  <si>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</si>
  <si>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</si>
  <si>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</si>
  <si>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</si>
  <si>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</si>
  <si>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</si>
  <si>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</si>
  <si>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</si>
  <si>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</si>
  <si>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</si>
  <si>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</si>
  <si>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</si>
  <si>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</si>
  <si>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</si>
  <si>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</si>
  <si>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</si>
  <si>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</si>
  <si>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</si>
  <si>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</si>
  <si>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</si>
  <si>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</si>
  <si>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</si>
  <si>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</si>
  <si>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</si>
  <si>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</si>
  <si>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</si>
  <si>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</si>
  <si>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</si>
  <si>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</si>
  <si>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</si>
  <si>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</si>
  <si>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</si>
  <si>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</si>
  <si>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</si>
  <si>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</si>
  <si>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</si>
  <si>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</si>
  <si>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</si>
  <si>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</si>
  <si>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</si>
  <si>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</si>
  <si>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</si>
  <si>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</si>
  <si>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</si>
  <si>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</si>
  <si>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</si>
  <si>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</si>
  <si>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</si>
  <si>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</si>
  <si>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</si>
  <si>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</si>
  <si>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</si>
  <si>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</si>
  <si>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</si>
  <si>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</si>
  <si>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</si>
  <si>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</si>
  <si>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</si>
  <si>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</si>
  <si>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</si>
  <si>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</si>
  <si>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</si>
  <si>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</si>
  <si>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</si>
  <si>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</si>
  <si>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</si>
  <si>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</si>
  <si>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</si>
  <si>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</si>
  <si>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</si>
  <si>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</si>
  <si>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</si>
  <si>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</si>
  <si>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</si>
  <si>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</si>
  <si>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</si>
  <si>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</si>
  <si>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</si>
  <si>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</si>
  <si>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</si>
  <si>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</si>
  <si>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</si>
  <si>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</si>
  <si>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</si>
  <si>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</si>
  <si>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</si>
  <si>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</si>
  <si>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</si>
  <si>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</si>
  <si>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</si>
  <si>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</si>
  <si>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</si>
  <si>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</si>
  <si>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</si>
  <si>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</si>
  <si>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</si>
  <si>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</si>
  <si>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</si>
  <si>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</si>
  <si>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</si>
  <si>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</si>
  <si>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</si>
  <si>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</si>
  <si>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</si>
  <si>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</si>
  <si>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</si>
  <si>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</si>
  <si>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</si>
  <si>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</si>
  <si>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</si>
  <si>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</si>
  <si>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</si>
  <si>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</si>
  <si>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</si>
  <si>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</si>
  <si>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</si>
  <si>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</si>
  <si>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</si>
  <si>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</si>
  <si>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</si>
  <si>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</si>
  <si>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</si>
  <si>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</si>
  <si>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</si>
  <si>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</si>
  <si>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</si>
  <si>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</si>
  <si>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</si>
  <si>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</si>
  <si>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</si>
  <si>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</si>
  <si>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</si>
  <si>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</si>
  <si>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</si>
  <si>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</si>
  <si>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</si>
  <si>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</si>
  <si>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</si>
  <si>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</si>
  <si>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</si>
  <si>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</si>
  <si>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</si>
  <si>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</si>
  <si>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</si>
  <si>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</si>
  <si>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</si>
  <si>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</si>
  <si>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</si>
  <si>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</si>
  <si>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</si>
  <si>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</si>
  <si>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</si>
  <si>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</si>
  <si>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</si>
  <si>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</si>
  <si>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</si>
  <si>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</si>
  <si>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</si>
  <si>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</si>
  <si>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</si>
  <si>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</si>
  <si>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</si>
  <si>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</si>
  <si>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</si>
  <si>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</si>
  <si>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</si>
  <si>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</si>
  <si>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</si>
  <si>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</si>
  <si>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</si>
  <si>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</si>
  <si>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</si>
  <si>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</si>
  <si>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</si>
  <si>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</si>
  <si>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</si>
  <si>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</si>
  <si>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</si>
  <si>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</si>
  <si>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</si>
  <si>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</si>
  <si>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</si>
  <si>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</si>
  <si>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</si>
  <si>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</si>
  <si>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</si>
  <si>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</si>
  <si>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</si>
  <si>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</si>
  <si>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</si>
  <si>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</si>
  <si>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</si>
  <si>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</si>
  <si>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</si>
  <si>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</si>
  <si>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</si>
  <si>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</si>
  <si>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</si>
  <si>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</si>
  <si>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</si>
  <si>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</si>
  <si>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</si>
  <si>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</si>
  <si>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</si>
  <si>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</si>
  <si>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</si>
  <si>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</si>
  <si>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</si>
  <si>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</si>
  <si>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</si>
  <si>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</si>
  <si>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</si>
  <si>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</si>
  <si>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</si>
  <si>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</si>
  <si>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</si>
  <si>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</si>
  <si>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</si>
  <si>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</si>
  <si>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</si>
  <si>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</si>
  <si>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</si>
  <si>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</si>
  <si>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</si>
  <si>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</si>
  <si>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</si>
  <si>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</si>
  <si>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</si>
  <si>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</si>
  <si>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</si>
  <si>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</si>
  <si>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</si>
  <si>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</si>
  <si>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</si>
  <si>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</si>
  <si>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</si>
  <si>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</si>
  <si>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</si>
  <si>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</si>
  <si>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</si>
  <si>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</si>
  <si>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</si>
  <si>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</si>
  <si>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</si>
  <si>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</si>
  <si>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</si>
  <si>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</si>
  <si>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</si>
  <si>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</si>
  <si>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</si>
  <si>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</si>
  <si>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</si>
  <si>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</si>
  <si>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</si>
  <si>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</si>
  <si>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</si>
  <si>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</si>
  <si>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</si>
  <si>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</si>
  <si>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</si>
  <si>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</si>
  <si>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</si>
  <si>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</si>
  <si>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</si>
  <si>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</si>
  <si>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</si>
  <si>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</si>
  <si>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</si>
  <si>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</si>
  <si>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</si>
  <si>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</si>
  <si>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</si>
  <si>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</si>
  <si>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</si>
  <si>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</si>
  <si>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</si>
  <si>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</si>
  <si>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</si>
  <si>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</si>
  <si>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</si>
  <si>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</si>
  <si>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</si>
  <si>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</si>
  <si>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</si>
  <si>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</si>
  <si>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</si>
  <si>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</si>
  <si>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</si>
  <si>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</si>
  <si>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</si>
  <si>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</si>
  <si>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</si>
  <si>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</si>
  <si>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</si>
  <si>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</si>
  <si>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</si>
  <si>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</si>
  <si>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</si>
  <si>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</si>
  <si>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</si>
  <si>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</si>
  <si>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</si>
  <si>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</si>
  <si>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</si>
  <si>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</si>
  <si>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</si>
  <si>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</si>
  <si>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</si>
  <si>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</si>
  <si>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</si>
  <si>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</si>
  <si>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</si>
  <si>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</si>
  <si>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</si>
  <si>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</si>
  <si>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</si>
  <si>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</si>
  <si>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</si>
  <si>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</si>
  <si>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</si>
  <si>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</si>
  <si>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</si>
  <si>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</si>
  <si>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</si>
  <si>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</si>
  <si>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</si>
  <si>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</si>
  <si>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</si>
  <si>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</si>
  <si>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</si>
  <si>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</si>
  <si>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</si>
  <si>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</si>
  <si>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</si>
  <si>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</si>
  <si>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</si>
  <si>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</si>
  <si>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</si>
  <si>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</si>
  <si>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</si>
  <si>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</si>
  <si>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</si>
  <si>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</si>
  <si>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</si>
  <si>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</si>
  <si>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</si>
  <si>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</si>
  <si>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</si>
  <si>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</si>
  <si>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</si>
  <si>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</si>
  <si>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</si>
  <si>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</si>
  <si>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</si>
  <si>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</si>
  <si>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</si>
  <si>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</si>
  <si>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</si>
  <si>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</si>
  <si>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</si>
  <si>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</si>
  <si>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</si>
  <si>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</si>
  <si>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</si>
  <si>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</si>
  <si>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</si>
  <si>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</si>
  <si>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</si>
  <si>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</si>
  <si>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</si>
  <si>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</si>
  <si>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</si>
  <si>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</si>
  <si>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</si>
  <si>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</si>
  <si>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</si>
  <si>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</si>
  <si>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</si>
  <si>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</si>
  <si>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</si>
  <si>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</si>
  <si>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</si>
  <si>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</si>
  <si>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</si>
  <si>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</si>
  <si>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</si>
  <si>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</si>
  <si>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</si>
  <si>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</si>
  <si>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</si>
  <si>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</si>
  <si>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</si>
  <si>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</si>
  <si>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</si>
  <si>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</si>
  <si>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</si>
  <si>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</si>
  <si>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</si>
  <si>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</si>
  <si>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</si>
  <si>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</si>
  <si>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</si>
  <si>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</si>
  <si>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</si>
  <si>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</si>
  <si>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</si>
  <si>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</si>
  <si>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</si>
  <si>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</si>
  <si>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</si>
  <si>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</si>
  <si>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</si>
  <si>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</si>
  <si>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</si>
  <si>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</si>
  <si>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</si>
  <si>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</si>
  <si>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</si>
  <si>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</si>
  <si>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</si>
  <si>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</si>
  <si>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</si>
  <si>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</si>
  <si>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</si>
  <si>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</si>
  <si>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</si>
  <si>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</si>
  <si>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</si>
  <si>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</si>
  <si>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</si>
  <si>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</si>
  <si>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</si>
  <si>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</si>
  <si>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</si>
  <si>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</si>
  <si>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</si>
  <si>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</si>
  <si>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</si>
  <si>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</si>
  <si>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</si>
  <si>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</si>
  <si>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</si>
  <si>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</si>
  <si>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</si>
  <si>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</si>
  <si>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</si>
  <si>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</si>
  <si>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</si>
  <si>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</si>
  <si>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</si>
  <si>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</si>
  <si>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</si>
  <si>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</si>
  <si>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</si>
  <si>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</si>
  <si>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</si>
  <si>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</si>
  <si>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</si>
  <si>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</si>
  <si>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</si>
  <si>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</si>
  <si>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</si>
  <si>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</si>
  <si>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</si>
  <si>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</si>
  <si>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</si>
  <si>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</si>
  <si>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</si>
  <si>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</si>
  <si>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</si>
  <si>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</si>
  <si>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</si>
  <si>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</si>
  <si>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</si>
  <si>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</si>
  <si>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</si>
  <si>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</si>
  <si>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</si>
  <si>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</si>
  <si>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</si>
  <si>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</si>
  <si>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</si>
  <si>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</si>
  <si>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</si>
  <si>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</si>
  <si>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</si>
  <si>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</si>
  <si>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</si>
  <si>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</si>
  <si>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</si>
  <si>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</si>
  <si>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</si>
  <si>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</si>
  <si>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</si>
  <si>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</si>
  <si>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</si>
  <si>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</si>
  <si>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</si>
  <si>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</si>
  <si>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</si>
  <si>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</si>
  <si>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</si>
  <si>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</si>
  <si>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</si>
  <si>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</si>
  <si>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</si>
  <si>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</si>
  <si>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</si>
  <si>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</si>
  <si>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</si>
  <si>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</si>
  <si>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</si>
  <si>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</si>
  <si>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</si>
  <si>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</si>
  <si>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</si>
  <si>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</si>
  <si>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</si>
  <si>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</si>
  <si>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</si>
  <si>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</si>
  <si>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</si>
  <si>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</si>
  <si>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</si>
  <si>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</si>
  <si>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</si>
  <si>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</si>
  <si>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</si>
  <si>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</si>
  <si>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</si>
  <si>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</si>
  <si>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</si>
  <si>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</si>
  <si>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</si>
  <si>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</si>
  <si>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</si>
  <si>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</si>
  <si>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</si>
  <si>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</si>
  <si>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</si>
  <si>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</si>
  <si>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</si>
  <si>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</si>
  <si>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</si>
  <si>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</si>
  <si>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</si>
  <si>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</si>
  <si>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</si>
  <si>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</si>
  <si>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</si>
  <si>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</si>
  <si>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</si>
  <si>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</si>
  <si>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</si>
  <si>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</si>
  <si>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</si>
  <si>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</si>
  <si>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</si>
  <si>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</si>
  <si>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</si>
  <si>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</si>
  <si>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</si>
  <si>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</si>
  <si>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</si>
  <si>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</si>
  <si>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</si>
  <si>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</si>
  <si>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</si>
  <si>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</si>
  <si>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</si>
  <si>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</si>
  <si>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</si>
  <si>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</si>
  <si>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</si>
  <si>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</si>
  <si>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</si>
  <si>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</si>
  <si>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</si>
  <si>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</si>
  <si>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</si>
  <si>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</si>
  <si>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</si>
  <si>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</si>
  <si>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</si>
  <si>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</si>
  <si>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</si>
  <si>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</si>
  <si>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</si>
  <si>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</si>
  <si>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</si>
  <si>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</si>
  <si>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</si>
  <si>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</si>
  <si>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</si>
  <si>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</si>
  <si>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</si>
  <si>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</si>
  <si>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</si>
  <si>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</si>
  <si>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</si>
  <si>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</si>
  <si>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</si>
  <si>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</si>
  <si>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</si>
  <si>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</si>
  <si>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</si>
  <si>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</si>
  <si>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</si>
  <si>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</si>
  <si>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</si>
  <si>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</si>
  <si>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</si>
  <si>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</si>
  <si>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</si>
  <si>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</si>
  <si>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</si>
  <si>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</si>
  <si>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</si>
  <si>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</si>
  <si>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</si>
  <si>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</si>
  <si>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</si>
  <si>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</si>
  <si>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</si>
  <si>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</si>
  <si>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</si>
  <si>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</si>
  <si>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</si>
  <si>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</si>
  <si>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</si>
  <si>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</si>
  <si>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</si>
  <si>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</si>
  <si>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</si>
  <si>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</si>
  <si>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</si>
  <si>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</si>
  <si>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</si>
  <si>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</si>
  <si>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</si>
  <si>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</si>
  <si>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</si>
  <si>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</si>
  <si>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</si>
  <si>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</si>
  <si>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</si>
  <si>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</si>
  <si>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</si>
  <si>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</si>
  <si>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</si>
  <si>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</si>
  <si>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</si>
  <si>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</si>
  <si>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</si>
  <si>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</si>
  <si>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</si>
  <si>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</si>
  <si>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</si>
  <si>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</si>
  <si>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</si>
  <si>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</si>
  <si>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</si>
  <si>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</si>
  <si>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</si>
  <si>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</si>
  <si>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</si>
  <si>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</si>
  <si>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</si>
  <si>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</si>
  <si>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</si>
  <si>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</si>
  <si>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</si>
  <si>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</si>
  <si>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</si>
  <si>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</si>
  <si>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</si>
  <si>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</si>
  <si>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</si>
  <si>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</si>
  <si>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</si>
  <si>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</si>
  <si>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</si>
  <si>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</si>
  <si>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</si>
  <si>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</si>
  <si>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</si>
  <si>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</si>
  <si>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</si>
  <si>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</si>
  <si>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</si>
  <si>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</si>
  <si>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</si>
  <si>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</si>
  <si>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</si>
  <si>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</si>
  <si>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</si>
  <si>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</si>
  <si>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</si>
  <si>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</si>
  <si>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</si>
  <si>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</si>
  <si>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</si>
  <si>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</si>
  <si>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</si>
  <si>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</si>
  <si>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</si>
  <si>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</si>
  <si>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</si>
  <si>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</si>
  <si>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</si>
  <si>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</si>
  <si>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</si>
  <si>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</si>
  <si>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</si>
  <si>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</si>
  <si>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</si>
  <si>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</si>
  <si>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</si>
  <si>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</si>
  <si>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</si>
  <si>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</si>
  <si>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</si>
  <si>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</si>
  <si>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</si>
  <si>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</si>
  <si>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</si>
  <si>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</si>
  <si>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</si>
  <si>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</si>
  <si>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</si>
  <si>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</si>
  <si>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</si>
  <si>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</si>
  <si>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</si>
  <si>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</si>
  <si>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</si>
  <si>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</si>
  <si>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</si>
  <si>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</si>
  <si>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</si>
  <si>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</si>
  <si>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</si>
  <si>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</si>
  <si>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</si>
  <si>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</si>
  <si>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</si>
  <si>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</si>
  <si>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</si>
  <si>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</si>
  <si>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</si>
  <si>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</si>
  <si>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</si>
  <si>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</si>
  <si>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</si>
  <si>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</si>
  <si>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</si>
  <si>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</si>
  <si>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</si>
  <si>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</si>
  <si>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</si>
  <si>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</si>
  <si>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</si>
  <si>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</si>
  <si>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</si>
  <si>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</si>
  <si>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</si>
  <si>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</si>
  <si>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</si>
  <si>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</si>
  <si>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</si>
  <si>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</si>
  <si>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</si>
  <si>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</si>
  <si>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</si>
  <si>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</si>
  <si>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</si>
  <si>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</si>
  <si>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</si>
  <si>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</si>
  <si>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</si>
  <si>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</si>
  <si>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</si>
  <si>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</si>
  <si>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</si>
  <si>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</si>
  <si>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</si>
  <si>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</si>
  <si>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</si>
  <si>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</si>
  <si>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</si>
  <si>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</si>
  <si>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</si>
  <si>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</si>
  <si>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</si>
  <si>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</si>
  <si>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</si>
  <si>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</si>
  <si>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</si>
  <si>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</si>
  <si>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</si>
  <si>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</si>
  <si>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</si>
  <si>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</si>
  <si>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</si>
  <si>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</si>
  <si>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</si>
  <si>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</si>
  <si>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</si>
  <si>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</si>
  <si>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</si>
  <si>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</si>
  <si>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</si>
  <si>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</si>
  <si>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</si>
  <si>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</si>
  <si>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</si>
  <si>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</si>
  <si>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</si>
  <si>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</si>
  <si>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</si>
  <si>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</si>
  <si>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</si>
  <si>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</si>
  <si>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</si>
  <si>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</si>
  <si>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</si>
  <si>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</si>
  <si>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</si>
  <si>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</si>
  <si>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</si>
  <si>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</si>
  <si>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</si>
  <si>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</si>
  <si>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</si>
  <si>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</si>
  <si>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</si>
  <si>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</si>
  <si>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</si>
  <si>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</si>
  <si>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</si>
  <si>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</si>
  <si>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</si>
  <si>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</si>
  <si>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</si>
  <si>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</si>
  <si>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</si>
  <si>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</si>
  <si>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</si>
  <si>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</si>
  <si>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</si>
  <si>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</si>
  <si>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</si>
  <si>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</si>
  <si>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</si>
  <si>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</si>
  <si>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</si>
  <si>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</si>
  <si>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</si>
  <si>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</si>
  <si>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</si>
  <si>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</si>
  <si>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</si>
  <si>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</si>
  <si>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</si>
  <si>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</si>
  <si>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</si>
  <si>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</si>
  <si>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</si>
  <si>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</si>
  <si>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</si>
  <si>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</si>
  <si>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</si>
  <si>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</si>
  <si>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</si>
  <si>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</si>
  <si>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</si>
  <si>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</si>
  <si>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</si>
  <si>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</si>
  <si>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</si>
  <si>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</si>
  <si>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</si>
  <si>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</si>
  <si>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</si>
  <si>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</si>
  <si>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</si>
  <si>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</si>
  <si>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</si>
  <si>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</si>
  <si>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</si>
  <si>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</si>
  <si>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</si>
  <si>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</si>
  <si>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</si>
  <si>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</si>
  <si>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</si>
  <si>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</si>
  <si>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</si>
  <si>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</si>
  <si>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</si>
  <si>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</si>
  <si>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</si>
  <si>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</si>
  <si>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</si>
  <si>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</si>
  <si>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</si>
  <si>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</si>
  <si>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</si>
  <si>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</si>
  <si>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</si>
  <si>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</si>
  <si>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</si>
  <si>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</si>
  <si>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</si>
  <si>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</si>
  <si>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</si>
  <si>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</si>
  <si>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</si>
  <si>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</si>
  <si>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</si>
  <si>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</si>
  <si>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</si>
  <si>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</si>
  <si>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</si>
  <si>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</si>
  <si>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</si>
  <si>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</si>
  <si>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</si>
  <si>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</si>
  <si>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</si>
  <si>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</si>
  <si>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</si>
  <si>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</si>
  <si>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</si>
  <si>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</si>
  <si>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</si>
  <si>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</si>
  <si>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</si>
  <si>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</si>
  <si>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</si>
  <si>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</si>
  <si>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</si>
  <si>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</si>
  <si>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</si>
  <si>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</si>
  <si>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</si>
  <si>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</si>
  <si>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</si>
  <si>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</si>
  <si>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</si>
  <si>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</si>
  <si>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</si>
  <si>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</si>
  <si>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</si>
  <si>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</si>
  <si>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</si>
  <si>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</si>
  <si>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</si>
  <si>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</si>
  <si>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</si>
  <si>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</si>
  <si>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</si>
  <si>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</si>
  <si>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</si>
  <si>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</si>
  <si>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</si>
  <si>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</si>
  <si>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</si>
  <si>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</si>
  <si>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</si>
  <si>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</si>
  <si>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</si>
  <si>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</si>
  <si>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</si>
  <si>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</si>
  <si>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</si>
  <si>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</si>
  <si>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</si>
  <si>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</si>
  <si>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</si>
  <si>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</si>
  <si>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</si>
  <si>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</si>
  <si>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</si>
  <si>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</si>
  <si>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</si>
  <si>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</si>
  <si>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</si>
  <si>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</si>
  <si>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</si>
  <si>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</si>
  <si>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</si>
  <si>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</si>
  <si>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</si>
  <si>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</si>
  <si>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</si>
  <si>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</si>
  <si>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</si>
  <si>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</si>
  <si>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</si>
  <si>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</si>
  <si>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</si>
  <si>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</si>
  <si>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</si>
  <si>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</si>
  <si>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</si>
  <si>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</si>
  <si>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</si>
  <si>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</si>
  <si>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</si>
  <si>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</si>
  <si>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</si>
  <si>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</si>
  <si>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</si>
  <si>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</si>
  <si>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</si>
  <si>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</si>
  <si>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</si>
  <si>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</si>
  <si>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</si>
  <si>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</si>
  <si>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</si>
  <si>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</si>
  <si>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</si>
  <si>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</si>
  <si>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</si>
  <si>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</si>
  <si>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</si>
  <si>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</si>
  <si>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</si>
  <si>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</si>
  <si>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</si>
  <si>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</si>
  <si>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</si>
  <si>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</si>
  <si>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</si>
  <si>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</si>
  <si>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</si>
  <si>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</si>
  <si>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</si>
  <si>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</si>
  <si>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</si>
  <si>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</si>
  <si>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</si>
  <si>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</si>
  <si>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</si>
  <si>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</si>
  <si>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</si>
  <si>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</si>
  <si>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</si>
  <si>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</si>
  <si>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</si>
  <si>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</si>
  <si>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</si>
  <si>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</si>
  <si>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</si>
  <si>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</si>
  <si>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</si>
  <si>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</si>
  <si>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</si>
  <si>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</si>
  <si>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</si>
  <si>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</si>
  <si>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</si>
  <si>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</si>
  <si>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</si>
  <si>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</si>
  <si>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</si>
  <si>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</si>
  <si>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</si>
  <si>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</si>
  <si>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</si>
  <si>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</si>
  <si>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</si>
  <si>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</si>
  <si>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</si>
  <si>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</si>
  <si>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</si>
  <si>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</si>
  <si>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</si>
  <si>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</si>
  <si>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</si>
  <si>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</si>
  <si>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</si>
  <si>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</si>
  <si>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</si>
  <si>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</si>
  <si>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</si>
  <si>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</si>
  <si>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</si>
  <si>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</si>
  <si>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</si>
  <si>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</si>
  <si>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</si>
  <si>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</si>
  <si>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</si>
  <si>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</si>
  <si>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</si>
  <si>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</si>
  <si>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</si>
  <si>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</si>
  <si>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</si>
  <si>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</si>
  <si>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</si>
  <si>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</si>
  <si>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</si>
  <si>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</si>
  <si>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</si>
  <si>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</si>
  <si>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</si>
  <si>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</si>
  <si>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</si>
  <si>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</si>
  <si>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</si>
  <si>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</si>
  <si>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</si>
  <si>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</si>
  <si>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</si>
  <si>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</si>
  <si>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</si>
  <si>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</si>
  <si>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</si>
  <si>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</si>
  <si>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</si>
  <si>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</si>
  <si>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</si>
  <si>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</si>
  <si>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</si>
  <si>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</si>
  <si>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</si>
  <si>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</si>
  <si>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</si>
  <si>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</si>
  <si>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</si>
  <si>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</si>
  <si>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</si>
  <si>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</si>
  <si>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</si>
  <si>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</si>
  <si>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</si>
  <si>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</si>
  <si>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</si>
  <si>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</si>
  <si>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</si>
  <si>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</si>
  <si>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</si>
  <si>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</si>
  <si>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</si>
  <si>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</si>
  <si>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</si>
  <si>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</si>
  <si>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</si>
  <si>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</si>
  <si>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</si>
  <si>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</si>
  <si>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</si>
  <si>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</si>
  <si>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</si>
  <si>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</si>
  <si>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</si>
  <si>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</si>
  <si>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</si>
  <si>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</si>
  <si>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</si>
  <si>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</si>
  <si>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</si>
  <si>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</si>
  <si>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</si>
  <si>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</si>
  <si>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</si>
  <si>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</si>
  <si>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</si>
  <si>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</si>
  <si>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</si>
  <si>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</si>
  <si>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</si>
  <si>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</si>
  <si>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</si>
  <si>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</si>
  <si>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</si>
  <si>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</si>
  <si>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</si>
  <si>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</si>
  <si>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</si>
  <si>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</si>
  <si>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</si>
  <si>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</si>
  <si>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</si>
  <si>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</si>
  <si>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</si>
  <si>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</si>
  <si>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</si>
  <si>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</si>
  <si>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</si>
  <si>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</si>
  <si>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</si>
  <si>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</si>
  <si>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</si>
  <si>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</si>
  <si>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</si>
  <si>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</si>
  <si>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</si>
  <si>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</si>
  <si>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</si>
  <si>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</si>
  <si>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</si>
  <si>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</si>
  <si>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</si>
  <si>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</si>
  <si>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</si>
  <si>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</si>
  <si>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</si>
  <si>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</si>
  <si>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</si>
  <si>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</si>
  <si>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</si>
  <si>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</si>
  <si>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</si>
  <si>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</si>
  <si>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</si>
  <si>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</si>
  <si>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</si>
  <si>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</si>
  <si>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</si>
  <si>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</si>
  <si>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</si>
  <si>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</si>
  <si>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</si>
  <si>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</si>
  <si>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</si>
  <si>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</si>
  <si>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</si>
  <si>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</si>
  <si>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</si>
  <si>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</si>
  <si>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</si>
  <si>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</si>
  <si>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</si>
  <si>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</si>
  <si>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</si>
  <si>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</si>
  <si>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</si>
  <si>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</si>
  <si>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</si>
  <si>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</si>
  <si>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</si>
  <si>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</si>
  <si>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</si>
  <si>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</si>
  <si>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</si>
  <si>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</si>
  <si>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</si>
  <si>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</si>
  <si>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</si>
  <si>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</si>
  <si>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</si>
  <si>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</si>
  <si>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</si>
  <si>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</si>
  <si>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</si>
  <si>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</si>
  <si>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</si>
  <si>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</si>
  <si>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</si>
  <si>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</si>
  <si>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</si>
  <si>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</si>
  <si>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</si>
  <si>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</si>
  <si>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</si>
  <si>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</si>
  <si>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</si>
  <si>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</si>
  <si>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</si>
  <si>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</si>
  <si>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</si>
  <si>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</si>
  <si>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</si>
  <si>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</si>
  <si>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</si>
  <si>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</si>
  <si>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</si>
  <si>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</si>
  <si>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</si>
  <si>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</si>
  <si>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</si>
  <si>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</si>
  <si>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</si>
  <si>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</si>
  <si>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</si>
  <si>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</si>
  <si>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</si>
  <si>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</si>
  <si>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</si>
  <si>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</si>
  <si>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</si>
  <si>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</si>
  <si>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</si>
  <si>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</si>
  <si>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</si>
  <si>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</si>
  <si>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</si>
  <si>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</si>
  <si>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</si>
  <si>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</si>
  <si>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</si>
  <si>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</si>
  <si>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</si>
  <si>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</si>
  <si>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</si>
  <si>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</si>
  <si>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</si>
  <si>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</si>
  <si>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</si>
  <si>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</si>
  <si>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</si>
  <si>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</si>
  <si>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</si>
  <si>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</si>
  <si>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</si>
  <si>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</si>
  <si>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</si>
  <si>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</si>
  <si>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</si>
  <si>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</si>
  <si>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</si>
  <si>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</si>
  <si>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</si>
  <si>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</si>
  <si>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</si>
  <si>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</si>
  <si>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</si>
  <si>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</si>
  <si>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</si>
  <si>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</si>
  <si>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</si>
  <si>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</si>
  <si>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</si>
  <si>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</si>
  <si>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</si>
  <si>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</si>
  <si>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</si>
  <si>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</si>
  <si>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</si>
  <si>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</si>
  <si>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</si>
  <si>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</si>
  <si>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</si>
  <si>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</si>
  <si>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</si>
  <si>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</si>
  <si>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</si>
  <si>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</si>
  <si>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</si>
  <si>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</si>
  <si>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</si>
  <si>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</si>
  <si>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</si>
  <si>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</si>
  <si>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</si>
  <si>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</si>
  <si>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</si>
  <si>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</si>
  <si>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</si>
  <si>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</si>
  <si>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</si>
  <si>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</si>
  <si>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</si>
  <si>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</si>
  <si>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</si>
  <si>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</si>
  <si>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</si>
  <si>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</si>
  <si>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</si>
  <si>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</si>
  <si>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</si>
  <si>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</si>
  <si>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</si>
  <si>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</si>
  <si>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</si>
  <si>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</si>
  <si>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</si>
  <si>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</si>
  <si>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</si>
  <si>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</si>
  <si>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</si>
  <si>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</si>
  <si>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</si>
  <si>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</si>
  <si>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</si>
  <si>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</si>
  <si>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</si>
  <si>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</si>
  <si>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</si>
  <si>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</si>
  <si>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</si>
  <si>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</si>
  <si>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</si>
  <si>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</si>
  <si>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</si>
  <si>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</si>
  <si>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</si>
  <si>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</si>
  <si>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</si>
  <si>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</si>
  <si>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</si>
  <si>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</si>
  <si>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</si>
  <si>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</si>
  <si>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</si>
  <si>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</si>
  <si>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</si>
  <si>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</si>
  <si>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</si>
  <si>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</si>
  <si>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</si>
  <si>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</si>
  <si>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</si>
  <si>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</si>
  <si>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</si>
  <si>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</si>
  <si>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</si>
  <si>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</si>
  <si>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</si>
  <si>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</si>
  <si>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</si>
  <si>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</si>
  <si>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</si>
  <si>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</si>
  <si>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</si>
  <si>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</si>
  <si>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</si>
  <si>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</si>
  <si>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</si>
  <si>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</si>
  <si>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</si>
  <si>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</si>
  <si>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</si>
  <si>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</si>
  <si>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</si>
  <si>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</si>
  <si>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</si>
  <si>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</si>
  <si>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</si>
  <si>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</si>
  <si>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</si>
  <si>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</si>
  <si>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</si>
  <si>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</si>
  <si>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</si>
  <si>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</si>
  <si>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</si>
  <si>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</si>
  <si>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</si>
  <si>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</si>
  <si>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</si>
  <si>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</si>
  <si>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</si>
  <si>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</si>
  <si>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</si>
  <si>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</si>
  <si>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</si>
  <si>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</si>
  <si>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</si>
  <si>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</si>
  <si>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</si>
  <si>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</si>
  <si>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</si>
  <si>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</si>
  <si>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</si>
  <si>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</si>
  <si>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</si>
  <si>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</si>
  <si>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</si>
  <si>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</si>
  <si>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</si>
  <si>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</si>
  <si>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</si>
  <si>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</si>
  <si>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</si>
  <si>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</si>
  <si>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</si>
  <si>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</si>
  <si>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</si>
  <si>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</si>
  <si>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</si>
  <si>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</si>
  <si>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</si>
  <si>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</si>
  <si>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</si>
  <si>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</si>
  <si>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</si>
  <si>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</si>
  <si>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</si>
  <si>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</si>
  <si>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</si>
  <si>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</si>
  <si>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</si>
  <si>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</si>
  <si>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</si>
  <si>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</si>
  <si>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</si>
  <si>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</si>
  <si>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</si>
  <si>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</si>
  <si>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</si>
  <si>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</si>
  <si>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</si>
  <si>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</si>
  <si>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</si>
  <si>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</si>
  <si>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</si>
  <si>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</si>
  <si>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</si>
  <si>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</si>
  <si>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</si>
  <si>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</si>
  <si>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</si>
  <si>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</si>
  <si>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</si>
  <si>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</si>
  <si>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</si>
  <si>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</si>
  <si>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</si>
  <si>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</si>
  <si>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</si>
  <si>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</si>
  <si>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</si>
  <si>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</si>
  <si>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</si>
  <si>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</si>
  <si>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</si>
  <si>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</si>
  <si>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</si>
  <si>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</si>
  <si>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</si>
  <si>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</si>
  <si>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</si>
  <si>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</si>
  <si>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</si>
  <si>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</si>
  <si>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</si>
  <si>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</si>
  <si>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</si>
  <si>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</si>
  <si>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</si>
  <si>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</si>
  <si>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</si>
  <si>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</si>
  <si>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</si>
  <si>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</si>
  <si>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</si>
  <si>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</si>
  <si>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</si>
  <si>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</si>
  <si>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</si>
  <si>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</si>
  <si>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</si>
  <si>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</si>
  <si>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</si>
  <si>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</si>
  <si>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</si>
  <si>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</si>
  <si>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</si>
  <si>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</si>
  <si>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</si>
  <si>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</si>
  <si>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</si>
  <si>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</si>
  <si>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</si>
  <si>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</si>
  <si>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</si>
  <si>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</si>
  <si>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</si>
  <si>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</si>
  <si>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</si>
  <si>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</si>
  <si>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</si>
  <si>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</si>
  <si>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</si>
  <si>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</si>
  <si>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</si>
  <si>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</si>
  <si>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</si>
  <si>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</si>
  <si>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</si>
  <si>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</si>
  <si>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</si>
  <si>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</si>
  <si>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</si>
  <si>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</si>
  <si>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</si>
  <si>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</si>
  <si>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</si>
  <si>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</si>
  <si>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</si>
  <si>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</si>
  <si>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</si>
  <si>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</si>
  <si>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</si>
  <si>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</si>
  <si>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</si>
  <si>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</si>
  <si>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</si>
  <si>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</si>
  <si>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</si>
  <si>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</si>
  <si>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</si>
  <si>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</si>
  <si>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</si>
  <si>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</si>
  <si>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</si>
  <si>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</si>
  <si>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</si>
  <si>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</si>
  <si>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</si>
  <si>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</si>
  <si>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</si>
  <si>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</si>
  <si>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</si>
  <si>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</si>
  <si>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</si>
  <si>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</si>
  <si>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</si>
  <si>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</si>
  <si>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</si>
  <si>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</si>
  <si>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</si>
  <si>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</si>
  <si>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</si>
  <si>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</si>
  <si>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</si>
  <si>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</si>
  <si>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</si>
  <si>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</si>
  <si>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</si>
  <si>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</si>
  <si>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</si>
  <si>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</si>
  <si>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</si>
  <si>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</si>
  <si>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</si>
  <si>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</si>
  <si>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</si>
  <si>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</si>
  <si>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</si>
  <si>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</si>
  <si>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</si>
  <si>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</si>
  <si>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</si>
  <si>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</si>
  <si>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</si>
  <si>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</si>
  <si>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</si>
  <si>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</si>
  <si>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</si>
  <si>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</si>
  <si>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</si>
  <si>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</si>
  <si>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</si>
  <si>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</si>
  <si>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</si>
  <si>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</si>
  <si>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</si>
  <si>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</si>
  <si>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</si>
  <si>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</si>
  <si>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</si>
  <si>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</si>
  <si>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</si>
  <si>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</si>
  <si>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</si>
  <si>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</si>
  <si>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</si>
  <si>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</si>
  <si>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</si>
  <si>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</si>
  <si>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</si>
  <si>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</si>
  <si>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</si>
  <si>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</si>
  <si>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</si>
  <si>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</si>
  <si>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</si>
  <si>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</si>
  <si>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</si>
  <si>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</si>
  <si>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</si>
  <si>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</si>
  <si>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</si>
  <si>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</si>
  <si>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</si>
  <si>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</si>
  <si>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</si>
  <si>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</si>
  <si>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</si>
  <si>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</si>
  <si>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</si>
  <si>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</si>
  <si>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</si>
  <si>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</si>
  <si>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</si>
  <si>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</si>
  <si>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</si>
  <si>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</si>
  <si>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</si>
  <si>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</si>
  <si>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</si>
  <si>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</si>
  <si>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</si>
  <si>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</si>
  <si>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</si>
  <si>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</si>
  <si>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</si>
  <si>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</si>
  <si>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</si>
  <si>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</si>
  <si>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</si>
  <si>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</si>
  <si>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</si>
  <si>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</si>
  <si>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</si>
  <si>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</si>
  <si>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</si>
  <si>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</si>
  <si>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</si>
  <si>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</si>
  <si>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</si>
  <si>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</si>
  <si>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</si>
  <si>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</si>
  <si>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</si>
  <si>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</si>
  <si>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</si>
  <si>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</si>
  <si>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</si>
  <si>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</si>
  <si>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</si>
  <si>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</si>
  <si>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</si>
  <si>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</si>
  <si>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</si>
  <si>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</si>
  <si>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</si>
  <si>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</si>
  <si>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</si>
  <si>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</si>
  <si>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</si>
  <si>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</si>
  <si>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</si>
  <si>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</si>
  <si>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</si>
  <si>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</si>
  <si>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</si>
  <si>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</si>
  <si>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</si>
  <si>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</si>
  <si>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</si>
  <si>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</si>
  <si>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</si>
  <si>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</si>
  <si>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</si>
  <si>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</si>
  <si>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</si>
  <si>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</si>
  <si>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</si>
  <si>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</si>
  <si>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</si>
  <si>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</si>
  <si>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</si>
  <si>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</si>
  <si>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</si>
  <si>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</si>
  <si>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</si>
  <si>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</si>
  <si>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</si>
  <si>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</si>
  <si>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</si>
  <si>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</si>
  <si>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</si>
  <si>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</si>
  <si>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</si>
  <si>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</si>
  <si>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</si>
  <si>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</si>
  <si>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</si>
  <si>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</si>
  <si>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</si>
  <si>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</si>
  <si>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</si>
  <si>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</si>
  <si>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</si>
  <si>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</si>
  <si>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</si>
  <si>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</si>
  <si>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</si>
  <si>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</si>
  <si>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</si>
  <si>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</si>
  <si>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</si>
  <si>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</si>
  <si>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</si>
  <si>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</si>
  <si>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</si>
  <si>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</si>
  <si>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</si>
  <si>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</si>
  <si>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</si>
  <si>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</si>
  <si>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</si>
  <si>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</si>
  <si>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</si>
  <si>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</si>
  <si>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</si>
  <si>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</si>
  <si>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</si>
  <si>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</si>
  <si>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</si>
  <si>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</si>
  <si>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</si>
  <si>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</si>
  <si>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</si>
  <si>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</si>
  <si>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</si>
  <si>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</si>
  <si>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</si>
  <si>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</si>
  <si>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</si>
  <si>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</si>
  <si>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</si>
  <si>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</si>
  <si>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</si>
  <si>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</si>
  <si>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</si>
  <si>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</si>
  <si>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</si>
  <si>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</si>
  <si>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</si>
  <si>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</si>
  <si>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</si>
  <si>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</si>
  <si>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</si>
  <si>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</si>
  <si>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</si>
  <si>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</si>
  <si>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</si>
  <si>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</si>
  <si>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</si>
  <si>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</si>
  <si>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</si>
  <si>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</si>
  <si>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</si>
  <si>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</si>
  <si>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</si>
  <si>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</si>
  <si>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</si>
  <si>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</si>
  <si>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</si>
  <si>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</si>
  <si>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</si>
  <si>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</si>
  <si>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</si>
  <si>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</si>
  <si>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</si>
  <si>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</si>
  <si>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</si>
  <si>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</si>
  <si>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</si>
  <si>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</si>
  <si>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</si>
  <si>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</si>
  <si>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</si>
  <si>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</si>
  <si>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</si>
  <si>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</si>
  <si>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</si>
  <si>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</si>
  <si>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</si>
  <si>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</si>
  <si>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</si>
  <si>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</si>
  <si>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</si>
  <si>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</si>
  <si>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</si>
  <si>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</si>
  <si>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</si>
  <si>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</si>
  <si>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</si>
  <si>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</si>
  <si>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</si>
  <si>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</si>
  <si>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</si>
  <si>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</si>
  <si>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</si>
  <si>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</si>
  <si>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</si>
  <si>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</si>
  <si>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</si>
  <si>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</si>
  <si>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</si>
  <si>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</si>
  <si>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</si>
  <si>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</si>
  <si>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</si>
  <si>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</si>
  <si>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</si>
  <si>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</si>
  <si>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</si>
  <si>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</si>
  <si>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</si>
  <si>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</si>
  <si>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</si>
  <si>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</si>
  <si>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</si>
  <si>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</si>
  <si>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</si>
  <si>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</si>
  <si>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</si>
  <si>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</si>
  <si>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</si>
  <si>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</si>
  <si>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</si>
  <si>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</si>
  <si>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</si>
  <si>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</si>
  <si>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</si>
  <si>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</si>
  <si>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</si>
  <si>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</si>
  <si>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</si>
  <si>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</si>
  <si>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</si>
  <si>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</si>
  <si>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</si>
  <si>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</si>
  <si>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</si>
  <si>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</si>
  <si>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</si>
  <si>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</si>
  <si>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</si>
  <si>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</si>
  <si>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</si>
  <si>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</si>
  <si>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</si>
  <si>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</si>
  <si>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</si>
  <si>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</si>
  <si>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</si>
  <si>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</si>
  <si>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</si>
  <si>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</si>
  <si>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</si>
  <si>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</si>
  <si>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</si>
  <si>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</si>
  <si>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</si>
  <si>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</si>
  <si>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</si>
  <si>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</si>
  <si>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</si>
  <si>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</si>
  <si>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</si>
  <si>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</si>
  <si>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</si>
  <si>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</si>
  <si>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</si>
  <si>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</si>
  <si>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</si>
  <si>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</si>
  <si>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</si>
  <si>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</si>
  <si>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</si>
  <si>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</si>
  <si>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</si>
  <si>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</si>
  <si>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</si>
  <si>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</si>
  <si>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</si>
  <si>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</si>
  <si>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</si>
  <si>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</si>
  <si>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</si>
  <si>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</si>
  <si>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</si>
  <si>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</si>
  <si>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</si>
  <si>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</si>
  <si>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</si>
  <si>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</si>
  <si>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</si>
  <si>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</si>
  <si>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</si>
  <si>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</si>
  <si>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</si>
  <si>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</si>
  <si>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</si>
  <si>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</si>
  <si>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</si>
  <si>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</si>
  <si>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</si>
  <si>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</si>
  <si>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</si>
  <si>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</si>
  <si>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</si>
  <si>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</si>
  <si>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</si>
  <si>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</si>
  <si>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</si>
  <si>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</si>
  <si>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</si>
  <si>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</si>
  <si>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</si>
  <si>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</si>
  <si>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</si>
  <si>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</si>
  <si>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</si>
  <si>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</si>
  <si>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</si>
  <si>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</si>
  <si>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</si>
  <si>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</si>
  <si>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</si>
  <si>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</si>
  <si>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</si>
  <si>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</si>
  <si>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</si>
  <si>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</si>
  <si>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</si>
  <si>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</si>
  <si>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</si>
  <si>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</si>
  <si>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</si>
  <si>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</si>
  <si>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</si>
  <si>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</si>
  <si>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</si>
  <si>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</si>
  <si>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</si>
  <si>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</si>
  <si>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</si>
  <si>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</si>
  <si>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</si>
  <si>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</si>
  <si>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</si>
  <si>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</si>
  <si>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</si>
  <si>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</si>
  <si>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</si>
  <si>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</si>
  <si>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</si>
  <si>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</si>
  <si>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</si>
  <si>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</si>
  <si>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</si>
  <si>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</si>
  <si>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</si>
  <si>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</si>
  <si>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</si>
  <si>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</si>
  <si>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</si>
  <si>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</si>
  <si>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</si>
  <si>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</si>
  <si>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</si>
  <si>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</si>
  <si>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</si>
  <si>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</si>
  <si>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</si>
  <si>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</si>
  <si>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</si>
  <si>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</si>
  <si>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</si>
  <si>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</si>
  <si>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</si>
  <si>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</si>
  <si>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</si>
  <si>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</si>
  <si>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</si>
  <si>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</si>
  <si>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</si>
  <si>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</si>
  <si>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</si>
  <si>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</si>
  <si>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</si>
  <si>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</si>
  <si>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</si>
  <si>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</si>
  <si>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</si>
  <si>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</si>
  <si>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</si>
  <si>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</si>
  <si>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</si>
  <si>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</si>
  <si>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</si>
  <si>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</si>
  <si>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</si>
  <si>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</si>
  <si>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</si>
  <si>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</si>
  <si>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</si>
  <si>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</si>
  <si>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</si>
  <si>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</si>
  <si>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</si>
  <si>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</si>
  <si>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</si>
  <si>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</si>
  <si>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</si>
  <si>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</si>
  <si>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</si>
  <si>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</si>
  <si>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</si>
  <si>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</si>
  <si>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</si>
  <si>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</si>
  <si>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</si>
  <si>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</si>
  <si>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</si>
  <si>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</si>
  <si>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</si>
  <si>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</si>
  <si>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</si>
  <si>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</si>
  <si>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</si>
  <si>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</si>
  <si>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</si>
  <si>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</si>
  <si>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</si>
  <si>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</si>
  <si>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</si>
  <si>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</si>
  <si>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</si>
  <si>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</si>
  <si>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</si>
  <si>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</si>
  <si>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</si>
  <si>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</si>
  <si>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</si>
  <si>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</si>
  <si>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</si>
  <si>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</si>
  <si>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</si>
  <si>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</si>
  <si>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</si>
  <si>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</si>
  <si>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</si>
  <si>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</si>
  <si>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</si>
  <si>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</si>
  <si>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</si>
  <si>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</si>
  <si>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</si>
  <si>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</si>
  <si>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</si>
  <si>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</si>
  <si>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</si>
  <si>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</si>
  <si>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</si>
  <si>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</si>
  <si>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</si>
  <si>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</si>
  <si>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</si>
  <si>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</si>
  <si>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</si>
  <si>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</si>
  <si>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</si>
  <si>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</si>
  <si>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</si>
  <si>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</si>
  <si>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</si>
  <si>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</si>
  <si>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</si>
  <si>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</si>
  <si>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</si>
  <si>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</si>
  <si>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</si>
  <si>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</si>
  <si>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</si>
  <si>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</si>
  <si>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</si>
  <si>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</si>
  <si>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</si>
  <si>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</si>
  <si>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</si>
  <si>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</si>
  <si>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</si>
  <si>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</si>
  <si>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</si>
  <si>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</si>
  <si>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</si>
  <si>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</si>
  <si>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</si>
  <si>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</si>
  <si>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</si>
  <si>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</si>
  <si>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</si>
  <si>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</si>
  <si>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</si>
  <si>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</si>
  <si>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</si>
  <si>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</si>
  <si>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</si>
  <si>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</si>
  <si>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</si>
  <si>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</si>
  <si>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</si>
  <si>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</si>
  <si>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</si>
  <si>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</si>
  <si>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</si>
  <si>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</si>
  <si>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</si>
  <si>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</si>
  <si>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</si>
  <si>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</si>
  <si>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</si>
  <si>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</si>
  <si>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</si>
  <si>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</si>
  <si>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</si>
  <si>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</si>
  <si>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</si>
  <si>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</si>
  <si>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</si>
  <si>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</si>
  <si>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</si>
  <si>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</si>
  <si>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</si>
  <si>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</si>
  <si>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</si>
  <si>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</si>
  <si>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</si>
  <si>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</si>
  <si>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</si>
  <si>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</si>
  <si>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</si>
  <si>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</si>
  <si>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</si>
  <si>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</si>
  <si>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</si>
  <si>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</si>
  <si>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</si>
  <si>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</si>
  <si>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</si>
  <si>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</si>
  <si>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</si>
  <si>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</si>
  <si>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</si>
  <si>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</si>
  <si>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</si>
  <si>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</si>
  <si>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</si>
  <si>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</si>
  <si>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</si>
  <si>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</si>
  <si>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</si>
  <si>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</si>
  <si>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</si>
  <si>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</si>
  <si>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</si>
  <si>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</si>
  <si>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</si>
  <si>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</si>
  <si>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</si>
  <si>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</si>
  <si>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</si>
  <si>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</si>
  <si>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</si>
  <si>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</si>
  <si>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</si>
  <si>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</si>
  <si>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</si>
  <si>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</si>
  <si>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</si>
  <si>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</si>
  <si>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</si>
  <si>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</si>
  <si>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</si>
  <si>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</si>
  <si>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</si>
  <si>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</si>
  <si>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</si>
  <si>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</si>
  <si>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</si>
  <si>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</si>
  <si>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</si>
  <si>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</si>
  <si>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</si>
  <si>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</si>
  <si>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</si>
  <si>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</si>
  <si>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</si>
  <si>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</si>
  <si>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</si>
  <si>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</si>
  <si>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</si>
  <si>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</si>
  <si>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</si>
  <si>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</si>
  <si>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</si>
  <si>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</si>
  <si>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</si>
  <si>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</si>
  <si>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</si>
  <si>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</si>
  <si>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</si>
  <si>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</si>
  <si>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</si>
  <si>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</si>
  <si>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</si>
  <si>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</si>
  <si>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</si>
  <si>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</si>
  <si>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</si>
  <si>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</si>
  <si>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</si>
  <si>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</si>
  <si>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</si>
  <si>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</si>
  <si>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</si>
  <si>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</si>
  <si>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</si>
  <si>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</si>
  <si>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</si>
  <si>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</si>
  <si>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</si>
  <si>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</si>
  <si>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</si>
  <si>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</si>
  <si>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</si>
  <si>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</si>
  <si>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</si>
  <si>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</si>
  <si>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</si>
  <si>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</si>
  <si>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</si>
  <si>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</si>
  <si>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</si>
  <si>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</si>
  <si>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</si>
  <si>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</si>
  <si>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</si>
  <si>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</si>
  <si>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</si>
  <si>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</si>
  <si>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</si>
  <si>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</si>
  <si>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</si>
  <si>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</si>
  <si>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</si>
  <si>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</si>
  <si>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</si>
  <si>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</si>
  <si>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</si>
  <si>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</si>
  <si>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</si>
  <si>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</si>
  <si>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</si>
  <si>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</si>
  <si>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</si>
  <si>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</si>
  <si>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</si>
  <si>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</si>
  <si>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</si>
  <si>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</si>
  <si>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</si>
  <si>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</si>
  <si>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</si>
  <si>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</si>
  <si>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</si>
  <si>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</si>
  <si>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</si>
  <si>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</si>
  <si>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</si>
  <si>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</si>
  <si>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</si>
  <si>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</si>
  <si>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</si>
  <si>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</si>
  <si>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</si>
  <si>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</si>
  <si>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</si>
  <si>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</si>
  <si>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</si>
  <si>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</si>
  <si>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</si>
  <si>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</si>
  <si>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</si>
  <si>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</si>
  <si>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</si>
  <si>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</si>
  <si>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</si>
  <si>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</si>
  <si>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</si>
  <si>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</si>
  <si>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</si>
  <si>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</si>
  <si>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</si>
  <si>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</si>
  <si>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</si>
  <si>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</si>
  <si>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</si>
  <si>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</si>
  <si>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</si>
  <si>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</si>
  <si>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</si>
  <si>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</si>
  <si>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</si>
  <si>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</si>
  <si>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</si>
  <si>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</si>
  <si>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</si>
  <si>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</si>
  <si>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</si>
  <si>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</si>
  <si>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</si>
  <si>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</si>
  <si>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</si>
  <si>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</si>
  <si>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</si>
  <si>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</si>
  <si>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</si>
  <si>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</si>
  <si>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</si>
  <si>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</si>
  <si>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</si>
  <si>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</si>
  <si>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</si>
  <si>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</si>
  <si>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</si>
  <si>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</si>
  <si>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</si>
  <si>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</si>
  <si>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</si>
  <si>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</si>
  <si>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</si>
  <si>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</si>
  <si>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</si>
  <si>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</si>
  <si>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</si>
  <si>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</si>
  <si>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</si>
  <si>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</si>
  <si>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</si>
  <si>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</si>
  <si>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</si>
  <si>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</si>
  <si>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</si>
  <si>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</si>
  <si>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</si>
  <si>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</si>
  <si>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</si>
  <si>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</si>
  <si>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</si>
  <si>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</si>
  <si>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</si>
  <si>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</si>
  <si>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</si>
  <si>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</si>
  <si>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</si>
  <si>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</si>
  <si>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</si>
  <si>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</si>
  <si>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</si>
  <si>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</si>
  <si>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</si>
  <si>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</si>
  <si>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</si>
  <si>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</si>
  <si>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</si>
  <si>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</si>
  <si>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</si>
  <si>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</si>
  <si>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</si>
  <si>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</si>
  <si>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</si>
  <si>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</si>
  <si>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</si>
  <si>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</si>
  <si>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</si>
  <si>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</si>
  <si>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</si>
  <si>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</si>
  <si>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</si>
  <si>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</si>
  <si>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</si>
  <si>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</si>
  <si>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</si>
  <si>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</si>
  <si>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</si>
  <si>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</si>
  <si>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</si>
  <si>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</si>
  <si>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</si>
  <si>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</si>
  <si>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</si>
  <si>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</si>
  <si>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</si>
  <si>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</si>
  <si>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</si>
  <si>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</si>
  <si>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</si>
  <si>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</si>
  <si>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</si>
  <si>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</si>
  <si>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</si>
  <si>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</si>
  <si>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</si>
  <si>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</si>
  <si>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</si>
  <si>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</si>
  <si>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</si>
  <si>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</si>
  <si>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</si>
  <si>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</si>
  <si>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</si>
  <si>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</si>
  <si>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</si>
  <si>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</si>
  <si>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</si>
  <si>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</si>
  <si>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</si>
  <si>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</si>
  <si>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</si>
  <si>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</si>
  <si>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</si>
  <si>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</si>
  <si>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</si>
  <si>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</si>
  <si>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</si>
  <si>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</si>
  <si>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</si>
  <si>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</si>
  <si>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</si>
  <si>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</si>
  <si>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</si>
  <si>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</si>
  <si>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</si>
  <si>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</si>
  <si>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</si>
  <si>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</si>
  <si>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</si>
  <si>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</si>
  <si>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</si>
  <si>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</si>
  <si>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</si>
  <si>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</si>
  <si>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</si>
  <si>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</si>
  <si>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</si>
  <si>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</si>
  <si>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</si>
  <si>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</si>
  <si>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</si>
  <si>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</si>
  <si>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</si>
  <si>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</si>
  <si>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</si>
  <si>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</si>
  <si>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</si>
  <si>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</si>
  <si>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</si>
  <si>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</si>
  <si>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</si>
  <si>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</si>
  <si>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</si>
  <si>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</si>
  <si>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</si>
  <si>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</si>
  <si>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</si>
  <si>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</si>
  <si>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</si>
  <si>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</si>
  <si>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</si>
  <si>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</si>
  <si>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</si>
  <si>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</si>
  <si>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</si>
  <si>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</si>
  <si>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</si>
  <si>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</si>
  <si>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</si>
  <si>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</si>
  <si>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</si>
  <si>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</si>
  <si>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</si>
  <si>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</si>
  <si>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</si>
  <si>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</si>
  <si>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</si>
  <si>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</si>
  <si>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</si>
  <si>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</si>
  <si>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</si>
  <si>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</si>
  <si>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</si>
  <si>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</si>
  <si>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</si>
  <si>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</si>
  <si>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</si>
  <si>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</si>
  <si>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</si>
  <si>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</si>
  <si>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</si>
  <si>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</si>
  <si>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</si>
  <si>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</si>
  <si>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</si>
  <si>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</si>
  <si>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</si>
  <si>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</si>
  <si>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</si>
  <si>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</si>
  <si>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</si>
  <si>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</si>
  <si>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</si>
  <si>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</si>
  <si>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</si>
  <si>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</si>
  <si>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</si>
  <si>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</si>
  <si>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</si>
  <si>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</si>
  <si>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</si>
  <si>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</si>
  <si>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</si>
  <si>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</si>
  <si>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</si>
  <si>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</si>
  <si>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</si>
  <si>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</si>
  <si>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</si>
  <si>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</si>
  <si>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</si>
  <si>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</si>
  <si>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</si>
  <si>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</si>
  <si>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</si>
  <si>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</si>
  <si>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</si>
  <si>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</si>
  <si>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</si>
  <si>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</si>
  <si>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</si>
  <si>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</si>
  <si>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</si>
  <si>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</si>
  <si>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</si>
  <si>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</si>
  <si>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</si>
  <si>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</si>
  <si>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</si>
  <si>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</si>
  <si>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</si>
  <si>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</si>
  <si>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</si>
  <si>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</si>
  <si>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</si>
  <si>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</si>
  <si>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</si>
  <si>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</si>
  <si>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</si>
  <si>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</si>
  <si>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</si>
  <si>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</si>
  <si>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</si>
  <si>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</si>
  <si>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</si>
  <si>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</si>
  <si>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</si>
  <si>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</si>
  <si>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</si>
  <si>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</si>
  <si>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</si>
  <si>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</si>
  <si>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</si>
  <si>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</si>
  <si>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</si>
  <si>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</si>
  <si>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</si>
  <si>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</si>
  <si>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</si>
  <si>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</si>
  <si>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</si>
  <si>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</si>
  <si>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</si>
  <si>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</si>
  <si>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</si>
  <si>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</si>
  <si>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</si>
  <si>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</si>
  <si>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</si>
  <si>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</si>
  <si>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</si>
  <si>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</si>
  <si>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</si>
  <si>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</si>
  <si>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</si>
  <si>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</si>
  <si>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</si>
  <si>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</si>
  <si>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</si>
  <si>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</si>
  <si>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</si>
  <si>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</si>
  <si>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</si>
  <si>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</si>
  <si>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</si>
  <si>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</si>
  <si>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</si>
  <si>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</si>
  <si>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</si>
  <si>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</si>
  <si>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</si>
  <si>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</si>
  <si>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</si>
  <si>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</si>
  <si>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</si>
  <si>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</si>
  <si>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</si>
  <si>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</si>
  <si>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</si>
  <si>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</si>
  <si>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</si>
  <si>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</si>
  <si>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</si>
  <si>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</si>
  <si>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</si>
  <si>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</si>
  <si>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</si>
  <si>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</si>
  <si>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</si>
  <si>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</si>
  <si>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</si>
  <si>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</si>
  <si>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</si>
  <si>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</si>
  <si>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</si>
  <si>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</si>
  <si>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</si>
  <si>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</si>
  <si>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</si>
  <si>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</si>
  <si>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</si>
  <si>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</si>
  <si>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</si>
  <si>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</si>
  <si>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</si>
  <si>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</si>
  <si>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</si>
  <si>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</si>
  <si>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</si>
  <si>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</si>
  <si>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</si>
  <si>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</si>
  <si>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</si>
  <si>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</si>
  <si>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</si>
  <si>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</si>
  <si>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</si>
  <si>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</si>
  <si>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</si>
  <si>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</si>
  <si>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</si>
  <si>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</si>
  <si>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</si>
  <si>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</si>
  <si>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</si>
  <si>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</si>
  <si>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</si>
  <si>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</si>
  <si>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</si>
  <si>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</si>
  <si>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</si>
  <si>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</si>
  <si>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</si>
  <si>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</si>
  <si>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</si>
  <si>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</si>
  <si>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</si>
  <si>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</si>
  <si>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</si>
  <si>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</si>
  <si>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</si>
  <si>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</si>
  <si>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</si>
  <si>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</si>
  <si>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</si>
  <si>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</si>
  <si>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</si>
  <si>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</si>
  <si>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</si>
  <si>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</si>
  <si>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</si>
  <si>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</si>
  <si>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</si>
  <si>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</si>
  <si>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</si>
  <si>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</si>
  <si>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</si>
  <si>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</si>
  <si>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</si>
  <si>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</si>
  <si>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</si>
  <si>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</si>
  <si>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</si>
  <si>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</si>
  <si>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</si>
  <si>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</si>
  <si>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</si>
  <si>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</si>
  <si>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</si>
  <si>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</si>
  <si>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</si>
  <si>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</si>
  <si>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</si>
  <si>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</si>
  <si>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</si>
  <si>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</si>
  <si>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</si>
  <si>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</si>
  <si>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</si>
  <si>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</si>
  <si>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</si>
  <si>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</si>
  <si>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</si>
  <si>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</si>
  <si>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</si>
  <si>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</si>
  <si>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</si>
  <si>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</si>
  <si>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</si>
  <si>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</si>
  <si>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</si>
  <si>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</si>
  <si>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</si>
  <si>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</si>
  <si>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</si>
  <si>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</si>
  <si>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</si>
  <si>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</si>
  <si>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</si>
  <si>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</si>
  <si>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</si>
  <si>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</si>
  <si>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</si>
  <si>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</si>
  <si>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</si>
  <si>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</si>
  <si>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</si>
  <si>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</si>
  <si>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</si>
  <si>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</si>
  <si>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</si>
  <si>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</si>
  <si>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</si>
  <si>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</si>
  <si>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</si>
  <si>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</si>
  <si>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</si>
  <si>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</si>
  <si>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</si>
  <si>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</si>
  <si>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</si>
  <si>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</si>
  <si>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</si>
  <si>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</si>
  <si>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</si>
  <si>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</si>
  <si>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</si>
  <si>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</si>
  <si>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</si>
  <si>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</si>
  <si>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</si>
  <si>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</si>
  <si>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</si>
  <si>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</si>
  <si>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</si>
  <si>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</si>
  <si>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</si>
  <si>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</si>
  <si>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</si>
  <si>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</si>
  <si>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</si>
  <si>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</si>
  <si>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</si>
  <si>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</si>
  <si>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</si>
  <si>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</si>
  <si>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</si>
  <si>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</si>
  <si>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</si>
  <si>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</si>
  <si>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</si>
  <si>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</si>
  <si>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</si>
  <si>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</si>
  <si>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</si>
  <si>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</si>
  <si>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</si>
  <si>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</si>
  <si>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</si>
  <si>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</si>
  <si>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</si>
  <si>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</si>
  <si>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</si>
  <si>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</si>
  <si>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</si>
  <si>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</si>
  <si>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</si>
  <si>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</si>
  <si>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</si>
  <si>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</si>
  <si>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</si>
  <si>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</si>
  <si>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</si>
  <si>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</si>
  <si>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</si>
  <si>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</si>
  <si>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</si>
  <si>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</si>
  <si>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</si>
  <si>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</si>
  <si>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</si>
  <si>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</si>
  <si>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</si>
  <si>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</si>
  <si>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</si>
  <si>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</si>
  <si>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</si>
  <si>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</si>
  <si>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</si>
  <si>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</si>
  <si>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</si>
  <si>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</si>
  <si>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</si>
  <si>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</si>
  <si>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</si>
  <si>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</si>
  <si>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</si>
  <si>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</si>
  <si>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</si>
  <si>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</si>
  <si>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</si>
  <si>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</si>
  <si>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</si>
  <si>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</si>
  <si>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</si>
  <si>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</si>
  <si>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</si>
  <si>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</si>
  <si>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</si>
  <si>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</si>
  <si>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</si>
  <si>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</si>
  <si>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</si>
  <si>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</si>
  <si>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</si>
  <si>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</si>
  <si>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</si>
  <si>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</si>
  <si>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</si>
  <si>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</si>
  <si>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</si>
  <si>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</si>
  <si>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</si>
  <si>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</si>
  <si>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</si>
  <si>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</si>
  <si>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</si>
  <si>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</si>
  <si>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</si>
  <si>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</si>
  <si>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</si>
  <si>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</si>
  <si>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</si>
  <si>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</si>
  <si>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</si>
  <si>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</si>
  <si>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</si>
  <si>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</si>
  <si>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</si>
  <si>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</si>
  <si>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</si>
  <si>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</si>
  <si>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</si>
  <si>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</si>
  <si>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</si>
  <si>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</si>
  <si>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</si>
  <si>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</si>
  <si>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</si>
  <si>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</si>
  <si>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</si>
  <si>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</si>
  <si>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</si>
  <si>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</si>
  <si>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</si>
  <si>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</si>
  <si>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</si>
  <si>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</si>
  <si>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</si>
  <si>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</si>
  <si>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</si>
  <si>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</si>
  <si>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</si>
  <si>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</si>
  <si>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</si>
  <si>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</si>
  <si>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</si>
  <si>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</si>
  <si>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</si>
  <si>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</si>
  <si>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</si>
  <si>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</si>
  <si>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</si>
  <si>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</si>
  <si>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</si>
  <si>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</si>
  <si>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</si>
  <si>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</si>
  <si>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</si>
  <si>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</si>
  <si>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</si>
  <si>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</si>
  <si>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</si>
  <si>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</si>
  <si>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</si>
  <si>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</si>
  <si>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</si>
  <si>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</si>
  <si>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</si>
  <si>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</si>
  <si>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</si>
  <si>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</si>
  <si>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</si>
  <si>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</si>
  <si>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</si>
  <si>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</si>
  <si>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</si>
  <si>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</si>
  <si>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</si>
  <si>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</si>
  <si>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</si>
  <si>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</si>
  <si>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</si>
  <si>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</si>
  <si>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</si>
  <si>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</si>
  <si>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</si>
  <si>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</si>
  <si>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</si>
  <si>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</si>
  <si>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</si>
  <si>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</si>
  <si>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</si>
  <si>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</si>
  <si>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</si>
  <si>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</si>
  <si>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</si>
  <si>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</si>
  <si>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</si>
  <si>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</si>
  <si>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</si>
  <si>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</si>
  <si>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</si>
  <si>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</si>
  <si>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</si>
  <si>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</si>
  <si>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</si>
  <si>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</si>
  <si>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</si>
  <si>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</si>
  <si>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</si>
  <si>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</si>
  <si>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</si>
  <si>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</si>
  <si>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</si>
  <si>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</si>
  <si>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</si>
  <si>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</si>
  <si>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</si>
  <si>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</si>
  <si>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</si>
  <si>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</si>
  <si>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</si>
  <si>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</si>
  <si>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</si>
  <si>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</si>
  <si>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</si>
  <si>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</si>
  <si>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</si>
  <si>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</si>
  <si>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</si>
  <si>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</si>
  <si>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</si>
  <si>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</si>
  <si>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</si>
  <si>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</si>
  <si>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</si>
  <si>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</si>
  <si>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</si>
  <si>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</si>
  <si>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</si>
  <si>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</si>
  <si>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</si>
  <si>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</si>
  <si>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</si>
  <si>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</si>
  <si>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</si>
  <si>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</si>
  <si>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</si>
  <si>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</si>
  <si>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</si>
  <si>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</si>
  <si>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</si>
  <si>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</si>
  <si>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</si>
  <si>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</si>
  <si>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</si>
  <si>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</si>
  <si>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</si>
  <si>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</si>
  <si>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</si>
  <si>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</si>
  <si>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</si>
  <si>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</si>
  <si>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</si>
  <si>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</si>
  <si>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</si>
  <si>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</si>
  <si>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</si>
  <si>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</si>
  <si>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</si>
  <si>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</si>
  <si>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</si>
  <si>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</si>
  <si>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</si>
  <si>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</si>
  <si>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</si>
  <si>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</si>
  <si>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</si>
  <si>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</si>
  <si>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</si>
  <si>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</si>
  <si>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</si>
  <si>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</si>
  <si>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</si>
  <si>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</si>
  <si>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</si>
  <si>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</si>
  <si>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</si>
  <si>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</si>
  <si>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</si>
  <si>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</si>
  <si>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</si>
  <si>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</si>
  <si>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</si>
  <si>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</si>
  <si>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</si>
  <si>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</si>
  <si>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</si>
  <si>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</si>
  <si>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</si>
  <si>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</si>
  <si>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</si>
  <si>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</si>
  <si>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</si>
  <si>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</si>
  <si>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</si>
  <si>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</si>
  <si>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</si>
  <si>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</si>
  <si>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</si>
  <si>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</si>
  <si>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</si>
  <si>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</si>
  <si>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</si>
  <si>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</si>
  <si>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</si>
  <si>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</si>
  <si>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</si>
  <si>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</si>
  <si>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</si>
  <si>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</si>
  <si>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</si>
  <si>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</si>
  <si>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</si>
  <si>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</si>
  <si>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</si>
  <si>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</si>
  <si>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</si>
  <si>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</si>
  <si>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</si>
  <si>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</si>
  <si>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</si>
  <si>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</si>
  <si>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</si>
  <si>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</si>
  <si>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</si>
  <si>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</si>
  <si>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</si>
  <si>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</si>
  <si>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</si>
  <si>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</si>
  <si>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</si>
  <si>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</si>
  <si>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</si>
  <si>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</si>
  <si>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</si>
  <si>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</si>
  <si>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</si>
  <si>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</si>
  <si>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</si>
  <si>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</si>
  <si>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</si>
  <si>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</si>
  <si>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</si>
  <si>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</si>
  <si>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</si>
  <si>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</si>
  <si>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</si>
  <si>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</si>
  <si>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</si>
  <si>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</si>
  <si>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</si>
  <si>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</si>
  <si>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</si>
  <si>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</si>
  <si>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</si>
  <si>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</si>
  <si>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</si>
  <si>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</si>
  <si>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</si>
  <si>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</si>
  <si>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</si>
  <si>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</si>
  <si>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</si>
  <si>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</si>
  <si>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</si>
  <si>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</si>
  <si>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</si>
  <si>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</si>
  <si>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</si>
  <si>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</si>
  <si>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</si>
  <si>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</si>
  <si>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</si>
  <si>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</si>
  <si>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</si>
  <si>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</si>
  <si>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</si>
  <si>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</si>
  <si>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</si>
  <si>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</si>
  <si>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</si>
  <si>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</si>
  <si>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</si>
  <si>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</si>
  <si>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</si>
  <si>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</si>
  <si>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</si>
  <si>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</si>
  <si>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</si>
  <si>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</si>
  <si>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</si>
  <si>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</si>
  <si>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</si>
  <si>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</si>
  <si>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</si>
  <si>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</si>
  <si>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</si>
  <si>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</si>
  <si>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</si>
  <si>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</si>
  <si>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</si>
  <si>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</si>
  <si>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</si>
  <si>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</si>
  <si>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</si>
  <si>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</si>
  <si>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</si>
  <si>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</si>
  <si>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</si>
  <si>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</si>
  <si>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</si>
  <si>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</si>
  <si>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</si>
  <si>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</si>
  <si>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</si>
  <si>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</si>
  <si>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</si>
  <si>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</si>
  <si>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</si>
  <si>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</si>
  <si>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</si>
  <si>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</si>
  <si>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</si>
  <si>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</si>
  <si>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</si>
  <si>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</si>
  <si>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</si>
  <si>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</si>
  <si>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</si>
  <si>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</si>
  <si>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</si>
  <si>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</si>
  <si>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</si>
  <si>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</si>
  <si>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</si>
  <si>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</si>
  <si>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</si>
  <si>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</si>
  <si>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</si>
  <si>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</si>
  <si>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</si>
  <si>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</si>
  <si>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</si>
  <si>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</si>
  <si>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</si>
  <si>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</si>
  <si>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</si>
  <si>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</si>
  <si>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</si>
  <si>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</si>
  <si>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</si>
  <si>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</si>
  <si>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</si>
  <si>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</si>
  <si>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</si>
  <si>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</si>
  <si>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</si>
  <si>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</si>
  <si>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</si>
  <si>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</si>
  <si>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</si>
  <si>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</si>
  <si>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</si>
  <si>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</si>
  <si>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</si>
  <si>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</si>
  <si>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</si>
  <si>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</si>
  <si>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</si>
  <si>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</si>
  <si>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</si>
  <si>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</si>
  <si>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</si>
  <si>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</si>
  <si>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</si>
  <si>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</si>
  <si>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</si>
  <si>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</si>
  <si>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</si>
  <si>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</si>
  <si>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</si>
  <si>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</si>
  <si>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</si>
  <si>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</si>
  <si>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</si>
  <si>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</si>
  <si>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</si>
  <si>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</si>
  <si>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</si>
  <si>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</si>
  <si>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</si>
  <si>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</si>
  <si>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</si>
  <si>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</si>
  <si>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</si>
  <si>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</si>
  <si>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</si>
  <si>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</si>
  <si>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</si>
  <si>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</si>
  <si>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</si>
  <si>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</si>
  <si>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</si>
  <si>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</si>
  <si>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</si>
  <si>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</si>
  <si>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</si>
  <si>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</si>
  <si>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</si>
  <si>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</si>
  <si>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</si>
  <si>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</si>
  <si>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</si>
  <si>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</si>
  <si>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</si>
  <si>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</si>
  <si>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</si>
  <si>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</si>
  <si>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</si>
  <si>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</si>
  <si>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</si>
  <si>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</si>
  <si>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</si>
  <si>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</si>
  <si>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</si>
  <si>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</si>
  <si>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</si>
  <si>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</si>
  <si>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</si>
  <si>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</si>
  <si>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</si>
  <si>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</si>
  <si>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</si>
  <si>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</si>
  <si>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</si>
  <si>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</si>
  <si>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</si>
  <si>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</si>
  <si>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</si>
  <si>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</si>
  <si>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</si>
  <si>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</si>
  <si>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</si>
  <si>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</si>
  <si>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</si>
  <si>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</si>
  <si>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</si>
  <si>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</si>
  <si>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</si>
  <si>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</si>
  <si>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</si>
  <si>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</si>
  <si>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</si>
  <si>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</si>
  <si>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</si>
  <si>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</si>
  <si>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</si>
  <si>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</si>
  <si>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</si>
  <si>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</si>
  <si>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</si>
  <si>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</si>
  <si>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</si>
  <si>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</si>
  <si>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</si>
  <si>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</si>
  <si>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</si>
  <si>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</si>
  <si>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</si>
  <si>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</si>
  <si>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</si>
  <si>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</si>
  <si>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</si>
  <si>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</si>
  <si>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</si>
  <si>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</si>
  <si>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</si>
  <si>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</si>
  <si>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</si>
  <si>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</si>
  <si>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</si>
  <si>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</si>
  <si>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</si>
  <si>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</si>
  <si>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</si>
  <si>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</si>
  <si>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</si>
  <si>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</si>
  <si>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</si>
  <si>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</si>
  <si>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</si>
  <si>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</si>
  <si>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</si>
  <si>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</si>
  <si>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</si>
  <si>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</si>
  <si>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</si>
  <si>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</si>
  <si>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</si>
  <si>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</si>
  <si>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</si>
  <si>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</si>
  <si>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</si>
  <si>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</si>
  <si>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</si>
  <si>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</si>
  <si>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</si>
  <si>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</si>
  <si>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</si>
  <si>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</si>
  <si>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</si>
  <si>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</si>
  <si>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</si>
  <si>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</si>
  <si>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</si>
  <si>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</si>
  <si>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</si>
  <si>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</si>
  <si>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</si>
  <si>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</si>
  <si>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</si>
  <si>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</si>
  <si>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</si>
  <si>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</si>
  <si>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</si>
  <si>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</si>
  <si>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</si>
  <si>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</si>
  <si>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</si>
  <si>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</si>
  <si>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</si>
  <si>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</si>
  <si>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</si>
  <si>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</si>
  <si>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</si>
  <si>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</si>
  <si>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</si>
  <si>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</si>
  <si>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</si>
  <si>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</si>
  <si>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</si>
  <si>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</si>
  <si>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</si>
  <si>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</si>
  <si>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</si>
  <si>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</si>
  <si>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</si>
  <si>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</si>
  <si>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</si>
  <si>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</si>
  <si>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</si>
  <si>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</si>
  <si>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</si>
  <si>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</si>
  <si>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</si>
  <si>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</si>
  <si>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</si>
  <si>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</si>
  <si>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</si>
  <si>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</si>
  <si>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</si>
  <si>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</si>
  <si>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</si>
  <si>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</si>
  <si>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</si>
  <si>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</si>
  <si>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</si>
  <si>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</si>
  <si>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</si>
  <si>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</si>
  <si>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</si>
  <si>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</si>
  <si>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</si>
  <si>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</si>
  <si>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</si>
  <si>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</si>
  <si>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</si>
  <si>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</si>
  <si>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</si>
  <si>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</si>
  <si>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</si>
  <si>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</si>
  <si>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</si>
  <si>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</si>
  <si>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</si>
  <si>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</si>
  <si>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</si>
  <si>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</si>
  <si>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</si>
  <si>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</si>
  <si>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</si>
  <si>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</si>
  <si>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</si>
  <si>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</si>
  <si>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</si>
  <si>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</si>
  <si>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</si>
  <si>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</si>
  <si>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</si>
  <si>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</si>
  <si>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</si>
  <si>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</si>
  <si>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</si>
  <si>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</si>
  <si>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</si>
  <si>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</si>
  <si>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</si>
  <si>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</si>
  <si>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</si>
  <si>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</si>
  <si>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</si>
  <si>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</si>
  <si>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</si>
  <si>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</si>
  <si>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</si>
  <si>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</si>
  <si>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</si>
  <si>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</si>
  <si>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</si>
  <si>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</si>
  <si>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</si>
  <si>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</si>
  <si>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</si>
  <si>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</si>
  <si>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</si>
  <si>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</si>
  <si>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</si>
  <si>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</si>
  <si>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</si>
  <si>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</si>
  <si>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</si>
  <si>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</si>
  <si>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</si>
  <si>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</si>
  <si>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</si>
  <si>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</si>
  <si>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</si>
  <si>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</si>
  <si>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</si>
  <si>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</si>
  <si>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</si>
  <si>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</si>
  <si>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</si>
  <si>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</si>
  <si>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</si>
  <si>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</si>
  <si>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</si>
  <si>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</si>
  <si>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</si>
  <si>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</si>
  <si>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</si>
  <si>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</si>
  <si>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</si>
  <si>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</si>
  <si>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</si>
  <si>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</si>
  <si>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</si>
  <si>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</si>
  <si>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</si>
  <si>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</si>
  <si>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</si>
  <si>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</si>
  <si>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</si>
  <si>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</si>
  <si>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</si>
  <si>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</si>
  <si>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</si>
  <si>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</si>
  <si>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</si>
  <si>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</si>
  <si>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</si>
  <si>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</si>
  <si>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</si>
  <si>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</si>
  <si>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</si>
  <si>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</si>
  <si>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</si>
  <si>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</si>
  <si>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</si>
  <si>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</si>
  <si>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</si>
  <si>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</si>
  <si>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</si>
  <si>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</si>
  <si>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</si>
  <si>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</si>
  <si>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</si>
  <si>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</si>
  <si>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</si>
  <si>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</si>
  <si>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</si>
  <si>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</si>
  <si>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</si>
  <si>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</si>
  <si>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</si>
  <si>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</si>
  <si>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</si>
  <si>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</si>
  <si>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</si>
  <si>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</si>
  <si>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</si>
  <si>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</si>
  <si>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</si>
  <si>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</si>
  <si>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</si>
  <si>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</si>
  <si>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</si>
  <si>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</si>
  <si>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</si>
  <si>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</si>
  <si>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</si>
  <si>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</si>
  <si>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</si>
  <si>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</si>
  <si>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</si>
  <si>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</si>
  <si>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</si>
  <si>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</si>
  <si>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</si>
  <si>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</si>
  <si>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</si>
  <si>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</si>
  <si>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</si>
  <si>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</si>
  <si>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</si>
  <si>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</si>
  <si>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</si>
  <si>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</si>
  <si>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</si>
  <si>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</si>
  <si>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</si>
  <si>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</si>
  <si>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</si>
  <si>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</si>
  <si>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</si>
  <si>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</si>
  <si>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</si>
  <si>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</si>
  <si>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</si>
  <si>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</si>
  <si>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</si>
  <si>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</si>
  <si>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</si>
  <si>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</si>
  <si>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</si>
  <si>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</si>
  <si>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</si>
  <si>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</si>
  <si>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</si>
  <si>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</si>
  <si>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</si>
  <si>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</si>
  <si>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</si>
  <si>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</si>
  <si>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</si>
  <si>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</si>
  <si>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</si>
  <si>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</si>
  <si>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</si>
  <si>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</si>
  <si>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</si>
  <si>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</si>
  <si>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</si>
  <si>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</si>
  <si>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</si>
  <si>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</si>
  <si>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</si>
  <si>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</si>
  <si>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</si>
  <si>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</si>
  <si>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</si>
  <si>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</si>
  <si>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</si>
  <si>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</si>
  <si>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</si>
  <si>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</si>
  <si>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</si>
  <si>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</si>
  <si>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</si>
  <si>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</si>
  <si>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</si>
  <si>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</si>
  <si>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</si>
  <si>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</si>
  <si>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</si>
  <si>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</si>
  <si>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</si>
  <si>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</si>
  <si>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</si>
  <si>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</si>
  <si>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</si>
  <si>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</si>
  <si>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</si>
  <si>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</si>
  <si>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</si>
  <si>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</si>
  <si>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</si>
  <si>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</si>
  <si>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</si>
  <si>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</si>
  <si>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</si>
  <si>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</si>
  <si>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</si>
  <si>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</si>
  <si>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</si>
  <si>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</si>
  <si>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</si>
  <si>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</si>
  <si>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</si>
  <si>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</si>
  <si>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</si>
  <si>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</si>
  <si>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</si>
  <si>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</si>
  <si>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</si>
  <si>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</si>
  <si>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</si>
  <si>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</si>
  <si>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</si>
  <si>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</si>
  <si>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</si>
  <si>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</si>
  <si>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</si>
  <si>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</si>
  <si>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</si>
  <si>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</si>
  <si>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</si>
  <si>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</si>
  <si>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</si>
  <si>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</si>
  <si>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</si>
  <si>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</si>
  <si>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</si>
  <si>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</si>
  <si>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</si>
  <si>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</si>
  <si>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</si>
  <si>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</si>
  <si>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</si>
  <si>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</si>
  <si>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</si>
  <si>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</si>
  <si>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</si>
  <si>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</si>
  <si>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</si>
  <si>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</si>
  <si>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</si>
  <si>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</si>
  <si>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</si>
  <si>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</si>
  <si>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</si>
  <si>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</si>
  <si>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</si>
  <si>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</si>
  <si>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</si>
  <si>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</si>
  <si>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</si>
  <si>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</si>
  <si>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</si>
  <si>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</si>
  <si>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</si>
  <si>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</si>
  <si>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</si>
  <si>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</si>
  <si>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</si>
  <si>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</si>
  <si>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</si>
  <si>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</si>
  <si>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</si>
  <si>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</si>
  <si>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</si>
  <si>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</si>
  <si>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</si>
  <si>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</si>
  <si>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</si>
  <si>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</si>
  <si>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</si>
  <si>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</si>
  <si>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</si>
  <si>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</si>
  <si>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</si>
  <si>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</si>
  <si>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</si>
  <si>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</si>
  <si>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</si>
  <si>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</si>
  <si>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</si>
  <si>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</si>
  <si>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</si>
  <si>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</si>
  <si>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</si>
  <si>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</si>
  <si>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</si>
  <si>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</si>
  <si>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</si>
  <si>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</si>
  <si>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</si>
  <si>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</si>
  <si>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</si>
  <si>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</si>
  <si>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</si>
  <si>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</si>
  <si>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</si>
  <si>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</si>
  <si>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</si>
  <si>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</si>
  <si>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</si>
  <si>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</si>
  <si>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</si>
  <si>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</si>
  <si>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</si>
  <si>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</si>
  <si>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</si>
  <si>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</si>
  <si>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</si>
  <si>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</si>
  <si>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</si>
  <si>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</si>
  <si>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</si>
  <si>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</si>
  <si>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</si>
  <si>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</si>
  <si>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</si>
  <si>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</si>
  <si>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</si>
  <si>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</si>
  <si>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</si>
  <si>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</si>
  <si>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</si>
  <si>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</si>
  <si>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</si>
  <si>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</si>
  <si>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</si>
  <si>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</si>
  <si>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</si>
  <si>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</si>
  <si>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</si>
  <si>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</si>
  <si>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</si>
  <si>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</si>
  <si>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</si>
  <si>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</si>
  <si>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</si>
  <si>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</si>
  <si>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</si>
  <si>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</si>
  <si>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</si>
  <si>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</si>
  <si>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</si>
  <si>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</si>
  <si>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</si>
  <si>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</si>
  <si>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</si>
  <si>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</si>
  <si>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</si>
  <si>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</si>
  <si>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</si>
  <si>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</si>
  <si>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</si>
  <si>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</si>
  <si>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</si>
  <si>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</si>
  <si>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</si>
  <si>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</si>
  <si>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</si>
  <si>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</si>
  <si>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</si>
  <si>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</si>
  <si>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</si>
  <si>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</si>
  <si>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</si>
  <si>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</si>
  <si>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</si>
  <si>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</si>
  <si>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</si>
  <si>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</si>
  <si>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</si>
  <si>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</si>
  <si>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</si>
  <si>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</si>
  <si>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</si>
  <si>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</si>
  <si>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</si>
  <si>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</si>
  <si>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</si>
  <si>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</si>
  <si>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</si>
  <si>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</si>
  <si>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</si>
  <si>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</si>
  <si>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</si>
  <si>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</si>
  <si>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</si>
  <si>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</si>
  <si>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</si>
  <si>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</si>
  <si>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</si>
  <si>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</si>
  <si>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</si>
  <si>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</si>
  <si>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</si>
  <si>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</si>
  <si>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</si>
  <si>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</si>
  <si>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</si>
  <si>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</si>
  <si>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</si>
  <si>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</si>
  <si>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</si>
  <si>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</si>
  <si>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</si>
  <si>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</si>
  <si>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</si>
  <si>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</si>
  <si>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</si>
  <si>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</si>
  <si>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</si>
  <si>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</si>
  <si>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</si>
  <si>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</si>
  <si>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</si>
  <si>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</si>
  <si>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</si>
  <si>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</si>
  <si>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</si>
  <si>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</si>
  <si>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</si>
  <si>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</si>
  <si>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</si>
  <si>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</si>
  <si>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</si>
  <si>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</si>
  <si>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</si>
  <si>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</si>
  <si>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</si>
  <si>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</si>
  <si>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</si>
  <si>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</si>
  <si>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</si>
  <si>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</si>
  <si>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</si>
  <si>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</si>
  <si>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</si>
  <si>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</si>
  <si>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</si>
  <si>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</si>
  <si>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</si>
  <si>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</si>
  <si>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</si>
  <si>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</si>
  <si>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</si>
  <si>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</si>
  <si>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</si>
  <si>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</si>
  <si>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</si>
  <si>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</si>
  <si>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</si>
  <si>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</si>
  <si>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</si>
  <si>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</si>
  <si>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</si>
  <si>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</si>
  <si>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</si>
  <si>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</si>
  <si>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</si>
  <si>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</si>
  <si>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</si>
  <si>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</si>
  <si>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</si>
  <si>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</si>
  <si>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</si>
  <si>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</si>
  <si>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</si>
  <si>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</si>
  <si>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</si>
  <si>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</si>
  <si>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</si>
  <si>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</si>
  <si>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</si>
  <si>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</si>
  <si>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</si>
  <si>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</si>
  <si>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</si>
  <si>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</si>
  <si>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</si>
  <si>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</si>
  <si>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</si>
  <si>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</si>
  <si>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</si>
  <si>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</si>
  <si>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</si>
  <si>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</si>
  <si>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</si>
  <si>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</si>
  <si>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</si>
  <si>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</si>
  <si>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</si>
  <si>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</si>
  <si>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</si>
  <si>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</si>
  <si>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</si>
  <si>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</si>
  <si>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</si>
  <si>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</si>
  <si>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</si>
  <si>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</si>
  <si>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</si>
  <si>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</si>
  <si>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</si>
  <si>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</si>
  <si>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</si>
  <si>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</si>
  <si>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</si>
  <si>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</si>
  <si>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</si>
  <si>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</si>
  <si>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</si>
  <si>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</si>
  <si>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</si>
  <si>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</si>
  <si>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</si>
  <si>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</si>
  <si>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</si>
  <si>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</si>
  <si>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</si>
  <si>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</si>
  <si>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</si>
  <si>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</si>
  <si>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</si>
  <si>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</si>
  <si>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</si>
  <si>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</si>
  <si>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</si>
  <si>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</si>
  <si>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</si>
  <si>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</si>
  <si>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</si>
  <si>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</si>
  <si>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</si>
  <si>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</si>
  <si>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</si>
  <si>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</si>
  <si>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</si>
  <si>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</si>
  <si>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</si>
  <si>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</si>
  <si>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</si>
  <si>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</si>
  <si>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</si>
  <si>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</si>
  <si>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</si>
  <si>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</si>
  <si>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</si>
  <si>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</si>
  <si>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</si>
  <si>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</si>
  <si>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</si>
  <si>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</si>
  <si>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</si>
  <si>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</si>
  <si>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</si>
  <si>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</si>
  <si>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</si>
  <si>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</si>
  <si>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</si>
  <si>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</si>
  <si>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</si>
  <si>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</si>
  <si>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</si>
  <si>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</si>
  <si>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</si>
  <si>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</si>
  <si>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</si>
  <si>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</si>
  <si>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</si>
  <si>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</si>
  <si>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</si>
  <si>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</si>
  <si>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</si>
  <si>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</si>
  <si>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</si>
  <si>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</si>
  <si>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</si>
  <si>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</si>
  <si>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</si>
  <si>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</si>
  <si>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</si>
  <si>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</si>
  <si>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</si>
  <si>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</si>
  <si>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</si>
  <si>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</si>
  <si>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</si>
  <si>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</si>
  <si>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</si>
  <si>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</si>
  <si>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</si>
  <si>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</si>
  <si>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</si>
  <si>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</si>
  <si>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</si>
  <si>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</si>
  <si>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</si>
  <si>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</si>
  <si>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</si>
  <si>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</si>
  <si>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</si>
  <si>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</si>
  <si>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</si>
  <si>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</si>
  <si>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</si>
  <si>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</si>
  <si>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</si>
  <si>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</si>
  <si>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</si>
  <si>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</si>
  <si>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</si>
  <si>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</si>
  <si>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</si>
  <si>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</si>
  <si>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</si>
  <si>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</si>
  <si>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</si>
  <si>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</si>
  <si>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</si>
  <si>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</si>
  <si>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</si>
  <si>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</si>
  <si>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</si>
  <si>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</si>
  <si>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</si>
  <si>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</si>
  <si>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</si>
  <si>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</si>
  <si>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</si>
  <si>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</si>
  <si>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</si>
  <si>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</si>
  <si>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</si>
  <si>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</si>
  <si>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</si>
  <si>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</si>
  <si>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</si>
  <si>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</si>
  <si>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</si>
  <si>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</si>
  <si>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</si>
  <si>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</si>
  <si>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</si>
  <si>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</si>
  <si>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</si>
  <si>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</si>
  <si>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</si>
  <si>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</si>
  <si>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</si>
  <si>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</si>
  <si>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</si>
  <si>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</si>
  <si>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</si>
  <si>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</si>
  <si>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</si>
  <si>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</si>
  <si>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</si>
  <si>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</si>
  <si>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</si>
  <si>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</si>
  <si>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</si>
  <si>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</si>
  <si>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</si>
  <si>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</si>
  <si>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</si>
  <si>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</si>
  <si>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</si>
  <si>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</si>
  <si>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</si>
  <si>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</si>
  <si>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</si>
  <si>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</si>
  <si>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</si>
  <si>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</si>
  <si>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</si>
  <si>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</si>
  <si>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</si>
  <si>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</si>
  <si>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</si>
  <si>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</si>
  <si>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</si>
  <si>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</si>
  <si>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</si>
  <si>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</si>
  <si>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</si>
  <si>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</si>
  <si>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</si>
  <si>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</si>
  <si>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</si>
  <si>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</si>
  <si>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</si>
  <si>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</si>
  <si>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</si>
  <si>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</si>
  <si>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</si>
  <si>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</si>
  <si>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</si>
  <si>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</si>
  <si>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</si>
  <si>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</si>
  <si>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</si>
  <si>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</si>
  <si>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</si>
  <si>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</si>
  <si>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</si>
  <si>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</si>
  <si>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</si>
  <si>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</si>
  <si>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</si>
  <si>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</si>
  <si>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</si>
  <si>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</si>
  <si>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</si>
  <si>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</si>
  <si>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</si>
  <si>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</si>
  <si>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</si>
  <si>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</si>
  <si>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</si>
  <si>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</si>
  <si>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</si>
  <si>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</si>
  <si>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</si>
  <si>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</si>
  <si>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</si>
  <si>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</si>
  <si>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</si>
  <si>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</si>
  <si>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</si>
  <si>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</si>
  <si>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</si>
  <si>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</si>
  <si>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</si>
  <si>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</si>
  <si>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</si>
  <si>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</si>
  <si>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</si>
  <si>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</si>
  <si>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</si>
  <si>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</si>
  <si>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</si>
  <si>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</si>
  <si>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</si>
  <si>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</si>
  <si>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</si>
  <si>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</si>
  <si>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</si>
  <si>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</si>
  <si>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</si>
  <si>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</si>
  <si>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</si>
  <si>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</si>
  <si>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</si>
  <si>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</si>
  <si>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</si>
  <si>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</si>
  <si>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</si>
  <si>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</si>
  <si>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</si>
  <si>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</si>
  <si>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</si>
  <si>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</si>
  <si>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</si>
  <si>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</si>
  <si>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</si>
  <si>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</si>
  <si>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</si>
  <si>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</si>
  <si>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</si>
  <si>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</si>
  <si>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</si>
  <si>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</si>
  <si>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</si>
  <si>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</si>
  <si>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</si>
  <si>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</si>
  <si>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</si>
  <si>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</si>
  <si>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</si>
  <si>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</si>
  <si>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</si>
  <si>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</si>
  <si>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</si>
  <si>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</si>
  <si>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</si>
  <si>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</si>
  <si>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</si>
  <si>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</si>
  <si>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</si>
  <si>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</si>
  <si>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</si>
  <si>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</si>
  <si>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</si>
  <si>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</si>
  <si>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</si>
  <si>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</si>
  <si>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</si>
  <si>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</si>
  <si>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</si>
  <si>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</si>
  <si>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</si>
  <si>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</si>
  <si>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</si>
  <si>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</si>
  <si>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</si>
  <si>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</si>
  <si>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</si>
  <si>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</si>
  <si>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</si>
  <si>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</si>
  <si>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</si>
  <si>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</si>
  <si>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</si>
  <si>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</si>
  <si>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</si>
  <si>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</si>
  <si>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</si>
  <si>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</si>
  <si>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</si>
  <si>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</si>
  <si>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</si>
  <si>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</si>
  <si>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</si>
  <si>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</si>
  <si>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</si>
  <si>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</si>
  <si>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</si>
  <si>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</si>
  <si>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</si>
  <si>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</si>
  <si>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</si>
  <si>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</si>
  <si>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</si>
  <si>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</si>
  <si>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</si>
  <si>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</si>
  <si>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</si>
  <si>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</si>
  <si>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</si>
  <si>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</si>
  <si>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</si>
  <si>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</si>
  <si>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</si>
  <si>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</si>
  <si>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</si>
  <si>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</si>
  <si>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</si>
  <si>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</si>
  <si>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</si>
  <si>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</si>
  <si>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</si>
  <si>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</si>
  <si>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</si>
  <si>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</si>
  <si>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</si>
  <si>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</si>
  <si>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</si>
  <si>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</si>
  <si>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</si>
  <si>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</si>
  <si>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</si>
  <si>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</si>
  <si>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</si>
  <si>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</si>
  <si>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</si>
  <si>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</si>
  <si>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</si>
  <si>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</si>
  <si>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</si>
  <si>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</si>
  <si>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</si>
  <si>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</si>
  <si>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</si>
  <si>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</si>
  <si>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</si>
  <si>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</si>
  <si>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</si>
  <si>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</si>
  <si>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</si>
  <si>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</si>
  <si>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</si>
  <si>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</si>
  <si>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</si>
  <si>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</si>
  <si>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</si>
  <si>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</si>
  <si>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</si>
  <si>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</si>
  <si>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</si>
  <si>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</si>
  <si>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</si>
  <si>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</si>
  <si>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</si>
  <si>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</si>
  <si>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</si>
  <si>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</si>
  <si>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</si>
  <si>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</si>
  <si>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</si>
  <si>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</si>
  <si>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</si>
  <si>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</si>
  <si>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</si>
  <si>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</si>
  <si>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</si>
  <si>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</si>
  <si>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</si>
  <si>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</si>
  <si>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</si>
  <si>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</si>
  <si>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</si>
  <si>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</si>
  <si>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</si>
  <si>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</si>
  <si>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</si>
  <si>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</si>
  <si>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</si>
  <si>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</si>
  <si>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</si>
  <si>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</si>
  <si>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</si>
  <si>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</si>
  <si>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</si>
  <si>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</si>
  <si>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</si>
  <si>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</si>
  <si>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</si>
  <si>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</si>
  <si>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</si>
  <si>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</si>
  <si>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</si>
  <si>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</si>
  <si>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</si>
  <si>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</si>
  <si>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</si>
  <si>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</si>
  <si>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</si>
  <si>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</si>
  <si>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</si>
  <si>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</si>
  <si>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</si>
  <si>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</si>
  <si>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</si>
  <si>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</si>
  <si>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</si>
  <si>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</si>
  <si>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</si>
  <si>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</si>
  <si>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</si>
  <si>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</si>
  <si>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</si>
  <si>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</si>
  <si>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</si>
  <si>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</si>
  <si>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</si>
  <si>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</si>
  <si>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</si>
  <si>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</si>
  <si>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</si>
  <si>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</si>
  <si>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</si>
  <si>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</si>
  <si>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</si>
  <si>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</si>
  <si>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</si>
  <si>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</si>
  <si>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</si>
  <si>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</si>
  <si>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</si>
  <si>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</si>
  <si>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</si>
  <si>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</si>
  <si>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</si>
  <si>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</si>
  <si>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</si>
  <si>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</si>
  <si>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</si>
  <si>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</si>
  <si>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</si>
  <si>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</si>
  <si>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</si>
  <si>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</si>
  <si>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</si>
  <si>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</si>
  <si>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</si>
  <si>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</si>
  <si>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</si>
  <si>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</si>
  <si>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</si>
  <si>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</si>
  <si>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</si>
  <si>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</si>
  <si>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</si>
  <si>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</si>
  <si>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</si>
  <si>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</si>
  <si>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</si>
  <si>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</si>
  <si>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</si>
  <si>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</si>
  <si>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</si>
  <si>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</si>
  <si>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</si>
  <si>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</si>
  <si>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</si>
  <si>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</si>
  <si>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</si>
  <si>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</si>
  <si>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</si>
  <si>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</si>
  <si>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</si>
  <si>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</si>
  <si>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</si>
  <si>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</si>
  <si>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</si>
  <si>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</si>
  <si>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</si>
  <si>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</si>
  <si>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</si>
  <si>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</si>
  <si>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</si>
  <si>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</si>
  <si>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</si>
  <si>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</si>
  <si>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</si>
  <si>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</si>
  <si>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</si>
  <si>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</si>
  <si>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</si>
  <si>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</si>
  <si>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</si>
  <si>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</si>
  <si>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</si>
  <si>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</si>
  <si>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</si>
  <si>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</si>
  <si>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</si>
  <si>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</si>
  <si>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</si>
  <si>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</si>
  <si>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</si>
  <si>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</si>
  <si>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</si>
  <si>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</si>
  <si>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</si>
  <si>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</si>
  <si>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</si>
  <si>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</si>
  <si>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</si>
  <si>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</si>
  <si>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</si>
  <si>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</si>
  <si>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</si>
  <si>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</si>
  <si>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</si>
  <si>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</si>
  <si>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</si>
  <si>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</si>
  <si>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</si>
  <si>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</si>
  <si>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</si>
  <si>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</si>
  <si>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</si>
  <si>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</si>
  <si>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</si>
  <si>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</si>
  <si>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</si>
  <si>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</si>
  <si>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</si>
  <si>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</si>
  <si>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</si>
  <si>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</si>
  <si>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</si>
  <si>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</si>
  <si>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</si>
  <si>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</si>
  <si>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</si>
  <si>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</si>
  <si>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</si>
  <si>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</si>
  <si>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</si>
  <si>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</si>
  <si>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</si>
  <si>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</si>
  <si>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</si>
  <si>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</si>
  <si>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</si>
  <si>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</si>
  <si>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</si>
  <si>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</si>
  <si>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</si>
  <si>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</si>
  <si>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</si>
  <si>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</si>
  <si>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</si>
  <si>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</si>
  <si>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</si>
  <si>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</si>
  <si>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</si>
  <si>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</si>
  <si>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</si>
  <si>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</si>
  <si>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</si>
  <si>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</si>
  <si>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</si>
  <si>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</si>
  <si>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</si>
  <si>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</si>
  <si>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</si>
  <si>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</si>
  <si>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</si>
  <si>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</si>
  <si>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</si>
  <si>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</si>
  <si>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</si>
  <si>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</si>
  <si>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</si>
  <si>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</si>
  <si>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</si>
  <si>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</si>
  <si>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</si>
  <si>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</si>
  <si>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</si>
  <si>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</si>
  <si>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</si>
  <si>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</si>
  <si>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</si>
  <si>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</si>
  <si>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</si>
  <si>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</si>
  <si>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</si>
  <si>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</si>
  <si>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</si>
  <si>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</si>
  <si>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</si>
  <si>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</si>
  <si>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</si>
  <si>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</si>
  <si>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</si>
  <si>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</si>
  <si>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</si>
  <si>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</si>
  <si>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</si>
  <si>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</si>
  <si>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</si>
  <si>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</si>
  <si>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</si>
  <si>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</si>
  <si>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</si>
  <si>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</si>
  <si>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</si>
  <si>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</si>
  <si>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</si>
  <si>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</si>
  <si>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</si>
  <si>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</si>
  <si>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</si>
  <si>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</si>
  <si>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</si>
  <si>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</si>
  <si>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</si>
  <si>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</si>
  <si>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</si>
  <si>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</si>
  <si>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</si>
  <si>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</si>
  <si>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</si>
  <si>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</si>
  <si>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</si>
  <si>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</si>
  <si>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</si>
  <si>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</si>
  <si>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</si>
  <si>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</si>
  <si>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</si>
  <si>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</si>
  <si>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</si>
  <si>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</si>
  <si>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</si>
  <si>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</si>
  <si>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</si>
  <si>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</si>
  <si>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</si>
  <si>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</si>
  <si>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</si>
  <si>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</si>
  <si>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</si>
  <si>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</si>
  <si>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</si>
  <si>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</si>
  <si>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</si>
  <si>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</si>
  <si>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</si>
  <si>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</si>
  <si>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</si>
  <si>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</si>
  <si>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</si>
  <si>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</si>
  <si>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</si>
  <si>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</si>
  <si>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</si>
  <si>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</si>
  <si>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</si>
  <si>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</si>
  <si>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</si>
  <si>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</si>
  <si>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</si>
  <si>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</si>
  <si>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</si>
  <si>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</si>
  <si>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</si>
  <si>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</si>
  <si>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</si>
  <si>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</si>
  <si>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</si>
  <si>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</si>
  <si>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</si>
  <si>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</si>
  <si>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</si>
  <si>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</si>
  <si>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</si>
  <si>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</si>
  <si>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</si>
  <si>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</si>
  <si>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</si>
  <si>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</si>
  <si>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</si>
  <si>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</si>
  <si>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</si>
  <si>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</si>
  <si>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</si>
  <si>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</si>
  <si>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</si>
  <si>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</si>
  <si>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</si>
  <si>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</si>
  <si>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</si>
  <si>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</si>
  <si>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</si>
  <si>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</si>
  <si>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</si>
  <si>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</si>
  <si>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</si>
  <si>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</si>
  <si>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</si>
  <si>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</si>
  <si>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</si>
  <si>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</si>
  <si>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</si>
  <si>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</si>
  <si>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</si>
  <si>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</si>
  <si>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</si>
  <si>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</si>
  <si>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</si>
  <si>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</si>
  <si>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</si>
  <si>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</si>
  <si>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</si>
  <si>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</si>
  <si>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</si>
  <si>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</si>
  <si>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</si>
  <si>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</si>
  <si>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</si>
  <si>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</si>
  <si>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</si>
  <si>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</si>
  <si>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</si>
  <si>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</si>
  <si>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</si>
  <si>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</si>
  <si>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</si>
  <si>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</si>
  <si>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</si>
  <si>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</si>
  <si>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</si>
  <si>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</si>
  <si>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</si>
  <si>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</si>
  <si>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</si>
  <si>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</si>
  <si>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</si>
  <si>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</si>
  <si>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</si>
  <si>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</si>
  <si>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</si>
  <si>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</si>
  <si>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</si>
  <si>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</si>
  <si>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</si>
  <si>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</si>
  <si>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</si>
  <si>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</si>
  <si>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</si>
  <si>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</si>
  <si>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</si>
  <si>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</si>
  <si>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</si>
  <si>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</si>
  <si>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</si>
  <si>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</si>
  <si>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</si>
  <si>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</si>
  <si>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</si>
  <si>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</si>
  <si>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</si>
  <si>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</si>
  <si>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</si>
  <si>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</si>
  <si>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</si>
  <si>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</si>
  <si>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</si>
  <si>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</si>
  <si>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</si>
  <si>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</si>
  <si>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</si>
  <si>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</si>
  <si>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</si>
  <si>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</si>
  <si>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</si>
  <si>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</si>
  <si>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</si>
  <si>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</si>
  <si>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</si>
  <si>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</si>
  <si>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</si>
  <si>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</si>
  <si>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</si>
  <si>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</si>
  <si>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</si>
  <si>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</si>
  <si>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</si>
  <si>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</si>
  <si>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</si>
  <si>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</si>
  <si>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</si>
  <si>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</si>
  <si>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</si>
  <si>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</si>
  <si>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</si>
  <si>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</si>
  <si>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</si>
  <si>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</si>
  <si>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</si>
  <si>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</si>
  <si>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</si>
  <si>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</si>
  <si>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</si>
  <si>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</si>
  <si>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</si>
  <si>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</si>
  <si>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</si>
  <si>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</si>
  <si>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</si>
  <si>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</si>
  <si>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</si>
  <si>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</si>
  <si>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</si>
  <si>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</si>
  <si>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</si>
  <si>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</si>
  <si>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</si>
  <si>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</si>
  <si>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</si>
  <si>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</si>
  <si>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</si>
  <si>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</si>
  <si>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</si>
  <si>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</si>
  <si>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</si>
  <si>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</si>
  <si>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</si>
  <si>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</si>
  <si>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</si>
  <si>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</si>
  <si>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</si>
  <si>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</si>
  <si>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</si>
  <si>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</si>
  <si>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</si>
  <si>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</si>
  <si>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</si>
  <si>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</si>
  <si>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</si>
  <si>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</si>
  <si>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</si>
  <si>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</si>
  <si>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</si>
  <si>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</si>
  <si>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</si>
  <si>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</si>
  <si>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</si>
  <si>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</si>
  <si>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</si>
  <si>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</si>
  <si>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</si>
  <si>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</si>
  <si>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</si>
  <si>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</si>
  <si>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</si>
  <si>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</si>
  <si>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</si>
  <si>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</si>
  <si>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</si>
  <si>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</si>
  <si>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</si>
  <si>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</si>
  <si>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</si>
  <si>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</si>
  <si>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</si>
  <si>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</si>
  <si>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</si>
  <si>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</si>
  <si>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</si>
  <si>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</si>
  <si>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</si>
  <si>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</si>
  <si>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</si>
  <si>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</si>
  <si>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</si>
  <si>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</si>
  <si>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</si>
  <si>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</si>
  <si>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</si>
  <si>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</si>
  <si>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</si>
  <si>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</si>
  <si>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</si>
  <si>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</si>
  <si>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</si>
  <si>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</si>
  <si>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</si>
  <si>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</si>
  <si>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</si>
  <si>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</si>
  <si>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</si>
  <si>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</si>
  <si>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</si>
  <si>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</si>
  <si>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</si>
  <si>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</si>
  <si>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</si>
  <si>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</si>
  <si>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</si>
  <si>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</si>
  <si>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</si>
  <si>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</si>
  <si>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</si>
  <si>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</si>
  <si>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</si>
  <si>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</si>
  <si>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</si>
  <si>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</si>
  <si>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</si>
  <si>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</si>
  <si>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</si>
  <si>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</si>
  <si>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</si>
  <si>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</si>
  <si>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</si>
  <si>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</si>
  <si>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</si>
  <si>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</si>
  <si>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</si>
  <si>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</si>
  <si>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</si>
  <si>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</si>
  <si>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</si>
  <si>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</si>
  <si>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</si>
  <si>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</si>
  <si>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</si>
  <si>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</si>
  <si>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</si>
  <si>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</si>
  <si>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</si>
  <si>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</si>
  <si>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</si>
  <si>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</si>
  <si>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</si>
  <si>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</si>
  <si>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</si>
  <si>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</si>
  <si>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</si>
  <si>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</si>
  <si>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</si>
  <si>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</si>
  <si>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</si>
  <si>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</si>
  <si>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</si>
  <si>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</si>
  <si>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</si>
  <si>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</si>
  <si>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</si>
  <si>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</si>
  <si>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</si>
  <si>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</si>
  <si>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</si>
  <si>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</si>
  <si>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</si>
  <si>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</si>
  <si>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</si>
  <si>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</si>
  <si>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</si>
  <si>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</si>
  <si>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</si>
  <si>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</si>
  <si>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</si>
  <si>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</si>
  <si>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</si>
  <si>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</si>
  <si>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</si>
  <si>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</si>
  <si>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</si>
  <si>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</si>
  <si>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</si>
  <si>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</si>
  <si>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</si>
  <si>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</si>
  <si>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</si>
  <si>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</si>
  <si>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</si>
  <si>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</si>
  <si>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</si>
  <si>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</si>
  <si>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</si>
  <si>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</si>
  <si>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</si>
  <si>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</si>
  <si>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</si>
  <si>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</si>
  <si>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</si>
  <si>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</si>
  <si>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</si>
  <si>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</si>
  <si>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</si>
  <si>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</si>
  <si>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</si>
  <si>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</si>
  <si>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</si>
  <si>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</si>
  <si>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</si>
  <si>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</si>
  <si>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</si>
  <si>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</si>
  <si>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</si>
  <si>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</si>
  <si>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</si>
  <si>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</si>
  <si>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</si>
  <si>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</si>
  <si>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</si>
  <si>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</si>
  <si>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</si>
  <si>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</si>
  <si>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</si>
  <si>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</si>
  <si>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</si>
  <si>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</si>
  <si>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</si>
  <si>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</si>
  <si>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</si>
  <si>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</si>
  <si>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</si>
  <si>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</si>
  <si>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</si>
  <si>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</si>
  <si>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</si>
  <si>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</si>
  <si>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</si>
  <si>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</si>
  <si>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</si>
  <si>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</si>
  <si>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</si>
  <si>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</si>
  <si>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</si>
  <si>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</si>
  <si>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</si>
  <si>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</si>
  <si>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</si>
  <si>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</si>
  <si>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</si>
  <si>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</si>
  <si>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</si>
  <si>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</si>
  <si>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</si>
  <si>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</si>
  <si>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</si>
  <si>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</si>
  <si>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</si>
  <si>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</si>
  <si>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</si>
  <si>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</si>
  <si>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</si>
  <si>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</si>
  <si>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</si>
  <si>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</si>
  <si>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</si>
  <si>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</si>
  <si>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</si>
  <si>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</si>
  <si>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</si>
  <si>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</si>
  <si>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</si>
  <si>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</si>
  <si>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</si>
  <si>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</si>
  <si>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</si>
  <si>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</si>
  <si>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</si>
  <si>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</si>
  <si>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</si>
  <si>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</si>
  <si>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</si>
  <si>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</si>
  <si>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</si>
  <si>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</si>
  <si>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</si>
  <si>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</si>
  <si>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</si>
  <si>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</si>
  <si>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</si>
  <si>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</si>
  <si>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</si>
  <si>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</si>
  <si>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</si>
  <si>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</si>
  <si>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</si>
  <si>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</si>
  <si>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</si>
  <si>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</si>
  <si>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</si>
  <si>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</si>
  <si>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</si>
  <si>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</si>
  <si>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</si>
  <si>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</si>
  <si>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</si>
  <si>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</si>
  <si>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</si>
  <si>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</si>
  <si>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</si>
  <si>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</si>
  <si>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</si>
  <si>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</si>
  <si>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</si>
  <si>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</si>
  <si>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</si>
  <si>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</si>
  <si>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</si>
  <si>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</si>
  <si>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</si>
  <si>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</si>
  <si>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</si>
  <si>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</si>
  <si>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</si>
  <si>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</si>
  <si>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</si>
  <si>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</si>
  <si>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</si>
  <si>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</si>
  <si>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</si>
  <si>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</si>
  <si>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</si>
  <si>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</si>
  <si>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</si>
  <si>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</si>
  <si>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</si>
  <si>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</si>
  <si>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</si>
  <si>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</si>
  <si>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</si>
  <si>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</si>
  <si>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</si>
  <si>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</si>
  <si>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</si>
  <si>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</si>
  <si>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</si>
  <si>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</si>
  <si>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</si>
  <si>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</si>
  <si>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</si>
  <si>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</si>
  <si>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</si>
  <si>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</si>
  <si>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</si>
  <si>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</si>
  <si>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</si>
  <si>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</si>
  <si>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</si>
  <si>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</si>
  <si>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</si>
  <si>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</si>
  <si>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</si>
  <si>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</si>
  <si>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</si>
  <si>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</si>
  <si>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</si>
  <si>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</si>
  <si>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</si>
  <si>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</si>
  <si>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</si>
  <si>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</si>
  <si>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</si>
  <si>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</si>
  <si>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</si>
  <si>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</si>
  <si>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</si>
  <si>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</si>
  <si>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</si>
  <si>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</si>
  <si>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</si>
  <si>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</si>
  <si>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</si>
  <si>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</si>
  <si>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</si>
  <si>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</si>
  <si>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</si>
  <si>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</si>
  <si>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</si>
  <si>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</si>
  <si>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</si>
  <si>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</si>
  <si>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</si>
  <si>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</si>
  <si>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</si>
  <si>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</si>
  <si>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</si>
  <si>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</si>
  <si>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</si>
  <si>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</si>
  <si>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</si>
  <si>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</si>
  <si>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</si>
  <si>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</si>
  <si>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</si>
  <si>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</si>
  <si>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</si>
  <si>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</si>
  <si>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</si>
  <si>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</si>
  <si>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</si>
  <si>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</si>
  <si>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</si>
  <si>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</si>
  <si>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</si>
  <si>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</si>
  <si>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</si>
  <si>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</si>
  <si>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</si>
  <si>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</si>
  <si>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</si>
  <si>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</si>
  <si>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</si>
  <si>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</si>
  <si>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</si>
  <si>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</si>
  <si>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</si>
  <si>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</si>
  <si>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</si>
  <si>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</si>
  <si>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</si>
  <si>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</si>
  <si>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</si>
  <si>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</si>
  <si>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</si>
  <si>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</si>
  <si>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</si>
  <si>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</si>
  <si>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</si>
  <si>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</si>
  <si>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</si>
  <si>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</si>
  <si>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</si>
  <si>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</si>
  <si>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</si>
  <si>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</si>
  <si>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</si>
  <si>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</si>
  <si>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</si>
  <si>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</si>
  <si>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</si>
  <si>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</si>
  <si>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</si>
  <si>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</si>
  <si>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</si>
  <si>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</si>
  <si>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</si>
  <si>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</si>
  <si>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</si>
  <si>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</si>
  <si>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</si>
  <si>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</si>
  <si>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</si>
  <si>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</si>
  <si>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</si>
  <si>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</si>
  <si>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</si>
  <si>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</si>
  <si>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</si>
  <si>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</si>
  <si>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</si>
  <si>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</si>
  <si>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</si>
  <si>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</si>
  <si>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</si>
  <si>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</si>
  <si>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</si>
  <si>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</si>
  <si>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</si>
  <si>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</si>
  <si>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</si>
  <si>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</si>
  <si>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</si>
  <si>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</si>
  <si>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</si>
  <si>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</si>
  <si>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</si>
  <si>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</si>
  <si>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</si>
  <si>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</si>
  <si>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</si>
  <si>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</si>
  <si>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</si>
  <si>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</si>
  <si>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</si>
  <si>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</si>
  <si>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</si>
  <si>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</si>
  <si>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</si>
  <si>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</si>
  <si>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</si>
  <si>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</si>
  <si>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</si>
  <si>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</si>
  <si>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</si>
  <si>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</si>
  <si>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</si>
  <si>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</si>
  <si>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</si>
  <si>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</si>
  <si>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</si>
  <si>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</si>
  <si>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</si>
  <si>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</si>
  <si>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</si>
  <si>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</si>
  <si>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</si>
  <si>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</si>
  <si>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</si>
  <si>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</si>
  <si>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</si>
  <si>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</si>
  <si>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</si>
  <si>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</si>
  <si>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</si>
  <si>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</si>
  <si>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</si>
  <si>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</si>
  <si>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</si>
  <si>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</si>
  <si>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</si>
  <si>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</si>
  <si>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</si>
  <si>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</si>
  <si>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</si>
  <si>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</si>
  <si>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</si>
  <si>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</si>
  <si>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</si>
  <si>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</si>
  <si>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</si>
  <si>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</si>
  <si>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</si>
  <si>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</si>
  <si>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</si>
  <si>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</si>
  <si>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</si>
  <si>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</si>
  <si>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</si>
  <si>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</si>
  <si>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</si>
  <si>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</si>
  <si>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</si>
  <si>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</si>
  <si>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</si>
  <si>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</si>
  <si>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</si>
  <si>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</si>
  <si>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</si>
  <si>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</si>
  <si>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</si>
  <si>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</si>
  <si>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</si>
  <si>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</si>
  <si>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</si>
  <si>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</si>
  <si>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</si>
  <si>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</si>
  <si>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</si>
  <si>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</si>
  <si>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</si>
  <si>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</si>
  <si>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</si>
  <si>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</si>
  <si>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</si>
  <si>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</si>
  <si>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</si>
  <si>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</si>
  <si>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</si>
  <si>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</si>
  <si>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</si>
  <si>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</si>
  <si>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</si>
  <si>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</si>
  <si>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</si>
  <si>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</si>
  <si>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</si>
  <si>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</si>
  <si>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</si>
  <si>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</si>
  <si>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</si>
  <si>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</si>
  <si>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</si>
  <si>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</si>
  <si>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</si>
  <si>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</si>
  <si>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</si>
  <si>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</si>
  <si>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</si>
  <si>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</si>
  <si>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</si>
  <si>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</si>
  <si>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</si>
  <si>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</si>
  <si>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</si>
  <si>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</si>
  <si>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</si>
  <si>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</si>
  <si>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</si>
  <si>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</si>
  <si>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</si>
  <si>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</si>
  <si>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</si>
  <si>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</si>
  <si>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</si>
  <si>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</si>
  <si>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</si>
  <si>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</si>
  <si>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</si>
  <si>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</si>
  <si>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</si>
  <si>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</si>
  <si>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</si>
  <si>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</si>
  <si>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</si>
  <si>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</si>
  <si>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</si>
  <si>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</si>
  <si>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</si>
  <si>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</si>
  <si>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</si>
  <si>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</si>
  <si>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</si>
  <si>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</si>
  <si>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</si>
  <si>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</si>
  <si>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</si>
  <si>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</si>
  <si>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</si>
  <si>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</si>
  <si>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</si>
  <si>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</si>
  <si>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</si>
  <si>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</si>
  <si>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</si>
  <si>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</si>
  <si>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</si>
  <si>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</si>
  <si>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</si>
  <si>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</si>
  <si>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</si>
  <si>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</si>
  <si>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</si>
  <si>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</si>
  <si>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</si>
  <si>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</si>
  <si>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</si>
  <si>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</si>
  <si>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</si>
  <si>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</si>
  <si>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</si>
  <si>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</si>
  <si>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</si>
  <si>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</si>
  <si>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</si>
  <si>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</si>
  <si>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</si>
  <si>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</si>
  <si>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</si>
  <si>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</si>
  <si>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</si>
  <si>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</si>
  <si>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</si>
  <si>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</si>
  <si>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</si>
  <si>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</si>
  <si>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</si>
  <si>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</si>
  <si>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</si>
  <si>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</si>
  <si>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</si>
  <si>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</si>
  <si>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</si>
  <si>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</si>
  <si>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</si>
  <si>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</si>
  <si>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</si>
  <si>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</si>
  <si>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</si>
  <si>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</si>
  <si>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</si>
  <si>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</si>
  <si>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</si>
  <si>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</si>
  <si>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</si>
  <si>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</si>
  <si>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</si>
  <si>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</si>
  <si>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</si>
  <si>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</si>
  <si>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</si>
  <si>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</si>
  <si>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</si>
  <si>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</si>
  <si>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</si>
  <si>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</si>
  <si>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</si>
  <si>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</si>
  <si>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</si>
  <si>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</si>
  <si>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</si>
  <si>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</si>
  <si>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</si>
  <si>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</si>
  <si>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</si>
  <si>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</si>
  <si>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</si>
  <si>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</si>
  <si>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</si>
  <si>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</si>
  <si>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</si>
  <si>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</si>
  <si>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</si>
  <si>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</si>
  <si>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</si>
  <si>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</si>
  <si>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</si>
  <si>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</si>
  <si>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</si>
  <si>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</si>
  <si>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</si>
  <si>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</si>
  <si>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</si>
  <si>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</si>
  <si>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</si>
  <si>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</si>
  <si>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</si>
  <si>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</si>
  <si>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</si>
  <si>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</si>
  <si>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</si>
  <si>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</si>
  <si>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</si>
  <si>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</si>
  <si>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</si>
  <si>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</si>
  <si>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</si>
  <si>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</si>
  <si>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</si>
  <si>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</si>
  <si>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</si>
  <si>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</si>
  <si>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</si>
  <si>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</si>
  <si>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</si>
  <si>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</si>
  <si>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</si>
  <si>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</si>
  <si>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</si>
  <si>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</si>
  <si>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</si>
  <si>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</si>
  <si>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</si>
  <si>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</si>
  <si>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</si>
  <si>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</si>
  <si>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</si>
  <si>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</si>
  <si>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</si>
  <si>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</si>
  <si>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</si>
  <si>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</si>
  <si>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</si>
  <si>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</si>
  <si>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</si>
  <si>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</si>
  <si>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</si>
  <si>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</si>
  <si>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</si>
  <si>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</si>
  <si>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</si>
  <si>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</si>
  <si>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</si>
  <si>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</si>
  <si>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</si>
  <si>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</si>
  <si>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</si>
  <si>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</si>
  <si>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</si>
  <si>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</si>
  <si>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</si>
  <si>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</si>
  <si>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</si>
  <si>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</si>
  <si>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</si>
  <si>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</si>
  <si>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</si>
  <si>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</si>
  <si>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</si>
  <si>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</si>
  <si>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</si>
  <si>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</si>
  <si>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</si>
  <si>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</si>
  <si>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</si>
  <si>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</si>
  <si>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</si>
  <si>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</si>
  <si>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</si>
  <si>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</si>
  <si>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</si>
  <si>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</si>
  <si>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</si>
  <si>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</si>
  <si>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</si>
  <si>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</si>
  <si>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</si>
  <si>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</si>
  <si>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</si>
  <si>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</si>
  <si>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</si>
  <si>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</si>
  <si>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</si>
  <si>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</si>
  <si>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</si>
  <si>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</si>
  <si>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</si>
  <si>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</si>
  <si>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</si>
  <si>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</si>
  <si>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</si>
  <si>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</si>
  <si>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</si>
  <si>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</si>
  <si>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</si>
  <si>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</si>
  <si>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</si>
  <si>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</si>
  <si>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</si>
  <si>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</si>
  <si>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</si>
  <si>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</si>
  <si>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</si>
  <si>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</si>
  <si>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</si>
  <si>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</si>
  <si>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</si>
  <si>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</si>
  <si>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</si>
  <si>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</si>
  <si>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</si>
  <si>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</si>
  <si>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</si>
  <si>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</si>
  <si>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</si>
  <si>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</si>
  <si>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</si>
  <si>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</si>
  <si>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</si>
  <si>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</si>
  <si>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</si>
  <si>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</si>
  <si>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</si>
  <si>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</si>
  <si>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</si>
  <si>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</si>
  <si>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</si>
  <si>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</si>
  <si>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</si>
  <si>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</si>
  <si>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</si>
  <si>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</si>
  <si>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</si>
  <si>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</si>
  <si>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</si>
  <si>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</si>
  <si>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</si>
  <si>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</si>
  <si>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</si>
  <si>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</si>
  <si>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</si>
  <si>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</si>
  <si>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</si>
  <si>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</si>
  <si>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</si>
  <si>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</si>
  <si>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</si>
  <si>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</si>
  <si>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</si>
  <si>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</si>
  <si>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</si>
  <si>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</si>
  <si>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</si>
  <si>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</si>
  <si>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</si>
  <si>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</si>
  <si>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</si>
  <si>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</si>
  <si>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</si>
  <si>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</si>
  <si>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</si>
  <si>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</si>
  <si>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</si>
  <si>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</si>
  <si>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</si>
  <si>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</si>
  <si>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</si>
  <si>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</si>
  <si>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</si>
  <si>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</si>
  <si>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</si>
  <si>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</si>
  <si>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</si>
  <si>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</si>
  <si>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</si>
  <si>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</si>
  <si>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</si>
  <si>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</si>
  <si>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</si>
  <si>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</si>
  <si>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</si>
  <si>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</si>
  <si>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</si>
  <si>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</si>
  <si>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</si>
  <si>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</si>
  <si>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</si>
  <si>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</si>
  <si>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</si>
  <si>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</si>
  <si>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</si>
  <si>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</si>
  <si>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</si>
  <si>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</si>
  <si>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</si>
  <si>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</si>
  <si>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</si>
  <si>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</si>
  <si>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</si>
  <si>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</si>
  <si>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</si>
  <si>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</si>
  <si>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</si>
  <si>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</si>
  <si>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</si>
  <si>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</si>
  <si>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</si>
  <si>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</si>
  <si>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</si>
  <si>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</si>
  <si>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</si>
  <si>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</si>
  <si>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</si>
  <si>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</si>
  <si>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</si>
  <si>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</si>
  <si>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</si>
  <si>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</si>
  <si>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</si>
  <si>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</si>
  <si>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</si>
  <si>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</si>
  <si>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</si>
  <si>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</si>
  <si>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</si>
  <si>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</si>
  <si>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</si>
  <si>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</si>
  <si>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</si>
  <si>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</si>
  <si>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</si>
  <si>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</si>
  <si>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</si>
  <si>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</si>
  <si>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</si>
  <si>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</si>
  <si>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</si>
  <si>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</si>
  <si>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</si>
  <si>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</si>
  <si>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</si>
  <si>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</si>
  <si>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</si>
  <si>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</si>
  <si>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</si>
  <si>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</si>
  <si>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</si>
  <si>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</si>
  <si>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</si>
  <si>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</si>
  <si>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</si>
  <si>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</si>
  <si>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</si>
  <si>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</si>
  <si>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</si>
  <si>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</si>
  <si>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</si>
  <si>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</si>
  <si>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</si>
  <si>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</si>
  <si>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</si>
  <si>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</si>
  <si>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</si>
  <si>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</si>
  <si>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</si>
  <si>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</si>
  <si>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</si>
  <si>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</si>
  <si>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</si>
  <si>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</si>
  <si>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</si>
  <si>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</si>
  <si>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</si>
  <si>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</si>
  <si>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</si>
  <si>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</si>
  <si>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</si>
  <si>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</si>
  <si>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</si>
  <si>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</si>
  <si>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</si>
  <si>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</si>
  <si>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</si>
  <si>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</si>
  <si>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</si>
  <si>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</si>
  <si>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</si>
  <si>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</si>
  <si>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</si>
  <si>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</si>
  <si>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</si>
  <si>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</si>
  <si>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</si>
  <si>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</si>
  <si>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</si>
  <si>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</si>
  <si>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</si>
  <si>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</si>
  <si>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</si>
  <si>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</si>
  <si>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</si>
  <si>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</si>
  <si>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</si>
  <si>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</si>
  <si>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</si>
  <si>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</si>
  <si>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</si>
  <si>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</si>
  <si>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</si>
  <si>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</si>
  <si>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</si>
  <si>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</si>
  <si>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</si>
  <si>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</si>
  <si>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</si>
  <si>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</si>
  <si>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</si>
  <si>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</si>
  <si>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</si>
  <si>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</si>
  <si>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</si>
  <si>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</si>
  <si>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</si>
  <si>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</si>
  <si>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</si>
  <si>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</si>
  <si>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</si>
  <si>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</si>
  <si>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</si>
  <si>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</si>
  <si>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</si>
  <si>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</si>
  <si>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</si>
  <si>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</si>
  <si>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</si>
  <si>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</si>
  <si>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</si>
  <si>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</si>
  <si>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</si>
  <si>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</si>
  <si>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</si>
  <si>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</si>
  <si>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</si>
  <si>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</si>
  <si>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</si>
  <si>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</si>
  <si>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</si>
  <si>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</si>
  <si>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</si>
  <si>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</si>
  <si>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</si>
  <si>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</si>
  <si>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</si>
  <si>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</si>
  <si>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</si>
  <si>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</si>
  <si>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</si>
  <si>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</si>
  <si>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</si>
  <si>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</si>
  <si>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</si>
  <si>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</si>
  <si>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</si>
  <si>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</si>
  <si>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</si>
  <si>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</si>
  <si>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</si>
  <si>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</si>
  <si>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</si>
  <si>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</si>
  <si>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</si>
  <si>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</si>
  <si>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</si>
  <si>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</si>
  <si>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</si>
  <si>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</si>
  <si>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</si>
  <si>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</si>
  <si>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</si>
  <si>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</si>
  <si>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</si>
  <si>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</si>
  <si>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</si>
  <si>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</si>
  <si>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</si>
  <si>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</si>
  <si>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</si>
  <si>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</si>
  <si>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</si>
  <si>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</si>
  <si>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</si>
  <si>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</si>
  <si>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</si>
  <si>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</si>
  <si>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</si>
  <si>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</si>
  <si>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</si>
  <si>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</si>
  <si>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</si>
  <si>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</si>
  <si>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</si>
  <si>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</si>
  <si>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</si>
  <si>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</si>
  <si>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</si>
  <si>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</si>
  <si>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</si>
  <si>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</si>
  <si>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</si>
  <si>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</si>
  <si>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</si>
  <si>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</si>
  <si>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</si>
  <si>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</si>
  <si>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</si>
  <si>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</si>
  <si>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</si>
  <si>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</si>
  <si>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</si>
  <si>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</si>
  <si>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</si>
  <si>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</si>
  <si>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</si>
  <si>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</si>
  <si>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</si>
  <si>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</si>
  <si>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</si>
  <si>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</si>
  <si>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</si>
  <si>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</si>
  <si>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</si>
  <si>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</si>
  <si>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</si>
  <si>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</si>
  <si>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</si>
  <si>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</si>
  <si>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</si>
  <si>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</si>
  <si>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</si>
  <si>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</si>
  <si>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</si>
  <si>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</si>
  <si>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</si>
  <si>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</si>
  <si>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</si>
  <si>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</si>
  <si>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</si>
  <si>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</si>
  <si>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</si>
  <si>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</si>
  <si>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</si>
  <si>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</si>
  <si>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</si>
  <si>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</si>
  <si>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</si>
  <si>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</si>
  <si>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</si>
  <si>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</si>
  <si>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</si>
  <si>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</si>
  <si>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</si>
  <si>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</si>
  <si>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</si>
  <si>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</si>
  <si>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</si>
  <si>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</si>
  <si>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</si>
  <si>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</si>
  <si>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</si>
  <si>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</si>
  <si>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</si>
  <si>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</si>
  <si>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</si>
  <si>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</si>
  <si>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</si>
  <si>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</si>
  <si>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</si>
  <si>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</si>
  <si>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</si>
  <si>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</si>
  <si>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</si>
  <si>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</si>
  <si>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</si>
  <si>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</si>
  <si>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</si>
  <si>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</si>
  <si>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</si>
  <si>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</si>
  <si>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</si>
  <si>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</si>
  <si>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</si>
  <si>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</si>
  <si>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</si>
  <si>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</si>
  <si>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</si>
  <si>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</si>
  <si>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</si>
  <si>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</si>
  <si>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</si>
  <si>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</si>
  <si>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</si>
  <si>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</si>
  <si>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</si>
  <si>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</si>
  <si>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</si>
  <si>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</si>
  <si>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</si>
  <si>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</si>
  <si>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</si>
  <si>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</si>
  <si>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</si>
  <si>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</si>
  <si>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</si>
  <si>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</si>
  <si>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</si>
  <si>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</si>
  <si>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</si>
  <si>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</si>
  <si>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</si>
  <si>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</si>
  <si>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</si>
  <si>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</si>
  <si>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</si>
  <si>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</si>
  <si>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</si>
  <si>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</si>
  <si>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</si>
  <si>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</si>
  <si>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</si>
  <si>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</si>
  <si>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</si>
  <si>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</si>
  <si>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</si>
  <si>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</si>
  <si>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</si>
  <si>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</si>
  <si>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</si>
  <si>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</si>
  <si>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</si>
  <si>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</si>
  <si>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</si>
  <si>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</si>
  <si>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</si>
  <si>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</si>
  <si>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</si>
  <si>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</si>
  <si>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</si>
  <si>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</si>
  <si>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</si>
  <si>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</si>
  <si>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</si>
  <si>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</si>
  <si>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</si>
  <si>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</si>
  <si>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</si>
  <si>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</si>
  <si>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</si>
  <si>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</si>
  <si>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</si>
  <si>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</si>
  <si>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</si>
  <si>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</si>
  <si>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</si>
  <si>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</si>
  <si>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</si>
  <si>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</si>
  <si>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</si>
  <si>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</si>
  <si>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</si>
  <si>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</si>
  <si>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</si>
  <si>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</si>
  <si>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</si>
  <si>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</si>
  <si>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</si>
  <si>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</si>
  <si>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</si>
  <si>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</si>
  <si>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</si>
  <si>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</si>
  <si>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</si>
  <si>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</si>
  <si>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</si>
  <si>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</si>
  <si>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</si>
  <si>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</si>
  <si>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</si>
  <si>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</si>
  <si>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</si>
  <si>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</si>
  <si>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</si>
  <si>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</si>
  <si>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</si>
  <si>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</si>
  <si>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</si>
  <si>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</si>
  <si>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</si>
  <si>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</si>
  <si>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</si>
  <si>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</si>
  <si>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</si>
  <si>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</si>
  <si>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</si>
  <si>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</si>
  <si>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</si>
  <si>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</si>
  <si>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</si>
  <si>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</si>
  <si>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</si>
  <si>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</si>
  <si>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</si>
  <si>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</si>
  <si>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</si>
  <si>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</si>
  <si>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</si>
  <si>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</si>
  <si>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</si>
  <si>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</si>
  <si>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</si>
  <si>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</si>
  <si>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</si>
  <si>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</si>
  <si>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</si>
  <si>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</si>
  <si>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</si>
  <si>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</si>
  <si>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</si>
  <si>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</si>
  <si>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</si>
  <si>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</si>
  <si>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</si>
  <si>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</si>
  <si>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</si>
  <si>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</si>
  <si>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</si>
  <si>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</si>
  <si>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</si>
  <si>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</si>
  <si>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</si>
  <si>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</si>
  <si>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</si>
  <si>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</si>
  <si>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</si>
  <si>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</si>
  <si>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</si>
  <si>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</si>
  <si>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</si>
  <si>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</si>
  <si>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</si>
  <si>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</si>
  <si>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</si>
  <si>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</si>
  <si>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</si>
  <si>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</si>
  <si>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</si>
  <si>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</si>
  <si>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</si>
  <si>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</si>
  <si>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</si>
  <si>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</si>
  <si>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</si>
  <si>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</si>
  <si>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</si>
  <si>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</si>
  <si>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</si>
  <si>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</si>
  <si>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</si>
  <si>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</si>
  <si>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</si>
  <si>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</si>
  <si>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</si>
  <si>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</si>
  <si>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</si>
  <si>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</si>
  <si>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</si>
  <si>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</si>
  <si>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</si>
  <si>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</si>
  <si>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</si>
  <si>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</si>
  <si>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</si>
  <si>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</si>
  <si>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</si>
  <si>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</si>
  <si>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</si>
  <si>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</si>
  <si>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</si>
  <si>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</si>
  <si>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</si>
  <si>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</si>
  <si>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</si>
  <si>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</si>
  <si>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</si>
  <si>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</si>
  <si>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</si>
  <si>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</si>
  <si>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</si>
  <si>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</si>
  <si>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</si>
  <si>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</si>
  <si>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</si>
  <si>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</si>
  <si>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</si>
  <si>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</si>
  <si>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</si>
  <si>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</si>
  <si>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</si>
  <si>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</si>
  <si>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</si>
  <si>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</si>
  <si>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</si>
  <si>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</si>
  <si>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</si>
  <si>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</si>
  <si>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</si>
  <si>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</si>
  <si>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</si>
  <si>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</si>
  <si>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</si>
  <si>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</si>
  <si>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</si>
  <si>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</si>
  <si>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</si>
  <si>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</si>
  <si>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</si>
  <si>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</si>
  <si>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</si>
  <si>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</si>
  <si>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</si>
  <si>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</si>
  <si>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</si>
  <si>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</si>
  <si>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</si>
  <si>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</si>
  <si>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</si>
  <si>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</si>
  <si>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</si>
  <si>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</si>
  <si>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</si>
  <si>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</si>
  <si>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</si>
  <si>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</si>
  <si>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</si>
  <si>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</si>
  <si>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</si>
  <si>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</si>
  <si>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</si>
  <si>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</si>
  <si>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</si>
  <si>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</si>
  <si>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</si>
  <si>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</si>
  <si>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</si>
  <si>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</si>
  <si>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</si>
  <si>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</si>
  <si>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</si>
  <si>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</si>
  <si>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</si>
  <si>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</si>
  <si>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</si>
  <si>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</si>
  <si>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</si>
  <si>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</si>
  <si>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</si>
  <si>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</si>
  <si>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</si>
  <si>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</si>
  <si>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</si>
  <si>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</si>
  <si>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</si>
  <si>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</si>
  <si>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</si>
  <si>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</si>
  <si>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</si>
  <si>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</si>
  <si>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</si>
  <si>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</si>
  <si>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</si>
  <si>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</si>
  <si>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</si>
  <si>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</si>
  <si>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</si>
  <si>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</si>
  <si>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</si>
  <si>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</si>
  <si>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</si>
  <si>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</si>
  <si>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</si>
  <si>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</si>
  <si>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</si>
  <si>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</si>
  <si>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</si>
  <si>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</si>
  <si>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</si>
  <si>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</si>
  <si>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</si>
  <si>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</si>
  <si>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</si>
  <si>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</si>
  <si>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</si>
  <si>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</si>
  <si>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</si>
  <si>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</si>
  <si>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</si>
  <si>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</si>
  <si>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</si>
  <si>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</si>
  <si>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</si>
  <si>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</si>
  <si>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</si>
  <si>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</si>
  <si>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</si>
  <si>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</si>
  <si>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</si>
  <si>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</si>
  <si>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</si>
  <si>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</si>
  <si>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</si>
  <si>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</si>
  <si>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</si>
  <si>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</si>
  <si>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</si>
  <si>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</si>
  <si>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</si>
  <si>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</si>
  <si>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</si>
  <si>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</si>
  <si>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</si>
  <si>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</si>
  <si>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</si>
  <si>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</si>
  <si>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</si>
  <si>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</si>
  <si>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</si>
  <si>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</si>
  <si>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</si>
  <si>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</si>
  <si>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</si>
  <si>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</si>
  <si>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</si>
  <si>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</si>
  <si>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</si>
  <si>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</si>
  <si>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</si>
  <si>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</si>
  <si>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</si>
  <si>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</si>
  <si>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</si>
  <si>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</si>
  <si>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</si>
  <si>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</si>
  <si>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</si>
  <si>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</si>
  <si>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</si>
  <si>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</si>
  <si>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</si>
  <si>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</si>
  <si>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</si>
  <si>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</si>
  <si>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</si>
  <si>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</si>
  <si>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</si>
  <si>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</si>
  <si>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</si>
  <si>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</si>
  <si>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</si>
  <si>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</si>
  <si>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</si>
  <si>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</si>
  <si>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</si>
  <si>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</si>
  <si>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</si>
  <si>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</si>
  <si>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</si>
  <si>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</si>
  <si>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</si>
  <si>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</si>
  <si>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</si>
  <si>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</si>
  <si>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</si>
  <si>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</si>
  <si>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</si>
  <si>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</si>
  <si>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</si>
  <si>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</si>
  <si>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</si>
  <si>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</si>
  <si>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</si>
  <si>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</si>
  <si>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</si>
  <si>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</si>
  <si>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</si>
  <si>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</si>
  <si>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</si>
  <si>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</si>
  <si>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</si>
  <si>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</si>
  <si>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</si>
  <si>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</si>
  <si>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</si>
  <si>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</si>
  <si>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</si>
  <si>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</si>
  <si>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</si>
  <si>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</si>
  <si>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</si>
  <si>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</si>
  <si>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</si>
  <si>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</si>
  <si>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</si>
  <si>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</si>
  <si>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</si>
  <si>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</si>
  <si>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</si>
  <si>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</si>
  <si>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</si>
  <si>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</si>
  <si>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</si>
  <si>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</si>
  <si>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</si>
  <si>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</si>
  <si>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</si>
  <si>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</si>
  <si>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</si>
  <si>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</si>
  <si>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</si>
  <si>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</si>
  <si>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</si>
  <si>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</si>
  <si>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</si>
  <si>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</si>
  <si>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</si>
  <si>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</si>
  <si>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</si>
  <si>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</si>
  <si>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</si>
  <si>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</si>
  <si>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</si>
  <si>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</si>
  <si>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</si>
  <si>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</si>
  <si>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</si>
  <si>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</si>
  <si>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</si>
  <si>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</si>
  <si>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</si>
  <si>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</si>
  <si>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</si>
  <si>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</si>
  <si>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</si>
  <si>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</si>
  <si>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</si>
  <si>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</si>
  <si>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</si>
  <si>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</si>
  <si>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</si>
  <si>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</si>
  <si>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</si>
  <si>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</si>
  <si>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</si>
  <si>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</si>
  <si>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</si>
  <si>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</si>
  <si>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</si>
  <si>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</si>
  <si>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</si>
  <si>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</si>
  <si>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</si>
  <si>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</si>
  <si>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</si>
  <si>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</si>
  <si>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</si>
  <si>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</si>
  <si>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</si>
  <si>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</si>
  <si>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</si>
  <si>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</si>
  <si>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</si>
  <si>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</si>
  <si>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</si>
  <si>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</si>
  <si>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</si>
  <si>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</si>
  <si>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</si>
  <si>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</si>
  <si>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</si>
  <si>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</si>
  <si>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</si>
  <si>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</si>
  <si>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</si>
  <si>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</si>
  <si>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</si>
  <si>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</si>
  <si>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</si>
  <si>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</si>
  <si>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</si>
  <si>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</si>
  <si>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</si>
  <si>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</si>
  <si>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</si>
  <si>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</si>
  <si>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</si>
  <si>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</si>
  <si>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</si>
  <si>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</si>
  <si>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</si>
  <si>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</si>
  <si>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</si>
  <si>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</si>
  <si>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</si>
  <si>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</si>
  <si>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</si>
  <si>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</si>
  <si>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</si>
  <si>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</si>
  <si>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</si>
  <si>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</si>
  <si>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</si>
  <si>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</si>
  <si>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</si>
  <si>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</si>
  <si>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</si>
  <si>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</si>
  <si>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</si>
  <si>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</si>
  <si>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</si>
  <si>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</si>
  <si>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</si>
  <si>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</si>
  <si>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</si>
  <si>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</si>
  <si>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</si>
  <si>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</si>
  <si>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</si>
  <si>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</si>
  <si>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</si>
  <si>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</si>
  <si>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</si>
  <si>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</si>
  <si>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</si>
  <si>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</si>
  <si>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</si>
  <si>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</si>
  <si>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</si>
  <si>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</si>
  <si>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</si>
  <si>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</si>
  <si>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</si>
  <si>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</si>
  <si>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</si>
  <si>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</si>
  <si>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</si>
  <si>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</si>
  <si>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</si>
  <si>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</si>
  <si>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</si>
  <si>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</si>
  <si>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</si>
  <si>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</si>
  <si>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</si>
  <si>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</si>
  <si>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</si>
  <si>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</si>
  <si>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</si>
  <si>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</si>
  <si>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</si>
  <si>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</si>
  <si>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</si>
  <si>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</si>
  <si>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</si>
  <si>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</si>
  <si>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</si>
  <si>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</si>
  <si>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</si>
  <si>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</si>
  <si>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</si>
  <si>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</si>
  <si>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</si>
  <si>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</si>
  <si>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</si>
  <si>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</si>
  <si>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</si>
  <si>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</si>
  <si>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</si>
  <si>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</si>
  <si>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</si>
  <si>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</si>
  <si>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</si>
  <si>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</si>
  <si>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</si>
  <si>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</si>
  <si>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</si>
  <si>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</si>
  <si>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</si>
  <si>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</si>
  <si>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</si>
  <si>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</si>
  <si>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</si>
  <si>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</si>
  <si>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</si>
  <si>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</si>
  <si>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</si>
  <si>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</si>
  <si>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</si>
  <si>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</si>
  <si>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</si>
  <si>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</si>
  <si>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</si>
  <si>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</si>
  <si>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</si>
  <si>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</si>
  <si>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</si>
  <si>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</si>
  <si>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</si>
  <si>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</si>
  <si>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</si>
  <si>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</si>
  <si>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</si>
  <si>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</si>
  <si>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</si>
  <si>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</si>
  <si>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</si>
  <si>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</si>
  <si>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</si>
  <si>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</si>
  <si>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</si>
  <si>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</si>
  <si>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</si>
  <si>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</si>
  <si>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</si>
  <si>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</si>
  <si>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</si>
  <si>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</si>
  <si>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</si>
  <si>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</si>
  <si>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</si>
  <si>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</si>
  <si>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</si>
  <si>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</si>
  <si>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</si>
  <si>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</si>
  <si>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</si>
  <si>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</si>
  <si>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</si>
  <si>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</si>
  <si>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</si>
  <si>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</si>
  <si>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</si>
  <si>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</si>
  <si>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</si>
  <si>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</si>
  <si>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</si>
  <si>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</si>
  <si>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</si>
  <si>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</si>
  <si>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</si>
  <si>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</si>
  <si>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</si>
  <si>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</si>
  <si>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</si>
  <si>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</si>
  <si>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</si>
  <si>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</si>
  <si>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</si>
  <si>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</si>
  <si>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</si>
  <si>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</si>
  <si>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</si>
  <si>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</si>
  <si>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</si>
  <si>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</si>
  <si>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</si>
  <si>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</si>
  <si>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</si>
  <si>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</si>
  <si>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</si>
  <si>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</si>
  <si>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</si>
  <si>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</si>
  <si>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</si>
  <si>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</si>
  <si>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</si>
  <si>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</si>
  <si>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</si>
  <si>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</si>
  <si>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</si>
  <si>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</si>
  <si>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</si>
  <si>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</si>
  <si>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</si>
  <si>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</si>
  <si>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</si>
  <si>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</si>
  <si>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</si>
  <si>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</si>
  <si>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</si>
  <si>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</si>
  <si>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</si>
  <si>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</si>
  <si>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</si>
  <si>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</si>
  <si>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</si>
  <si>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</si>
  <si>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</si>
  <si>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</si>
  <si>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</si>
  <si>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</si>
  <si>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</si>
  <si>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</si>
  <si>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</si>
  <si>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</si>
  <si>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</si>
  <si>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</si>
  <si>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</si>
  <si>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</si>
  <si>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</si>
  <si>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</si>
  <si>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</si>
  <si>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</si>
  <si>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</si>
  <si>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</si>
  <si>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</si>
  <si>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</si>
  <si>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</si>
  <si>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</si>
  <si>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</si>
  <si>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</si>
  <si>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</si>
  <si>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</si>
  <si>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</si>
  <si>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</si>
  <si>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</si>
  <si>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</si>
  <si>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</si>
  <si>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</si>
  <si>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</si>
  <si>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</si>
  <si>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</si>
  <si>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</si>
  <si>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</si>
  <si>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</si>
  <si>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</si>
  <si>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</si>
  <si>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</si>
  <si>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</si>
  <si>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</si>
  <si>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</si>
  <si>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</si>
  <si>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</si>
  <si>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</si>
  <si>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</si>
  <si>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</si>
  <si>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</si>
  <si>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</si>
  <si>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</si>
  <si>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</si>
  <si>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</si>
  <si>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</si>
  <si>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</si>
  <si>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</si>
  <si>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</si>
  <si>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</si>
  <si>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</si>
  <si>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</si>
  <si>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</si>
  <si>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</si>
  <si>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</si>
  <si>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</si>
  <si>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</si>
  <si>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</si>
  <si>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</si>
  <si>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</si>
  <si>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</si>
  <si>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</si>
  <si>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</si>
  <si>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</si>
  <si>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</si>
  <si>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</si>
  <si>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</si>
  <si>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</si>
  <si>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</si>
  <si>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</si>
  <si>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</si>
  <si>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</si>
  <si>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</si>
  <si>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</si>
  <si>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</si>
  <si>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</si>
  <si>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</si>
  <si>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</si>
  <si>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</si>
  <si>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</si>
  <si>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</si>
  <si>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</si>
  <si>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</si>
  <si>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</si>
  <si>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</si>
  <si>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</si>
  <si>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</si>
  <si>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</si>
  <si>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</si>
  <si>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</si>
  <si>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</si>
  <si>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</si>
  <si>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</si>
  <si>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</si>
  <si>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</si>
  <si>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</si>
  <si>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</si>
  <si>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</si>
  <si>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</si>
  <si>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</si>
  <si>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</si>
  <si>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</si>
  <si>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</si>
  <si>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</si>
  <si>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</si>
  <si>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</si>
  <si>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</si>
  <si>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</si>
  <si>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</si>
  <si>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</si>
  <si>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</si>
  <si>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</si>
  <si>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</si>
  <si>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</si>
  <si>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</si>
  <si>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</si>
  <si>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</si>
  <si>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</si>
  <si>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</si>
  <si>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</si>
  <si>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</si>
  <si>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</si>
  <si>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</si>
  <si>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</si>
  <si>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</si>
  <si>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</si>
  <si>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</si>
  <si>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</si>
  <si>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</si>
  <si>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</si>
  <si>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</si>
  <si>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</si>
  <si>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</si>
  <si>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</si>
  <si>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</si>
  <si>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</si>
  <si>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</si>
  <si>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</si>
  <si>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</si>
  <si>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</si>
  <si>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</si>
  <si>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</si>
  <si>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</si>
  <si>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</si>
  <si>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</si>
  <si>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</si>
  <si>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</si>
  <si>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</si>
  <si>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</si>
  <si>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</si>
  <si>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</si>
  <si>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</si>
  <si>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</si>
  <si>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</si>
  <si>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</si>
  <si>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</si>
  <si>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</si>
  <si>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</si>
  <si>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</si>
  <si>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</si>
  <si>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</si>
  <si>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</si>
  <si>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</si>
  <si>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</si>
  <si>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</si>
  <si>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</si>
  <si>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</si>
  <si>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</si>
  <si>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</si>
  <si>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</si>
  <si>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</si>
  <si>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</si>
  <si>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</si>
  <si>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</si>
  <si>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</si>
  <si>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</si>
  <si>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</si>
  <si>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</si>
  <si>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</si>
  <si>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</si>
  <si>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</si>
  <si>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</si>
  <si>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</si>
  <si>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</si>
  <si>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</si>
  <si>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</si>
  <si>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</si>
  <si>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</si>
  <si>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</si>
  <si>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</si>
  <si>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</si>
  <si>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</si>
  <si>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</si>
  <si>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</si>
  <si>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</si>
  <si>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</si>
  <si>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</si>
  <si>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</si>
  <si>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</si>
  <si>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</si>
  <si>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</si>
  <si>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</si>
  <si>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</si>
  <si>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</si>
  <si>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</si>
  <si>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</si>
  <si>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</si>
  <si>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</si>
  <si>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</si>
  <si>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</si>
  <si>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</si>
  <si>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</si>
  <si>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</si>
  <si>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</si>
  <si>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</si>
  <si>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</si>
  <si>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</si>
  <si>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</si>
  <si>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</si>
  <si>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</si>
  <si>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</si>
  <si>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</si>
  <si>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</si>
  <si>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</si>
  <si>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</si>
  <si>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</si>
  <si>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</si>
  <si>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</si>
  <si>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</si>
  <si>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</si>
  <si>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</si>
  <si>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</si>
  <si>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</si>
  <si>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</si>
  <si>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</si>
  <si>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</si>
  <si>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</si>
  <si>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</si>
  <si>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</si>
  <si>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</si>
  <si>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</si>
  <si>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</si>
  <si>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</si>
  <si>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</si>
  <si>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</si>
  <si>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</si>
  <si>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</si>
  <si>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</si>
  <si>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</si>
  <si>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</si>
  <si>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</si>
  <si>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</si>
  <si>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</si>
  <si>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</si>
  <si>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</si>
  <si>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</si>
  <si>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</si>
  <si>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</si>
  <si>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</si>
  <si>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</si>
  <si>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</si>
  <si>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</si>
  <si>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</si>
  <si>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</si>
  <si>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</si>
  <si>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</si>
  <si>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</si>
  <si>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</si>
  <si>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</si>
  <si>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</si>
  <si>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</si>
  <si>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</si>
  <si>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</si>
  <si>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</si>
  <si>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</si>
  <si>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</si>
  <si>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</si>
  <si>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</si>
  <si>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</si>
  <si>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</si>
  <si>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</si>
  <si>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</si>
  <si>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</si>
  <si>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</si>
  <si>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</si>
  <si>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</si>
  <si>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</si>
  <si>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</si>
  <si>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</si>
  <si>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</si>
  <si>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</si>
  <si>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</si>
  <si>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</si>
  <si>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</si>
  <si>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</si>
  <si>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</si>
  <si>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</si>
  <si>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</si>
  <si>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</si>
  <si>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</si>
  <si>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</si>
  <si>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</si>
  <si>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</si>
  <si>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</si>
  <si>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</si>
  <si>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</si>
  <si>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</si>
  <si>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</si>
  <si>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</si>
  <si>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</si>
  <si>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</si>
  <si>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</si>
  <si>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</si>
  <si>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</si>
  <si>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</si>
  <si>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</si>
  <si>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</si>
  <si>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</si>
  <si>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</si>
  <si>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</si>
  <si>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</si>
  <si>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</si>
  <si>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</si>
  <si>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</si>
  <si>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</si>
  <si>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</si>
  <si>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</si>
  <si>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</si>
  <si>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</si>
  <si>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</si>
  <si>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</si>
  <si>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</si>
  <si>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</si>
  <si>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</si>
  <si>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</si>
  <si>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</si>
  <si>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</si>
  <si>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</si>
  <si>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</si>
  <si>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</si>
  <si>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</si>
  <si>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</si>
  <si>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</si>
  <si>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</si>
  <si>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</si>
  <si>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</si>
  <si>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</si>
  <si>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</si>
  <si>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</si>
  <si>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</si>
  <si>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</si>
  <si>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</si>
  <si>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</si>
  <si>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</si>
  <si>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</si>
  <si>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</si>
  <si>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</si>
  <si>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</si>
  <si>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</si>
  <si>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</si>
  <si>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</si>
  <si>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</si>
  <si>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</si>
  <si>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</si>
  <si>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</si>
  <si>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</si>
  <si>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</si>
  <si>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</si>
  <si>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</si>
  <si>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</si>
  <si>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</si>
  <si>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</si>
  <si>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</si>
  <si>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</si>
  <si>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</si>
  <si>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</si>
  <si>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</si>
  <si>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</si>
  <si>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</si>
  <si>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</si>
  <si>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</si>
  <si>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</si>
  <si>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</si>
  <si>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</si>
  <si>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</si>
  <si>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</si>
  <si>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</si>
  <si>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</si>
  <si>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</si>
  <si>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</si>
  <si>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</si>
  <si>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</si>
  <si>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</si>
  <si>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</si>
  <si>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</si>
  <si>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</si>
  <si>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</si>
  <si>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</si>
  <si>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</si>
  <si>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</si>
  <si>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</si>
  <si>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</si>
  <si>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</si>
  <si>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</si>
  <si>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</si>
  <si>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</si>
  <si>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</si>
  <si>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</si>
  <si>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</si>
  <si>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</si>
  <si>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</si>
  <si>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</si>
  <si>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</si>
  <si>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</si>
  <si>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</si>
  <si>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</si>
  <si>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</si>
  <si>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</si>
  <si>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</si>
  <si>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</si>
  <si>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</si>
  <si>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</si>
  <si>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</si>
  <si>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</si>
  <si>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</si>
  <si>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</si>
  <si>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</si>
  <si>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</si>
  <si>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</si>
  <si>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</si>
  <si>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</si>
  <si>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</si>
  <si>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</si>
  <si>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</si>
  <si>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</si>
  <si>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</si>
  <si>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</si>
  <si>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</si>
  <si>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</si>
  <si>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</si>
  <si>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</si>
  <si>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</si>
  <si>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</si>
  <si>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</si>
  <si>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</si>
  <si>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</si>
  <si>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</si>
  <si>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</si>
  <si>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</si>
  <si>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</si>
  <si>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</si>
  <si>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</si>
  <si>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</si>
  <si>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</si>
  <si>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</si>
  <si>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</si>
  <si>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</si>
  <si>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</si>
  <si>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</si>
  <si>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</si>
  <si>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</si>
  <si>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</si>
  <si>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</si>
  <si>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</si>
  <si>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</si>
  <si>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</si>
  <si>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</si>
  <si>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</si>
  <si>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</si>
  <si>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</si>
  <si>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</si>
  <si>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</si>
  <si>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</si>
  <si>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</si>
  <si>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</si>
  <si>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</si>
  <si>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</si>
  <si>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</si>
  <si>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</si>
  <si>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</si>
  <si>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</si>
  <si>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</si>
  <si>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</si>
  <si>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</si>
  <si>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</si>
  <si>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</si>
  <si>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</si>
  <si>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</si>
  <si>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</si>
  <si>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</si>
  <si>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</si>
  <si>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</si>
  <si>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</si>
  <si>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</si>
  <si>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</si>
  <si>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</si>
  <si>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</si>
  <si>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</si>
  <si>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</si>
  <si>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</si>
  <si>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</si>
  <si>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</si>
  <si>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</si>
  <si>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</si>
  <si>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</si>
  <si>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</si>
  <si>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</si>
  <si>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</si>
  <si>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</si>
  <si>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</si>
  <si>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</si>
  <si>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</si>
  <si>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</si>
  <si>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</si>
  <si>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</si>
  <si>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</si>
  <si>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</si>
  <si>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</si>
  <si>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</si>
  <si>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</si>
  <si>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</si>
  <si>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</si>
  <si>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</si>
  <si>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</si>
  <si>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</si>
  <si>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</si>
  <si>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</si>
  <si>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</si>
  <si>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</si>
  <si>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</si>
  <si>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</si>
  <si>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</si>
  <si>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</si>
  <si>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</si>
  <si>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</si>
  <si>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</si>
  <si>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</si>
  <si>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</si>
  <si>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</si>
  <si>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</si>
  <si>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</si>
  <si>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</si>
  <si>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</si>
  <si>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</si>
  <si>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</si>
  <si>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</si>
  <si>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</si>
  <si>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</si>
  <si>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</si>
  <si>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</si>
  <si>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</si>
  <si>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</si>
  <si>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</si>
  <si>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</si>
  <si>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</si>
  <si>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</si>
  <si>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</si>
  <si>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</si>
  <si>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</si>
  <si>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</si>
  <si>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</si>
  <si>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</si>
  <si>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</si>
  <si>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</si>
  <si>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</si>
  <si>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</si>
  <si>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</si>
  <si>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</si>
  <si>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</si>
  <si>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</si>
  <si>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</si>
  <si>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</si>
  <si>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</si>
  <si>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</si>
  <si>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</si>
  <si>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</si>
  <si>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</si>
  <si>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</si>
  <si>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</si>
  <si>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</si>
  <si>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</si>
  <si>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</si>
  <si>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</si>
  <si>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</si>
  <si>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</si>
  <si>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</si>
  <si>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</si>
  <si>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</si>
  <si>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</si>
  <si>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</si>
  <si>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</si>
  <si>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</si>
  <si>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</si>
  <si>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</si>
  <si>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</si>
  <si>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</si>
  <si>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</si>
  <si>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</si>
  <si>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</si>
  <si>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</si>
  <si>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</si>
  <si>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</si>
  <si>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</si>
  <si>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</si>
  <si>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</si>
  <si>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</si>
  <si>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</si>
  <si>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</si>
  <si>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</si>
  <si>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</si>
  <si>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</si>
  <si>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</si>
  <si>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</si>
  <si>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</si>
  <si>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</si>
  <si>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</si>
  <si>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</si>
  <si>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</si>
  <si>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</si>
  <si>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</si>
  <si>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</si>
  <si>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</si>
  <si>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</si>
  <si>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</si>
  <si>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</si>
  <si>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</si>
  <si>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</si>
  <si>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</si>
  <si>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</si>
  <si>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</si>
  <si>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</si>
  <si>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</si>
  <si>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</si>
  <si>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</si>
  <si>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</si>
  <si>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</si>
  <si>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</si>
  <si>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</si>
  <si>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</si>
  <si>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</si>
  <si>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</si>
  <si>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</si>
  <si>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</si>
  <si>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</si>
  <si>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</si>
  <si>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</si>
  <si>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</si>
  <si>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</si>
  <si>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</si>
  <si>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</si>
  <si>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</si>
  <si>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</si>
  <si>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</si>
  <si>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</si>
  <si>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</si>
  <si>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</si>
  <si>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</si>
  <si>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</si>
  <si>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</si>
  <si>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</si>
  <si>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</si>
  <si>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</si>
  <si>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</si>
  <si>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</si>
  <si>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</si>
  <si>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</si>
  <si>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</si>
  <si>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</si>
  <si>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</si>
  <si>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</si>
  <si>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</si>
  <si>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</si>
  <si>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</si>
  <si>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</si>
  <si>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</si>
  <si>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</si>
  <si>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</si>
  <si>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</si>
  <si>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</si>
  <si>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</si>
  <si>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</si>
  <si>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</si>
  <si>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</si>
  <si>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</si>
  <si>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</si>
  <si>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</si>
  <si>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</si>
  <si>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</si>
  <si>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</si>
  <si>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</si>
  <si>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</si>
  <si>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</si>
  <si>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</si>
  <si>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</si>
  <si>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</si>
  <si>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</si>
  <si>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</si>
  <si>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</si>
  <si>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</si>
  <si>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</si>
  <si>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</si>
  <si>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</si>
  <si>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</si>
  <si>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</si>
  <si>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</si>
  <si>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</si>
  <si>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</si>
  <si>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</si>
  <si>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</si>
  <si>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</si>
  <si>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</si>
  <si>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</si>
  <si>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</si>
  <si>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</si>
  <si>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</si>
  <si>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</si>
  <si>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</si>
  <si>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</si>
  <si>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</si>
  <si>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</si>
  <si>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</si>
  <si>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</si>
  <si>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</si>
  <si>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</si>
  <si>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</si>
  <si>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</si>
  <si>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</si>
  <si>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</si>
  <si>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</si>
  <si>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</si>
  <si>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</si>
  <si>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</si>
  <si>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</si>
  <si>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</si>
  <si>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</si>
  <si>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</si>
  <si>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</si>
  <si>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</si>
  <si>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</si>
  <si>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</si>
  <si>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</si>
  <si>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</si>
  <si>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</si>
  <si>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</si>
  <si>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</si>
  <si>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</si>
  <si>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</si>
  <si>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</si>
  <si>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</si>
  <si>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</si>
  <si>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</si>
  <si>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</si>
  <si>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</si>
  <si>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</si>
  <si>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</si>
  <si>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</si>
  <si>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</si>
  <si>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</si>
  <si>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</si>
  <si>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</si>
  <si>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</si>
  <si>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</si>
  <si>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</si>
  <si>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</si>
  <si>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</si>
  <si>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</si>
  <si>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</si>
  <si>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</si>
  <si>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</si>
  <si>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</si>
  <si>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</si>
  <si>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</si>
  <si>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</si>
  <si>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</si>
  <si>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</si>
  <si>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</si>
  <si>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</si>
  <si>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</si>
  <si>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</si>
  <si>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</si>
  <si>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</si>
  <si>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</si>
  <si>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</si>
  <si>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</si>
  <si>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</si>
  <si>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</si>
  <si>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</si>
  <si>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</si>
  <si>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</si>
  <si>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</si>
  <si>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</si>
  <si>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</si>
  <si>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</si>
  <si>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</si>
  <si>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</si>
  <si>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</si>
  <si>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</si>
  <si>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</si>
  <si>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</si>
  <si>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</si>
  <si>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</si>
  <si>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</si>
  <si>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</si>
  <si>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</si>
  <si>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</si>
  <si>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</si>
  <si>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</si>
  <si>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</si>
  <si>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</si>
  <si>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</si>
  <si>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</si>
  <si>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</si>
  <si>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</si>
  <si>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</si>
  <si>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</si>
  <si>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</si>
  <si>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</si>
  <si>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</si>
  <si>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</si>
  <si>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</si>
  <si>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</si>
  <si>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</si>
  <si>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</si>
  <si>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</si>
  <si>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</si>
  <si>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</si>
  <si>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</si>
  <si>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</si>
  <si>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</si>
  <si>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</si>
  <si>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</si>
  <si>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</si>
  <si>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</si>
  <si>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</si>
  <si>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</si>
  <si>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</si>
  <si>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</si>
  <si>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</si>
  <si>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</si>
  <si>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</si>
  <si>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</si>
  <si>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</si>
  <si>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</si>
  <si>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</si>
  <si>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</si>
  <si>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</si>
  <si>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</si>
  <si>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</si>
  <si>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</si>
  <si>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</si>
  <si>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</si>
  <si>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</si>
  <si>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</si>
  <si>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</si>
  <si>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</si>
  <si>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</si>
  <si>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</si>
  <si>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</si>
  <si>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</si>
  <si>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</si>
  <si>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</si>
  <si>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</si>
  <si>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</si>
  <si>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</si>
  <si>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</si>
  <si>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</si>
  <si>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</si>
  <si>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</si>
  <si>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</si>
  <si>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</si>
  <si>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</si>
  <si>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</si>
  <si>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</si>
  <si>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</si>
  <si>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</si>
  <si>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</si>
  <si>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</si>
  <si>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</si>
  <si>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</si>
  <si>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</si>
  <si>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</si>
  <si>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</si>
  <si>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</si>
  <si>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</si>
  <si>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</si>
  <si>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</si>
  <si>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</si>
  <si>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</si>
  <si>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</si>
  <si>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</si>
  <si>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</si>
  <si>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</si>
  <si>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</si>
  <si>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</si>
  <si>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</si>
  <si>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</si>
  <si>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</si>
  <si>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</si>
  <si>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</si>
  <si>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</si>
  <si>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</si>
  <si>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</si>
  <si>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</si>
  <si>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</si>
  <si>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</si>
  <si>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</si>
  <si>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</si>
  <si>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</si>
  <si>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</si>
  <si>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</si>
  <si>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</si>
  <si>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</si>
  <si>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</si>
  <si>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</si>
  <si>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</si>
  <si>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</si>
  <si>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</si>
  <si>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</si>
  <si>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</si>
  <si>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</si>
  <si>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</si>
  <si>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</si>
  <si>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</si>
  <si>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</si>
  <si>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</si>
  <si>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</si>
  <si>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</si>
  <si>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</si>
  <si>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</si>
  <si>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</si>
  <si>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</si>
  <si>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</si>
  <si>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</si>
  <si>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</si>
  <si>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</si>
  <si>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</si>
  <si>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</si>
  <si>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</si>
  <si>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</si>
  <si>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</si>
  <si>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</si>
  <si>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</si>
  <si>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</si>
  <si>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</si>
  <si>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</si>
  <si>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</si>
  <si>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</si>
  <si>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</si>
  <si>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</si>
  <si>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</si>
  <si>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</si>
  <si>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</si>
  <si>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</si>
  <si>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</si>
  <si>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</si>
  <si>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</si>
  <si>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</si>
  <si>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</si>
  <si>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</si>
  <si>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</si>
  <si>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</si>
  <si>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</si>
  <si>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</si>
  <si>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</si>
  <si>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</si>
  <si>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</si>
  <si>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</si>
  <si>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</si>
  <si>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</si>
  <si>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</si>
  <si>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</si>
  <si>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</si>
  <si>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</si>
  <si>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</si>
  <si>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</si>
  <si>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</si>
  <si>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</si>
  <si>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</si>
  <si>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</si>
  <si>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</si>
  <si>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</si>
  <si>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</si>
  <si>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</si>
  <si>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</si>
  <si>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</si>
  <si>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</si>
  <si>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</si>
  <si>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</si>
  <si>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</si>
  <si>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</si>
  <si>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</si>
  <si>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</si>
  <si>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</si>
  <si>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</si>
  <si>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</si>
  <si>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</si>
  <si>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</si>
  <si>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</si>
  <si>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</si>
  <si>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</si>
  <si>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</si>
  <si>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</si>
  <si>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</si>
  <si>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</si>
  <si>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</si>
  <si>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</si>
  <si>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</si>
  <si>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</si>
  <si>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</si>
  <si>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</si>
  <si>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</si>
  <si>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</si>
  <si>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</si>
  <si>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</si>
  <si>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</si>
  <si>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</si>
  <si>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</si>
  <si>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</si>
  <si>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</si>
  <si>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</si>
  <si>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</si>
  <si>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</si>
  <si>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</si>
  <si>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</si>
  <si>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</si>
  <si>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</si>
  <si>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</si>
  <si>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</si>
  <si>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</si>
  <si>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</si>
  <si>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</si>
  <si>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</si>
  <si>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</si>
  <si>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</si>
  <si>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</si>
  <si>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</si>
  <si>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</si>
  <si>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</si>
  <si>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</si>
  <si>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</si>
  <si>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</si>
  <si>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</si>
  <si>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</si>
  <si>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</si>
  <si>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</si>
  <si>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</si>
  <si>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</si>
  <si>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</si>
  <si>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</si>
  <si>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</si>
  <si>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</si>
  <si>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</si>
  <si>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</si>
  <si>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</si>
  <si>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</si>
  <si>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</si>
  <si>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</si>
  <si>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</si>
  <si>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</si>
  <si>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</si>
  <si>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</si>
  <si>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</si>
  <si>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</si>
  <si>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</si>
  <si>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</si>
  <si>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</si>
  <si>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</si>
  <si>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</si>
  <si>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</si>
  <si>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</si>
  <si>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</si>
  <si>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</si>
  <si>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</si>
  <si>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</si>
  <si>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</si>
  <si>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</si>
  <si>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</si>
  <si>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</si>
  <si>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</si>
  <si>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</si>
  <si>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</si>
  <si>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</si>
  <si>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</si>
  <si>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</si>
  <si>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</si>
  <si>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</si>
  <si>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</si>
  <si>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</si>
  <si>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</si>
  <si>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</si>
  <si>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</si>
  <si>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</si>
  <si>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</si>
  <si>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</si>
  <si>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</si>
  <si>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</si>
  <si>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</si>
  <si>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</si>
  <si>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</si>
  <si>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</si>
  <si>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</si>
  <si>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</si>
  <si>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</si>
  <si>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</si>
  <si>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</si>
  <si>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</si>
  <si>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</si>
  <si>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</si>
  <si>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</si>
  <si>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</si>
  <si>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</si>
  <si>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</si>
  <si>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</si>
  <si>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</si>
  <si>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</si>
  <si>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</si>
  <si>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</si>
  <si>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</si>
  <si>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</si>
  <si>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</si>
  <si>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</si>
  <si>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</si>
  <si>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</si>
  <si>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</si>
  <si>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</si>
  <si>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</si>
  <si>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</si>
  <si>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</si>
  <si>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</si>
  <si>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</si>
  <si>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</si>
  <si>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</si>
  <si>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</si>
  <si>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</si>
  <si>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</si>
  <si>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</si>
  <si>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</si>
  <si>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</si>
  <si>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</si>
  <si>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</si>
  <si>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</si>
  <si>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</si>
  <si>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</si>
  <si>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</si>
  <si>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</si>
  <si>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</si>
  <si>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</si>
  <si>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</si>
  <si>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</si>
  <si>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</si>
  <si>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</si>
  <si>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</si>
  <si>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</si>
  <si>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</si>
  <si>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</si>
  <si>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</si>
  <si>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</si>
  <si>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</si>
  <si>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</si>
  <si>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</si>
  <si>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</si>
  <si>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</si>
  <si>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</si>
  <si>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</si>
  <si>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</si>
  <si>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</si>
  <si>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</si>
  <si>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</si>
  <si>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</si>
  <si>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</si>
  <si>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</si>
  <si>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</si>
  <si>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</si>
  <si>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</si>
  <si>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</si>
  <si>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</si>
  <si>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</si>
  <si>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</si>
  <si>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</si>
  <si>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</si>
  <si>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</si>
  <si>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</si>
  <si>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</si>
  <si>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</si>
  <si>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</si>
  <si>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</si>
  <si>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</si>
  <si>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</si>
  <si>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</si>
  <si>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</si>
  <si>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</si>
  <si>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</si>
  <si>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</si>
  <si>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</si>
  <si>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</si>
  <si>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</si>
  <si>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</si>
  <si>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</si>
  <si>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</si>
  <si>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</si>
  <si>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</si>
  <si>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</si>
  <si>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</si>
  <si>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</si>
  <si>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</si>
  <si>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</si>
  <si>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</si>
  <si>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</si>
  <si>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</si>
  <si>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</si>
  <si>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</si>
  <si>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</si>
  <si>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</si>
  <si>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</si>
  <si>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</si>
  <si>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</si>
  <si>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</si>
  <si>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</si>
  <si>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</si>
  <si>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</si>
  <si>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</si>
  <si>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</si>
  <si>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</si>
  <si>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</si>
  <si>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</si>
  <si>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</si>
  <si>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</si>
  <si>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</si>
  <si>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</si>
  <si>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</si>
  <si>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</si>
  <si>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</si>
  <si>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</si>
  <si>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</si>
  <si>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</si>
  <si>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</si>
  <si>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</si>
  <si>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</si>
  <si>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</si>
  <si>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</si>
  <si>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</si>
  <si>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</si>
  <si>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</si>
  <si>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</si>
  <si>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</si>
  <si>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</si>
  <si>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</si>
  <si>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</si>
  <si>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</si>
  <si>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</si>
  <si>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</si>
  <si>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</si>
  <si>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</si>
  <si>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</si>
  <si>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</si>
  <si>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</si>
  <si>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</si>
  <si>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</si>
  <si>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</si>
  <si>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</si>
  <si>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</si>
  <si>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</si>
  <si>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</si>
  <si>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</si>
  <si>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</si>
  <si>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</si>
  <si>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</si>
  <si>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</si>
  <si>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</si>
  <si>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</si>
  <si>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</si>
  <si>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</si>
  <si>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</si>
  <si>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</si>
  <si>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</si>
  <si>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</si>
  <si>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</si>
  <si>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</si>
  <si>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</si>
  <si>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</si>
  <si>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</si>
  <si>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</si>
  <si>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</si>
  <si>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</si>
  <si>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</si>
  <si>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</si>
  <si>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</si>
  <si>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</si>
  <si>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</si>
  <si>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</si>
  <si>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</si>
  <si>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</si>
  <si>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</si>
  <si>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</si>
  <si>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</si>
  <si>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</si>
  <si>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</si>
  <si>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</si>
  <si>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</si>
  <si>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</si>
  <si>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</si>
  <si>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</si>
  <si>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</si>
  <si>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</si>
  <si>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</si>
  <si>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</si>
  <si>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</si>
  <si>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</si>
  <si>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</si>
  <si>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</si>
  <si>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</si>
  <si>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</si>
  <si>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</si>
  <si>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</si>
  <si>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</si>
  <si>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</si>
  <si>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</si>
  <si>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</si>
  <si>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</si>
  <si>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</si>
  <si>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</si>
  <si>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</si>
  <si>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</si>
  <si>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</si>
  <si>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</si>
  <si>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</si>
  <si>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</si>
  <si>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</si>
  <si>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</si>
  <si>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</si>
  <si>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</si>
  <si>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</si>
  <si>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</si>
  <si>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</si>
  <si>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</si>
  <si>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</si>
  <si>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</si>
  <si>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</si>
  <si>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</si>
  <si>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</si>
  <si>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</si>
  <si>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</si>
  <si>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</si>
  <si>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</si>
  <si>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</si>
  <si>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</si>
  <si>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</si>
  <si>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</si>
  <si>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</si>
  <si>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</si>
  <si>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</si>
  <si>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</si>
  <si>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</si>
  <si>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</si>
  <si>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</si>
  <si>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</si>
  <si>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</si>
  <si>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</si>
  <si>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</si>
  <si>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</si>
  <si>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</si>
  <si>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</si>
  <si>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</si>
  <si>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</si>
  <si>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</si>
  <si>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</si>
  <si>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</si>
  <si>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</si>
  <si>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</si>
  <si>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</si>
  <si>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</si>
  <si>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</si>
  <si>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</si>
  <si>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</si>
  <si>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</si>
  <si>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</si>
  <si>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</si>
  <si>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</si>
  <si>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</si>
  <si>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</si>
  <si>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</si>
  <si>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</si>
  <si>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</si>
  <si>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</si>
  <si>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</si>
  <si>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</si>
  <si>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</si>
  <si>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</si>
  <si>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</si>
  <si>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</si>
  <si>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</si>
  <si>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</si>
  <si>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</si>
  <si>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</si>
  <si>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</si>
  <si>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</si>
  <si>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</si>
  <si>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</si>
  <si>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</si>
  <si>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</si>
  <si>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</si>
  <si>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</si>
  <si>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</si>
  <si>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</si>
  <si>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</si>
  <si>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</si>
  <si>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</si>
  <si>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</si>
  <si>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</si>
  <si>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</si>
  <si>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</si>
  <si>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</si>
  <si>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</si>
  <si>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</si>
  <si>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</si>
  <si>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</si>
  <si>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</si>
  <si>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</si>
  <si>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</si>
  <si>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</si>
  <si>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</si>
  <si>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</si>
  <si>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</si>
  <si>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</si>
  <si>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</si>
  <si>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</si>
  <si>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</si>
  <si>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</si>
  <si>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</si>
  <si>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</si>
  <si>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</si>
  <si>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</si>
  <si>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</si>
  <si>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</si>
  <si>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</si>
  <si>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</si>
  <si>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</si>
  <si>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</si>
  <si>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</si>
  <si>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</si>
  <si>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</si>
  <si>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</si>
  <si>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</si>
  <si>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</si>
  <si>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</si>
  <si>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</si>
  <si>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</si>
  <si>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</si>
  <si>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</si>
  <si>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</si>
  <si>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</si>
  <si>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</si>
  <si>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</si>
  <si>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</si>
  <si>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</si>
  <si>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</si>
  <si>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</si>
  <si>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</si>
  <si>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</si>
  <si>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</si>
  <si>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</si>
  <si>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</si>
  <si>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</si>
  <si>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</si>
  <si>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</si>
  <si>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</si>
  <si>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</si>
  <si>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</si>
  <si>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</si>
  <si>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</si>
  <si>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</si>
  <si>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</si>
  <si>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</si>
  <si>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</si>
  <si>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</si>
  <si>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</si>
  <si>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</si>
  <si>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</si>
  <si>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</si>
  <si>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</si>
  <si>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</si>
  <si>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</si>
  <si>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</si>
  <si>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</si>
  <si>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</si>
  <si>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</si>
  <si>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</si>
  <si>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</si>
  <si>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</si>
  <si>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</si>
  <si>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</si>
  <si>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</si>
  <si>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</si>
  <si>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</si>
  <si>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</si>
  <si>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</si>
  <si>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</si>
  <si>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</si>
  <si>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</si>
  <si>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</si>
  <si>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</si>
  <si>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</si>
  <si>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</si>
  <si>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</si>
  <si>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</si>
  <si>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</si>
  <si>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</si>
  <si>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</si>
  <si>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</si>
  <si>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</si>
  <si>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</si>
  <si>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</si>
  <si>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</si>
  <si>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</si>
  <si>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</si>
  <si>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</si>
  <si>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</si>
  <si>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</si>
  <si>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</si>
  <si>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</si>
  <si>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</si>
  <si>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</si>
  <si>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</si>
  <si>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</si>
  <si>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</si>
  <si>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</si>
  <si>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</si>
  <si>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</si>
  <si>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</si>
  <si>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</si>
  <si>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</si>
  <si>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</si>
  <si>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</si>
  <si>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</si>
  <si>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</si>
  <si>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</si>
  <si>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</si>
  <si>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</si>
  <si>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</si>
  <si>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</si>
  <si>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</si>
  <si>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</si>
  <si>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</si>
  <si>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</si>
  <si>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</si>
  <si>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</si>
  <si>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</si>
  <si>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</si>
  <si>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</si>
  <si>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</si>
  <si>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</si>
  <si>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</si>
  <si>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</si>
  <si>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</si>
  <si>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</si>
  <si>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</si>
  <si>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</si>
  <si>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</si>
  <si>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</si>
  <si>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</si>
  <si>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</si>
  <si>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</si>
  <si>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</si>
  <si>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</si>
  <si>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</si>
  <si>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</si>
  <si>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</si>
  <si>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</si>
  <si>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</si>
  <si>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</si>
  <si>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</si>
  <si>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</si>
  <si>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</si>
  <si>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</si>
  <si>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</si>
  <si>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</si>
  <si>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</si>
  <si>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</si>
  <si>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</si>
  <si>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</si>
  <si>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</si>
  <si>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</si>
  <si>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</si>
  <si>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</si>
  <si>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</si>
  <si>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</si>
  <si>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</si>
  <si>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</si>
  <si>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</si>
  <si>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</si>
  <si>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</si>
  <si>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</si>
  <si>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</si>
  <si>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</si>
  <si>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</si>
  <si>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</si>
  <si>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</si>
  <si>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</si>
  <si>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</si>
  <si>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</si>
  <si>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</si>
  <si>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</si>
  <si>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</si>
  <si>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</si>
  <si>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</si>
  <si>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</si>
  <si>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</si>
  <si>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</si>
  <si>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</si>
  <si>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</si>
  <si>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</si>
  <si>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</si>
  <si>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</si>
  <si>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</si>
  <si>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</si>
  <si>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</si>
  <si>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</si>
  <si>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</si>
  <si>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</si>
  <si>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</si>
  <si>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</si>
  <si>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</si>
  <si>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</si>
  <si>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</si>
  <si>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</si>
  <si>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</si>
  <si>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</si>
  <si>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</si>
  <si>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</si>
  <si>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</si>
  <si>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</si>
  <si>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</si>
  <si>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</si>
  <si>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</si>
  <si>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</si>
  <si>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</si>
  <si>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</si>
  <si>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</si>
  <si>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</si>
  <si>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</si>
  <si>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</si>
  <si>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</si>
  <si>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</si>
  <si>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</si>
  <si>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</si>
  <si>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</si>
  <si>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</si>
  <si>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</si>
  <si>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</si>
  <si>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</si>
  <si>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</si>
  <si>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</si>
  <si>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</si>
  <si>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</si>
  <si>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</si>
  <si>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</si>
  <si>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</si>
  <si>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</si>
  <si>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</si>
  <si>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</si>
  <si>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</si>
  <si>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</si>
  <si>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</si>
  <si>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</si>
  <si>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</si>
  <si>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</si>
  <si>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</si>
  <si>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</si>
  <si>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</si>
  <si>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</si>
  <si>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</si>
  <si>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</si>
  <si>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</si>
  <si>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</si>
  <si>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</si>
  <si>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</si>
  <si>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</si>
  <si>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</si>
  <si>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</si>
  <si>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</si>
  <si>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</si>
  <si>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</si>
  <si>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</si>
  <si>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</si>
  <si>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</si>
  <si>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</si>
  <si>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</si>
  <si>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</si>
  <si>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</si>
  <si>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</si>
  <si>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</si>
  <si>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</si>
  <si>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</si>
  <si>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</si>
  <si>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</si>
  <si>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</si>
  <si>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</si>
  <si>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</si>
  <si>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</si>
  <si>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</si>
  <si>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</si>
  <si>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</si>
  <si>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</si>
  <si>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</si>
  <si>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</si>
  <si>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</si>
  <si>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</si>
  <si>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</si>
  <si>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</si>
  <si>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</si>
  <si>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</si>
  <si>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</si>
  <si>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</si>
  <si>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</si>
  <si>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</si>
  <si>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</si>
  <si>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</si>
  <si>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</si>
  <si>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</si>
  <si>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</si>
  <si>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</si>
  <si>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</si>
  <si>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</si>
  <si>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</si>
  <si>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</si>
  <si>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</si>
  <si>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</si>
  <si>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</si>
  <si>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</si>
  <si>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</si>
  <si>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</si>
  <si>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</si>
  <si>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</si>
  <si>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</si>
  <si>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</si>
  <si>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</si>
  <si>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</si>
  <si>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</si>
  <si>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</si>
  <si>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</si>
  <si>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</si>
  <si>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</si>
  <si>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</si>
  <si>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</si>
  <si>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</si>
  <si>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</si>
  <si>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</si>
  <si>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</si>
  <si>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</si>
  <si>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</si>
  <si>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</si>
  <si>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</si>
  <si>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</si>
  <si>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</si>
  <si>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</si>
  <si>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</si>
  <si>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</si>
  <si>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</si>
  <si>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</si>
  <si>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</si>
  <si>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</si>
  <si>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</si>
  <si>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</si>
  <si>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</si>
  <si>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</si>
  <si>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</si>
  <si>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</si>
  <si>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</si>
  <si>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</si>
  <si>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</si>
  <si>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</si>
  <si>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</si>
  <si>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</si>
  <si>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</si>
  <si>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</si>
  <si>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</si>
  <si>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</si>
  <si>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</si>
  <si>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</si>
  <si>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</si>
  <si>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</si>
  <si>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</si>
  <si>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</si>
  <si>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</si>
  <si>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</si>
  <si>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</si>
  <si>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</si>
  <si>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</si>
  <si>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</si>
  <si>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</si>
  <si>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</si>
  <si>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</si>
  <si>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</si>
  <si>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</si>
  <si>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</si>
  <si>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</si>
  <si>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</si>
  <si>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</si>
  <si>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</si>
  <si>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</si>
  <si>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</si>
  <si>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</si>
  <si>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</si>
  <si>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</si>
  <si>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</si>
  <si>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</si>
  <si>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</si>
  <si>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</si>
  <si>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</si>
  <si>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</si>
  <si>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</si>
  <si>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</si>
  <si>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</si>
  <si>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</si>
  <si>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</si>
  <si>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</si>
  <si>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</si>
  <si>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</si>
  <si>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</si>
  <si>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</si>
  <si>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</si>
  <si>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</si>
  <si>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</si>
  <si>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</si>
  <si>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</si>
  <si>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</si>
  <si>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</si>
  <si>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</si>
  <si>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</si>
  <si>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</si>
  <si>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</si>
  <si>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</si>
  <si>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</si>
  <si>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</si>
  <si>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</si>
  <si>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</si>
  <si>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</si>
  <si>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</si>
  <si>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</si>
  <si>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</si>
  <si>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</si>
  <si>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</si>
  <si>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</si>
  <si>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</si>
  <si>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</si>
  <si>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</si>
  <si>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</si>
  <si>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</si>
  <si>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</si>
  <si>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</si>
  <si>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</si>
  <si>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</si>
  <si>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</si>
  <si>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</si>
  <si>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</si>
  <si>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</si>
  <si>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</si>
  <si>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</si>
  <si>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</si>
  <si>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</si>
  <si>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</si>
  <si>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</si>
  <si>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</si>
  <si>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</si>
  <si>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</si>
  <si>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</si>
  <si>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</si>
  <si>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</si>
  <si>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</si>
  <si>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</si>
  <si>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</si>
  <si>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</si>
  <si>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</si>
  <si>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</si>
  <si>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</si>
  <si>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</si>
  <si>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</si>
  <si>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</si>
  <si>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</si>
  <si>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</si>
  <si>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</si>
  <si>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</si>
  <si>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</si>
  <si>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</si>
  <si>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</si>
  <si>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</si>
  <si>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</si>
  <si>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</si>
  <si>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</si>
  <si>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</si>
  <si>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</si>
  <si>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</si>
  <si>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</si>
  <si>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</si>
  <si>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</si>
  <si>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</si>
  <si>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</si>
  <si>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</si>
  <si>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</si>
  <si>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</si>
  <si>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</si>
  <si>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</si>
  <si>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</si>
  <si>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</si>
  <si>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</si>
  <si>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</si>
  <si>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</si>
  <si>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</si>
  <si>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</si>
  <si>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</si>
  <si>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</si>
  <si>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</si>
  <si>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</si>
  <si>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</si>
  <si>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</si>
  <si>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</si>
  <si>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</si>
  <si>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</si>
  <si>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</si>
  <si>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</si>
  <si>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</si>
  <si>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</si>
  <si>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</si>
  <si>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</si>
  <si>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</si>
  <si>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</si>
  <si>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</si>
  <si>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</si>
  <si>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</si>
  <si>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</si>
  <si>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</si>
  <si>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</si>
  <si>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</si>
  <si>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</si>
  <si>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</si>
  <si>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</si>
  <si>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</si>
  <si>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</si>
  <si>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</si>
  <si>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</si>
  <si>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</si>
  <si>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</si>
  <si>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</si>
  <si>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</si>
  <si>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</si>
  <si>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</si>
  <si>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</si>
  <si>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</si>
  <si>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</si>
  <si>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</si>
  <si>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</si>
  <si>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</si>
  <si>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</si>
  <si>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</si>
  <si>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</si>
  <si>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</si>
  <si>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</si>
  <si>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</si>
  <si>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</si>
  <si>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</si>
  <si>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</si>
  <si>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</si>
  <si>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</si>
  <si>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</si>
  <si>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</si>
  <si>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</si>
  <si>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</si>
  <si>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</si>
  <si>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</si>
  <si>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</si>
  <si>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</si>
  <si>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</si>
  <si>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</si>
  <si>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</si>
  <si>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</si>
  <si>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</si>
  <si>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</si>
  <si>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</si>
  <si>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</si>
  <si>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</si>
  <si>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</si>
  <si>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</si>
  <si>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</si>
  <si>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</si>
  <si>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</si>
  <si>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</si>
  <si>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</si>
  <si>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</si>
  <si>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</si>
  <si>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</si>
  <si>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</si>
  <si>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</si>
  <si>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</si>
  <si>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</si>
  <si>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</si>
  <si>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</si>
  <si>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</si>
  <si>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</si>
  <si>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</si>
  <si>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</si>
  <si>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</si>
  <si>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</si>
  <si>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</si>
  <si>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</si>
  <si>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</si>
  <si>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</si>
  <si>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</si>
  <si>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</si>
  <si>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</si>
  <si>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</si>
  <si>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</si>
  <si>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</si>
  <si>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</si>
  <si>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</si>
  <si>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</si>
  <si>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</si>
  <si>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</si>
  <si>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</si>
  <si>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</si>
  <si>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</si>
  <si>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</si>
  <si>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</si>
  <si>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</si>
  <si>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</si>
  <si>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</si>
  <si>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</si>
  <si>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</si>
  <si>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</si>
  <si>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</si>
  <si>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</si>
  <si>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</si>
  <si>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</si>
  <si>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</si>
  <si>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</si>
  <si>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</si>
  <si>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</si>
  <si>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</si>
  <si>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</si>
  <si>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</si>
  <si>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</si>
  <si>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</si>
  <si>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</si>
  <si>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</si>
  <si>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</si>
  <si>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</si>
  <si>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</si>
  <si>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</si>
  <si>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</si>
  <si>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</si>
  <si>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</si>
  <si>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</si>
  <si>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</si>
  <si>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</si>
  <si>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</si>
  <si>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</si>
  <si>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</si>
  <si>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</si>
  <si>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</si>
  <si>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</si>
  <si>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</si>
  <si>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</si>
  <si>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</si>
  <si>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</si>
  <si>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</si>
  <si>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</si>
  <si>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</si>
  <si>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</si>
  <si>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</si>
  <si>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</si>
  <si>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</si>
  <si>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</si>
  <si>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</si>
  <si>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</si>
  <si>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</si>
  <si>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</si>
  <si>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</si>
  <si>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</si>
  <si>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</si>
  <si>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</si>
  <si>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</si>
  <si>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</si>
  <si>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</si>
  <si>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</si>
  <si>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</si>
  <si>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</si>
  <si>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</si>
  <si>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</si>
  <si>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</si>
  <si>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</si>
  <si>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</si>
  <si>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</si>
  <si>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</si>
  <si>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</si>
  <si>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</si>
  <si>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</si>
  <si>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</si>
  <si>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</si>
  <si>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</si>
  <si>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</si>
  <si>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</si>
  <si>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</si>
  <si>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</si>
  <si>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</si>
  <si>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</si>
  <si>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</si>
  <si>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</si>
  <si>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</si>
  <si>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</si>
  <si>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</si>
  <si>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</si>
  <si>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</si>
  <si>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</si>
  <si>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</si>
  <si>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</si>
  <si>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</si>
  <si>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</si>
  <si>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</si>
  <si>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</si>
  <si>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</si>
  <si>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</si>
  <si>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</si>
  <si>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</si>
  <si>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</si>
  <si>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</si>
  <si>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</si>
  <si>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</si>
  <si>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</si>
  <si>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</si>
  <si>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</si>
  <si>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</si>
  <si>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</si>
  <si>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</si>
  <si>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</si>
  <si>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</si>
  <si>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</si>
  <si>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</si>
  <si>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</si>
  <si>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</si>
  <si>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</si>
  <si>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</si>
  <si>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</si>
  <si>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</si>
  <si>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</si>
  <si>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</si>
  <si>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</si>
  <si>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</si>
  <si>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</si>
  <si>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</si>
  <si>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</si>
  <si>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</si>
  <si>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</si>
  <si>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</si>
  <si>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</si>
  <si>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</si>
  <si>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</si>
  <si>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</si>
  <si>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</si>
  <si>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</si>
  <si>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</si>
  <si>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</si>
  <si>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</si>
  <si>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</si>
  <si>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</si>
  <si>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</si>
  <si>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</si>
  <si>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</si>
  <si>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</si>
  <si>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</si>
  <si>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</si>
  <si>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</si>
  <si>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</si>
  <si>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</si>
  <si>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</si>
  <si>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</si>
  <si>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</si>
  <si>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</si>
  <si>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</si>
  <si>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</si>
  <si>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</si>
  <si>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</si>
  <si>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</si>
  <si>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</si>
  <si>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</si>
  <si>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</si>
  <si>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</si>
  <si>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</si>
  <si>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</si>
  <si>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</si>
  <si>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</si>
  <si>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</si>
  <si>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</si>
  <si>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</si>
  <si>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</si>
  <si>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</si>
  <si>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</si>
  <si>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</si>
  <si>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</si>
  <si>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</si>
  <si>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</si>
  <si>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</si>
  <si>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</si>
  <si>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</si>
  <si>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</si>
  <si>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</si>
  <si>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</si>
  <si>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</si>
  <si>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</si>
  <si>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</si>
  <si>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</si>
  <si>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</si>
  <si>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</si>
  <si>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</si>
  <si>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</si>
  <si>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</si>
  <si>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</si>
  <si>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</si>
  <si>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</si>
  <si>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</si>
  <si>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</si>
  <si>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</si>
  <si>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</si>
  <si>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</si>
  <si>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</si>
  <si>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</si>
  <si>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</si>
  <si>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</si>
  <si>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</si>
  <si>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</si>
  <si>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</si>
  <si>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</si>
  <si>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</si>
  <si>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</si>
  <si>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</si>
  <si>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</si>
  <si>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</si>
  <si>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</si>
  <si>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</si>
  <si>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</si>
  <si>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</si>
  <si>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</si>
  <si>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</si>
  <si>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</si>
  <si>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</si>
  <si>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</si>
  <si>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</si>
  <si>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</si>
  <si>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</si>
  <si>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</si>
  <si>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</si>
  <si>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</si>
  <si>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</si>
  <si>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</si>
  <si>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</si>
  <si>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</si>
  <si>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</si>
  <si>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</si>
  <si>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</si>
  <si>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</si>
  <si>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</si>
  <si>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</si>
  <si>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</si>
  <si>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</si>
  <si>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</si>
  <si>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</si>
  <si>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</si>
  <si>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</si>
  <si>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</si>
  <si>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</si>
  <si>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</si>
  <si>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</si>
  <si>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</si>
  <si>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</si>
  <si>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</si>
  <si>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</si>
  <si>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</si>
  <si>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</si>
  <si>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</si>
  <si>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</si>
  <si>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</si>
  <si>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</si>
  <si>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</si>
  <si>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</si>
  <si>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</si>
  <si>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</si>
  <si>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</si>
  <si>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</si>
  <si>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</si>
  <si>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</si>
  <si>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</si>
  <si>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</si>
  <si>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</si>
  <si>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</si>
  <si>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</si>
  <si>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</si>
  <si>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</si>
  <si>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</si>
  <si>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</si>
  <si>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</si>
  <si>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</si>
  <si>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</si>
  <si>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</si>
  <si>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</si>
  <si>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</si>
  <si>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</si>
  <si>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</si>
  <si>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</si>
  <si>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</si>
  <si>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</si>
  <si>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</si>
  <si>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</si>
  <si>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</si>
  <si>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</si>
  <si>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</si>
  <si>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</si>
  <si>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</si>
  <si>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</si>
  <si>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</si>
  <si>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</si>
  <si>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</si>
  <si>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</si>
  <si>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</si>
  <si>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</si>
  <si>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</si>
  <si>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</si>
  <si>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</si>
  <si>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</si>
  <si>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</si>
  <si>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</si>
  <si>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</si>
  <si>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</si>
  <si>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</si>
  <si>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</si>
  <si>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</si>
  <si>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</si>
  <si>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</si>
  <si>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</si>
  <si>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</si>
  <si>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</si>
  <si>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</si>
  <si>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</si>
  <si>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</si>
  <si>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</si>
  <si>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</si>
  <si>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</si>
  <si>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</si>
  <si>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</si>
  <si>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</si>
  <si>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</si>
  <si>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</si>
  <si>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</si>
  <si>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</si>
  <si>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</si>
  <si>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</si>
  <si>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</si>
  <si>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</si>
  <si>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</si>
  <si>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</si>
  <si>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</si>
  <si>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</si>
  <si>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</si>
  <si>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</si>
  <si>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</si>
  <si>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</si>
  <si>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</si>
  <si>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</si>
  <si>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</si>
  <si>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</si>
  <si>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</si>
  <si>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</si>
  <si>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</si>
  <si>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</si>
  <si>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</si>
  <si>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</si>
  <si>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</si>
  <si>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</si>
  <si>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</si>
  <si>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</si>
  <si>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</si>
  <si>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</si>
  <si>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</si>
  <si>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</si>
  <si>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</si>
  <si>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</si>
  <si>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</si>
  <si>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</si>
  <si>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</si>
  <si>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</si>
  <si>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</si>
  <si>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</si>
  <si>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</si>
  <si>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</si>
  <si>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</si>
  <si>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</si>
  <si>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</si>
  <si>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</si>
  <si>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</si>
  <si>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</si>
  <si>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</si>
  <si>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</si>
  <si>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</si>
  <si>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</si>
  <si>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</si>
  <si>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</si>
  <si>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</si>
  <si>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</si>
  <si>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</si>
  <si>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</si>
  <si>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</si>
  <si>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</si>
  <si>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</si>
  <si>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</si>
  <si>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</si>
  <si>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</si>
  <si>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</si>
  <si>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</si>
  <si>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</si>
  <si>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</si>
  <si>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</si>
  <si>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</si>
  <si>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</si>
  <si>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</si>
  <si>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</si>
  <si>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</si>
  <si>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</si>
  <si>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</si>
  <si>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</si>
  <si>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</si>
  <si>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</si>
  <si>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</si>
  <si>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</si>
  <si>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</si>
  <si>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</si>
  <si>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</si>
  <si>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</si>
  <si>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</si>
  <si>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</si>
  <si>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</si>
  <si>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</si>
  <si>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</si>
  <si>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</si>
  <si>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</si>
  <si>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</si>
  <si>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</si>
  <si>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</si>
  <si>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</si>
  <si>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</si>
  <si>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</si>
  <si>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</si>
  <si>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</si>
  <si>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</si>
  <si>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</si>
  <si>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</si>
  <si>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</si>
  <si>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</si>
  <si>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</si>
  <si>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</si>
  <si>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</si>
  <si>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</si>
  <si>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</si>
  <si>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</si>
  <si>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</si>
  <si>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</si>
  <si>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</si>
  <si>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</si>
  <si>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</si>
  <si>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</si>
  <si>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</si>
  <si>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</si>
  <si>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</si>
  <si>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</si>
  <si>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</si>
  <si>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</si>
  <si>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</si>
  <si>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</si>
  <si>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</si>
  <si>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</si>
  <si>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</si>
  <si>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</si>
  <si>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</si>
  <si>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</si>
  <si>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</si>
  <si>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</si>
  <si>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</si>
  <si>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</si>
  <si>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</si>
  <si>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</si>
  <si>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</si>
  <si>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</si>
  <si>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</si>
  <si>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</si>
  <si>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</si>
  <si>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</si>
  <si>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</si>
  <si>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</si>
  <si>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</si>
  <si>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</si>
  <si>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</si>
  <si>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</si>
  <si>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</si>
  <si>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</si>
  <si>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</si>
  <si>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</si>
  <si>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</si>
  <si>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</si>
  <si>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</si>
  <si>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</si>
  <si>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</si>
  <si>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</si>
  <si>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</si>
  <si>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</si>
  <si>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</si>
  <si>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</si>
  <si>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</si>
  <si>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</si>
  <si>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</si>
  <si>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</si>
  <si>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</si>
  <si>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</si>
  <si>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</si>
  <si>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</si>
  <si>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</si>
  <si>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</si>
  <si>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</si>
  <si>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</si>
  <si>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</si>
  <si>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</si>
  <si>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</si>
  <si>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</si>
  <si>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</si>
  <si>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</si>
  <si>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</si>
  <si>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</si>
  <si>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</si>
  <si>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</si>
  <si>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</si>
  <si>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</si>
  <si>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</si>
  <si>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</si>
  <si>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</si>
  <si>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</si>
  <si>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</si>
  <si>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</si>
  <si>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</si>
  <si>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</si>
  <si>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</si>
  <si>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</si>
  <si>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</si>
  <si>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</si>
  <si>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</si>
  <si>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</si>
  <si>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</si>
  <si>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</si>
  <si>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</si>
  <si>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</si>
  <si>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</si>
  <si>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</si>
  <si>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</si>
  <si>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</si>
  <si>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</si>
  <si>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</si>
  <si>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</si>
  <si>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</si>
  <si>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</si>
  <si>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</si>
  <si>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</si>
  <si>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</si>
  <si>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</si>
  <si>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</si>
  <si>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</si>
  <si>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</si>
  <si>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</si>
  <si>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</si>
  <si>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</si>
  <si>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</si>
  <si>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</si>
  <si>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</si>
  <si>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</si>
  <si>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</si>
  <si>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</si>
  <si>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</si>
  <si>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</si>
  <si>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</si>
  <si>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</si>
  <si>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</si>
  <si>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</si>
  <si>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</si>
  <si>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</si>
  <si>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</si>
  <si>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</si>
  <si>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</si>
  <si>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</si>
  <si>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</si>
  <si>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</si>
  <si>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</si>
  <si>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</si>
  <si>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</si>
  <si>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</si>
  <si>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</si>
  <si>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</si>
  <si>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</si>
  <si>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</si>
  <si>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</si>
  <si>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</si>
  <si>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</si>
  <si>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</si>
  <si>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</si>
  <si>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</si>
  <si>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</si>
  <si>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</si>
  <si>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</si>
  <si>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</si>
  <si>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</si>
  <si>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</si>
  <si>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</si>
  <si>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</si>
  <si>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</si>
  <si>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</si>
  <si>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</si>
  <si>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</si>
  <si>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</si>
  <si>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</si>
  <si>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</si>
  <si>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</si>
  <si>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</si>
  <si>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</si>
  <si>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</si>
  <si>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</si>
  <si>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</si>
  <si>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</si>
  <si>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</si>
  <si>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</si>
  <si>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</si>
  <si>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</si>
  <si>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</si>
  <si>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</si>
  <si>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</si>
  <si>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</si>
  <si>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</si>
  <si>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</si>
  <si>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</si>
  <si>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</si>
  <si>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</si>
  <si>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</si>
  <si>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</si>
  <si>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</si>
  <si>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</si>
  <si>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</si>
  <si>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</si>
  <si>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</si>
  <si>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</si>
  <si>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</si>
  <si>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</si>
  <si>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</si>
  <si>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</si>
  <si>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</si>
  <si>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</si>
  <si>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</si>
  <si>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</si>
  <si>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</si>
  <si>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</si>
  <si>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</si>
  <si>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</si>
  <si>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</si>
  <si>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</si>
  <si>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</si>
  <si>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</si>
  <si>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</si>
  <si>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</si>
  <si>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</si>
  <si>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</si>
  <si>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</si>
  <si>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</si>
  <si>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</si>
  <si>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</si>
  <si>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</si>
  <si>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</si>
  <si>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</si>
  <si>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</si>
  <si>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</si>
  <si>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</si>
  <si>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</si>
  <si>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</si>
  <si>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</si>
  <si>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</si>
  <si>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</si>
  <si>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</si>
  <si>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</si>
  <si>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</si>
  <si>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</si>
  <si>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</si>
  <si>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</si>
  <si>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</si>
  <si>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</si>
  <si>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</si>
  <si>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</si>
  <si>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</si>
  <si>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</si>
  <si>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</si>
  <si>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</si>
  <si>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</si>
  <si>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</si>
  <si>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</si>
  <si>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</si>
  <si>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</si>
  <si>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</si>
  <si>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</si>
  <si>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</si>
  <si>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</si>
  <si>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</si>
  <si>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</si>
  <si>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</si>
  <si>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</si>
  <si>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</si>
  <si>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</si>
  <si>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</si>
  <si>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</si>
  <si>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</si>
  <si>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</si>
  <si>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</si>
  <si>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</si>
  <si>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</si>
  <si>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</si>
  <si>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</si>
  <si>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</si>
  <si>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</si>
  <si>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</si>
  <si>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</si>
  <si>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</si>
  <si>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</si>
  <si>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</si>
  <si>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</si>
  <si>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</si>
  <si>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</si>
  <si>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</si>
  <si>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</si>
  <si>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</si>
  <si>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</si>
  <si>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</si>
  <si>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</si>
  <si>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</si>
  <si>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</si>
  <si>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</si>
  <si>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</si>
  <si>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</si>
  <si>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</si>
  <si>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</si>
  <si>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</si>
  <si>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</si>
  <si>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</si>
  <si>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</si>
  <si>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</si>
  <si>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</si>
  <si>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</si>
  <si>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</si>
  <si>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</si>
  <si>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</si>
  <si>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</si>
  <si>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</si>
  <si>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</si>
  <si>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</si>
  <si>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</si>
  <si>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</si>
  <si>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</si>
  <si>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</si>
  <si>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</si>
  <si>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</si>
  <si>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</si>
  <si>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</si>
  <si>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</si>
  <si>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</si>
  <si>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</si>
  <si>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</si>
  <si>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</si>
  <si>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</si>
  <si>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</si>
  <si>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</si>
  <si>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</si>
  <si>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</si>
  <si>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</si>
  <si>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</si>
  <si>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</si>
  <si>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</si>
  <si>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</si>
  <si>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</si>
  <si>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</si>
  <si>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</si>
  <si>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</si>
  <si>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</si>
  <si>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</si>
  <si>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</si>
  <si>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</si>
  <si>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</si>
  <si>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</si>
  <si>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</si>
  <si>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</si>
  <si>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</si>
  <si>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</si>
  <si>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</si>
  <si>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</si>
  <si>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</si>
  <si>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</si>
  <si>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</si>
  <si>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</si>
  <si>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</si>
  <si>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</si>
  <si>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</si>
  <si>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</si>
  <si>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</si>
  <si>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</si>
  <si>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</si>
  <si>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</si>
  <si>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</si>
  <si>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</si>
  <si>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</si>
  <si>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</si>
  <si>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</si>
  <si>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</si>
  <si>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</si>
  <si>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</si>
  <si>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</si>
  <si>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</si>
  <si>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</si>
  <si>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</si>
  <si>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</si>
  <si>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</si>
  <si>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</si>
  <si>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</si>
  <si>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</si>
  <si>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</si>
  <si>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</si>
  <si>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</si>
  <si>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</si>
  <si>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</si>
  <si>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</si>
  <si>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</si>
  <si>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</si>
  <si>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</si>
  <si>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</si>
  <si>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</si>
  <si>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</si>
  <si>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</si>
  <si>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</si>
  <si>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</si>
  <si>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</si>
  <si>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</si>
  <si>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</si>
  <si>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</si>
  <si>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</si>
  <si>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</si>
  <si>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</si>
  <si>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</si>
  <si>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</si>
  <si>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</si>
  <si>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</si>
  <si>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</si>
  <si>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</si>
  <si>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</si>
  <si>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</si>
  <si>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</si>
  <si>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</si>
  <si>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</si>
  <si>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</si>
  <si>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</si>
  <si>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</si>
  <si>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</si>
  <si>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</si>
  <si>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</si>
  <si>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</si>
  <si>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</si>
  <si>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</si>
  <si>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</si>
  <si>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</si>
  <si>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</si>
  <si>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</si>
  <si>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</si>
  <si>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</si>
  <si>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</si>
  <si>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</si>
  <si>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</si>
  <si>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</si>
  <si>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</si>
  <si>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</si>
  <si>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</si>
  <si>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</si>
  <si>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</si>
  <si>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</si>
  <si>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</si>
  <si>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</si>
  <si>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</si>
  <si>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</si>
  <si>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</si>
  <si>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</si>
  <si>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</si>
  <si>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</si>
  <si>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</si>
  <si>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</si>
  <si>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</si>
  <si>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</si>
  <si>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</si>
  <si>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</si>
  <si>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</si>
  <si>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</si>
  <si>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</si>
  <si>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</si>
  <si>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</si>
  <si>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</si>
  <si>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</si>
  <si>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</si>
  <si>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</si>
  <si>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</si>
  <si>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</si>
  <si>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</si>
  <si>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</si>
  <si>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</si>
  <si>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</si>
  <si>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</si>
  <si>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</si>
  <si>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</si>
  <si>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</si>
  <si>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</si>
  <si>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</si>
  <si>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</si>
  <si>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</si>
  <si>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</si>
  <si>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</si>
  <si>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</si>
  <si>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</si>
  <si>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</si>
  <si>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</si>
  <si>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</si>
  <si>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</si>
  <si>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</si>
  <si>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</si>
  <si>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</si>
  <si>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</si>
  <si>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</si>
  <si>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</si>
  <si>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</si>
  <si>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</si>
  <si>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</si>
  <si>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</si>
  <si>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</si>
  <si>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</si>
  <si>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</si>
  <si>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</si>
  <si>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</si>
  <si>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</si>
  <si>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</si>
  <si>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</si>
  <si>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</si>
  <si>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</si>
  <si>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</si>
  <si>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</si>
  <si>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</si>
  <si>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</si>
  <si>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</si>
  <si>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</si>
  <si>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</si>
  <si>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</si>
  <si>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</si>
  <si>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</si>
  <si>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</si>
  <si>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</si>
  <si>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</si>
  <si>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</si>
  <si>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</si>
  <si>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</si>
  <si>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</si>
  <si>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</si>
  <si>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</si>
  <si>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</si>
  <si>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</si>
  <si>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</si>
  <si>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</si>
  <si>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</si>
  <si>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</si>
  <si>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</si>
  <si>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</si>
  <si>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</si>
  <si>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</si>
  <si>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</si>
  <si>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</si>
  <si>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</si>
  <si>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</si>
  <si>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</si>
  <si>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</si>
  <si>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</si>
  <si>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</si>
  <si>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</si>
  <si>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</si>
  <si>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</si>
  <si>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</si>
  <si>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</si>
  <si>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</si>
  <si>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</si>
  <si>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</si>
  <si>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</si>
  <si>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</si>
  <si>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</si>
  <si>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</si>
  <si>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</si>
  <si>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</si>
  <si>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</si>
  <si>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</si>
  <si>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</si>
  <si>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</si>
  <si>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</si>
  <si>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</si>
  <si>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</si>
  <si>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</si>
  <si>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</si>
  <si>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</si>
  <si>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</si>
  <si>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</si>
  <si>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</si>
  <si>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</si>
  <si>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</si>
  <si>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</si>
  <si>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</si>
  <si>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</si>
  <si>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</si>
  <si>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</si>
  <si>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</si>
  <si>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</si>
  <si>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</si>
  <si>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</si>
  <si>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</si>
  <si>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</si>
  <si>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</si>
  <si>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</si>
  <si>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</si>
  <si>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</si>
  <si>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</si>
  <si>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</si>
  <si>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</si>
  <si>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</si>
  <si>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</si>
  <si>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</si>
  <si>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</si>
  <si>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</si>
  <si>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</si>
  <si>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</si>
  <si>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</si>
  <si>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</si>
  <si>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</si>
  <si>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</si>
  <si>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</si>
  <si>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</si>
  <si>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</si>
  <si>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</si>
  <si>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</si>
  <si>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</si>
  <si>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</si>
  <si>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</si>
  <si>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</si>
  <si>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</si>
  <si>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</si>
  <si>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</si>
  <si>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</si>
  <si>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</si>
  <si>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</si>
  <si>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</si>
  <si>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</si>
  <si>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</si>
  <si>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</si>
  <si>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</si>
  <si>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</si>
  <si>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</si>
  <si>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</si>
  <si>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</si>
  <si>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</si>
  <si>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</si>
  <si>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</si>
  <si>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</si>
  <si>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</si>
  <si>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</si>
  <si>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</si>
  <si>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</si>
  <si>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</si>
  <si>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</si>
  <si>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</si>
  <si>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</si>
  <si>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</si>
  <si>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</si>
  <si>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</si>
  <si>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</si>
  <si>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</si>
  <si>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</si>
  <si>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</si>
  <si>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</si>
  <si>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</si>
  <si>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</si>
  <si>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</si>
  <si>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</si>
  <si>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</si>
  <si>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</si>
  <si>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</si>
  <si>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</si>
  <si>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</si>
  <si>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</si>
  <si>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</si>
  <si>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</si>
  <si>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</si>
  <si>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</si>
  <si>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</si>
  <si>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</si>
  <si>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</si>
  <si>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</si>
  <si>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</si>
  <si>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</si>
  <si>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</si>
  <si>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</si>
  <si>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</si>
  <si>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</si>
  <si>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</si>
  <si>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</si>
  <si>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</si>
  <si>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</si>
  <si>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</si>
  <si>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</si>
  <si>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</si>
  <si>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</si>
  <si>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</si>
  <si>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</si>
  <si>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</si>
  <si>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</si>
  <si>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</si>
  <si>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</si>
  <si>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</si>
  <si>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</si>
  <si>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</si>
  <si>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</si>
  <si>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</si>
  <si>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</si>
  <si>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</si>
  <si>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</si>
  <si>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</si>
  <si>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</si>
  <si>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</si>
  <si>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</si>
  <si>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</si>
  <si>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</si>
  <si>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</si>
  <si>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</si>
  <si>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</si>
  <si>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</si>
  <si>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</si>
  <si>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</si>
  <si>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</si>
  <si>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</si>
  <si>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</si>
  <si>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</si>
  <si>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</si>
  <si>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</si>
  <si>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</si>
  <si>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</si>
  <si>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</si>
  <si>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</si>
  <si>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</si>
  <si>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</si>
  <si>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</si>
  <si>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</si>
  <si>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</si>
  <si>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</si>
  <si>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</si>
  <si>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</si>
  <si>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</si>
  <si>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</si>
  <si>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</si>
  <si>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</si>
  <si>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</si>
  <si>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</si>
  <si>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</si>
  <si>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</si>
  <si>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</si>
  <si>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</si>
  <si>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</si>
  <si>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</si>
  <si>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</si>
  <si>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</si>
  <si>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</si>
  <si>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</si>
  <si>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</si>
  <si>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</si>
  <si>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</si>
  <si>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</si>
  <si>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</si>
  <si>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</si>
  <si>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</si>
  <si>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</si>
  <si>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</si>
  <si>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</si>
  <si>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</si>
  <si>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</si>
  <si>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</si>
  <si>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</si>
  <si>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</si>
  <si>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</si>
  <si>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</si>
  <si>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</si>
  <si>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</si>
  <si>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</si>
  <si>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</si>
  <si>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</si>
  <si>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</si>
  <si>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</si>
  <si>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</si>
  <si>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</si>
  <si>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</si>
  <si>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</si>
  <si>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</si>
  <si>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</si>
  <si>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</si>
  <si>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</si>
  <si>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</si>
  <si>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</si>
  <si>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</si>
  <si>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</si>
  <si>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</si>
  <si>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</si>
  <si>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</si>
  <si>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</si>
  <si>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</si>
  <si>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</si>
  <si>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</si>
  <si>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</si>
  <si>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</si>
  <si>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</si>
  <si>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</si>
  <si>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</si>
  <si>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</si>
  <si>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</si>
  <si>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</si>
  <si>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</si>
  <si>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</si>
  <si>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</si>
  <si>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</si>
  <si>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</si>
  <si>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</si>
  <si>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</si>
  <si>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</si>
  <si>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</si>
  <si>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</si>
  <si>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</si>
  <si>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</si>
  <si>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</si>
  <si>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</si>
  <si>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</si>
  <si>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</si>
  <si>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</si>
  <si>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</si>
  <si>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</si>
  <si>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</si>
  <si>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</si>
  <si>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</si>
  <si>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</si>
  <si>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</si>
  <si>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</si>
  <si>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</si>
  <si>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</si>
  <si>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</si>
  <si>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</si>
  <si>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</si>
  <si>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</si>
  <si>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</si>
  <si>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</si>
  <si>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</si>
  <si>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</si>
  <si>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</si>
  <si>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</si>
  <si>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</si>
  <si>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</si>
  <si>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</si>
  <si>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</si>
  <si>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</si>
  <si>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</si>
  <si>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</si>
  <si>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</si>
  <si>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</si>
  <si>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</si>
  <si>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</si>
  <si>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</si>
  <si>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</si>
  <si>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</si>
  <si>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</si>
  <si>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</si>
  <si>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</si>
  <si>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</si>
  <si>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</si>
  <si>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</si>
  <si>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</si>
  <si>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</si>
  <si>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</si>
  <si>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</si>
  <si>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</si>
  <si>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</si>
  <si>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</si>
  <si>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</si>
  <si>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</si>
  <si>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</si>
  <si>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</si>
  <si>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</si>
  <si>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</si>
  <si>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</si>
  <si>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</si>
  <si>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</si>
  <si>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</si>
  <si>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</si>
  <si>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</si>
  <si>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</si>
  <si>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</si>
  <si>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</si>
  <si>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</si>
  <si>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</si>
  <si>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</si>
  <si>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</si>
  <si>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</si>
  <si>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</si>
  <si>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</si>
  <si>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</si>
  <si>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</si>
  <si>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</si>
  <si>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</si>
  <si>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</si>
  <si>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</si>
  <si>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</si>
  <si>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</si>
  <si>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</si>
  <si>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</si>
  <si>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</si>
  <si>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</si>
  <si>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</si>
  <si>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</si>
  <si>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</si>
  <si>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</si>
  <si>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</si>
  <si>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</si>
  <si>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</si>
  <si>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</si>
  <si>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</si>
  <si>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</si>
  <si>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</si>
  <si>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</si>
  <si>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</si>
  <si>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</si>
  <si>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</si>
  <si>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</si>
  <si>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</si>
  <si>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</si>
  <si>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</si>
  <si>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</si>
  <si>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</si>
  <si>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</si>
  <si>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</si>
  <si>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</si>
  <si>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</si>
  <si>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</si>
  <si>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</si>
  <si>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</si>
  <si>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</si>
  <si>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</si>
  <si>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</si>
  <si>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</si>
  <si>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</si>
  <si>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</si>
  <si>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</si>
  <si>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</si>
  <si>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</si>
  <si>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</si>
  <si>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</si>
  <si>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</si>
  <si>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</si>
  <si>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</si>
  <si>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</si>
  <si>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</si>
  <si>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</si>
  <si>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</si>
  <si>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</si>
  <si>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</si>
  <si>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</si>
  <si>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</si>
  <si>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</si>
  <si>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</si>
  <si>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</si>
  <si>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</si>
  <si>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</si>
  <si>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</si>
  <si>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</si>
  <si>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</si>
  <si>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</si>
  <si>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</si>
  <si>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</si>
  <si>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</si>
  <si>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</si>
  <si>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</si>
  <si>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</si>
  <si>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</si>
  <si>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</si>
  <si>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</si>
  <si>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</si>
  <si>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</si>
  <si>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</si>
  <si>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</si>
  <si>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</si>
  <si>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</si>
  <si>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</si>
  <si>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</si>
  <si>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</si>
  <si>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</si>
  <si>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</si>
  <si>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</si>
  <si>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</si>
  <si>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</si>
  <si>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</si>
  <si>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</si>
  <si>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</si>
  <si>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</si>
  <si>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</si>
  <si>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</si>
  <si>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</si>
  <si>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</si>
  <si>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</si>
  <si>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</si>
  <si>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</si>
  <si>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</si>
  <si>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</si>
  <si>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</si>
  <si>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</si>
  <si>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</si>
  <si>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</si>
  <si>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</si>
  <si>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</si>
  <si>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</si>
  <si>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</si>
  <si>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</si>
  <si>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</si>
  <si>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</si>
  <si>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</si>
  <si>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</si>
  <si>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</si>
  <si>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</si>
  <si>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</si>
  <si>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</si>
  <si>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</si>
  <si>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</si>
  <si>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</si>
  <si>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</si>
  <si>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</si>
  <si>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</si>
  <si>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</si>
  <si>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</si>
  <si>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</si>
  <si>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</si>
  <si>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</si>
  <si>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</si>
  <si>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</si>
  <si>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</si>
  <si>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</si>
  <si>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</si>
  <si>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</si>
  <si>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</si>
  <si>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</si>
  <si>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</si>
  <si>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</si>
  <si>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</si>
  <si>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</si>
  <si>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</si>
  <si>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</si>
  <si>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</si>
  <si>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</si>
  <si>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</si>
  <si>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</si>
  <si>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</si>
  <si>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</si>
  <si>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</si>
  <si>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</si>
  <si>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</si>
  <si>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</si>
  <si>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</si>
  <si>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</si>
  <si>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</si>
  <si>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</si>
  <si>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</si>
  <si>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</si>
  <si>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</si>
  <si>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</si>
  <si>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</si>
  <si>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</si>
  <si>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</si>
  <si>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</si>
  <si>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</si>
  <si>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</si>
  <si>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</si>
  <si>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</si>
  <si>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</si>
  <si>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</si>
  <si>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</si>
  <si>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</si>
  <si>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</si>
  <si>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</si>
  <si>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</si>
  <si>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</si>
  <si>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</si>
  <si>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</si>
  <si>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</si>
  <si>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</si>
  <si>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</si>
  <si>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</si>
  <si>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</si>
  <si>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</si>
  <si>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</si>
  <si>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</si>
  <si>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</si>
  <si>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</si>
  <si>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</si>
  <si>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</si>
  <si>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</si>
  <si>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</si>
  <si>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</si>
  <si>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</si>
  <si>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</si>
  <si>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</si>
  <si>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</si>
  <si>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</si>
  <si>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</si>
  <si>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</si>
  <si>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</si>
  <si>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</si>
  <si>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</si>
  <si>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</si>
  <si>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</si>
  <si>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</si>
  <si>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</si>
  <si>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</si>
  <si>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</si>
  <si>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</si>
  <si>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</si>
  <si>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</si>
  <si>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</si>
  <si>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</si>
  <si>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</si>
  <si>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</si>
  <si>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</si>
  <si>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</si>
  <si>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</si>
  <si>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</si>
  <si>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</si>
  <si>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</si>
  <si>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</si>
  <si>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</si>
  <si>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</si>
  <si>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</si>
  <si>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</si>
  <si>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</si>
  <si>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</si>
  <si>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</si>
  <si>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</si>
  <si>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</si>
  <si>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</si>
  <si>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</si>
  <si>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</si>
  <si>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</si>
  <si>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</si>
  <si>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</si>
  <si>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</si>
  <si>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</si>
  <si>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</si>
  <si>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</si>
  <si>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</si>
  <si>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</si>
  <si>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</si>
  <si>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</si>
  <si>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</si>
  <si>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</si>
  <si>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</si>
  <si>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</si>
  <si>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</si>
  <si>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</si>
  <si>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</si>
  <si>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</si>
  <si>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</si>
  <si>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</si>
  <si>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</si>
  <si>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</si>
  <si>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</si>
  <si>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</si>
  <si>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</si>
  <si>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</si>
  <si>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</si>
  <si>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</si>
  <si>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</si>
  <si>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</si>
  <si>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</si>
  <si>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</si>
  <si>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</si>
  <si>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</si>
  <si>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</si>
  <si>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</si>
  <si>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</si>
  <si>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</si>
  <si>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</si>
  <si>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</si>
  <si>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</si>
  <si>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</si>
  <si>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</si>
  <si>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</si>
  <si>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</si>
  <si>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</si>
  <si>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</si>
  <si>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</si>
  <si>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</si>
  <si>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</si>
  <si>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</si>
  <si>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</si>
  <si>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</si>
  <si>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</si>
  <si>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</si>
  <si>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</si>
  <si>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</si>
  <si>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</si>
  <si>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</si>
  <si>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</si>
  <si>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</si>
  <si>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</si>
  <si>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</si>
  <si>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</si>
  <si>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</si>
  <si>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</si>
  <si>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</si>
  <si>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</si>
  <si>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</si>
  <si>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</si>
  <si>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</si>
  <si>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</si>
  <si>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</si>
  <si>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</si>
  <si>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</si>
  <si>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</si>
  <si>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</si>
  <si>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</si>
  <si>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</si>
  <si>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</si>
  <si>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</si>
  <si>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</si>
  <si>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</si>
  <si>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</si>
  <si>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</si>
  <si>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</si>
  <si>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</si>
  <si>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</si>
  <si>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</si>
  <si>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</si>
  <si>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</si>
  <si>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</si>
  <si>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</si>
  <si>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</si>
  <si>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</si>
  <si>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</si>
  <si>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</si>
  <si>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</si>
  <si>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</si>
  <si>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</si>
  <si>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</si>
  <si>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</si>
  <si>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</si>
  <si>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</si>
  <si>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</si>
  <si>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</si>
  <si>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</si>
  <si>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</si>
  <si>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</si>
  <si>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</si>
  <si>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</si>
  <si>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</si>
  <si>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</si>
  <si>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</si>
  <si>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</si>
  <si>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</si>
  <si>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</si>
  <si>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</si>
  <si>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</si>
  <si>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</si>
  <si>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</si>
  <si>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</si>
  <si>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</si>
  <si>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</si>
  <si>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</si>
  <si>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</si>
  <si>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</si>
  <si>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</si>
  <si>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</si>
  <si>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</si>
  <si>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</si>
  <si>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</si>
  <si>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</si>
  <si>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</si>
  <si>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</si>
  <si>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</si>
  <si>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</si>
  <si>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</si>
  <si>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</si>
  <si>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</si>
  <si>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</si>
  <si>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</si>
  <si>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</si>
  <si>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</si>
  <si>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</si>
  <si>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</si>
  <si>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</si>
  <si>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</si>
  <si>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</si>
  <si>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</si>
  <si>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</si>
  <si>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</si>
  <si>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</si>
  <si>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</si>
  <si>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</si>
  <si>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</si>
  <si>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</si>
  <si>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</si>
  <si>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</si>
  <si>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</si>
  <si>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</si>
  <si>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</si>
  <si>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</si>
  <si>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</si>
  <si>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</si>
  <si>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</si>
  <si>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</si>
  <si>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</si>
  <si>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</si>
  <si>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</si>
  <si>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</si>
  <si>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</si>
  <si>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</si>
  <si>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</si>
  <si>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</si>
  <si>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</si>
  <si>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</si>
  <si>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</si>
  <si>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</si>
  <si>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</si>
  <si>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</si>
  <si>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</si>
  <si>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</si>
  <si>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</si>
  <si>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</si>
  <si>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</si>
  <si>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</si>
  <si>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</si>
  <si>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</si>
  <si>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</si>
  <si>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</si>
  <si>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</si>
  <si>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</si>
  <si>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</si>
  <si>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</si>
  <si>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</si>
  <si>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</si>
  <si>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</si>
  <si>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</si>
  <si>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</si>
  <si>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</si>
  <si>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</si>
  <si>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</si>
  <si>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</si>
  <si>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</si>
  <si>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</si>
  <si>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</si>
  <si>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</si>
  <si>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</si>
  <si>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</si>
  <si>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</si>
  <si>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</si>
  <si>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</si>
  <si>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</si>
  <si>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</si>
  <si>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</si>
  <si>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</si>
  <si>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</si>
  <si>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</si>
  <si>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</si>
  <si>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</si>
  <si>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</si>
  <si>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</si>
  <si>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</si>
  <si>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</si>
  <si>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</si>
  <si>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</si>
  <si>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</si>
  <si>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</si>
  <si>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</si>
  <si>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</si>
  <si>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</si>
  <si>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</si>
  <si>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</si>
  <si>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</si>
  <si>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</si>
  <si>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</si>
  <si>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</si>
  <si>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</si>
  <si>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</si>
  <si>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</si>
  <si>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</si>
  <si>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</si>
  <si>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</si>
  <si>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</si>
  <si>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</si>
  <si>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</si>
  <si>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</si>
  <si>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</si>
  <si>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</si>
  <si>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</si>
  <si>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</si>
  <si>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</si>
  <si>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</si>
  <si>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</si>
  <si>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</si>
  <si>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</si>
  <si>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</si>
  <si>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</si>
  <si>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</si>
  <si>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</si>
  <si>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</si>
  <si>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</si>
  <si>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</si>
  <si>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</si>
  <si>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</si>
  <si>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</si>
  <si>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</si>
  <si>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</si>
  <si>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</si>
  <si>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</si>
  <si>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</si>
  <si>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</si>
  <si>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</si>
  <si>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</si>
  <si>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</si>
  <si>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</si>
  <si>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</si>
  <si>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</si>
  <si>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</si>
  <si>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</si>
  <si>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</si>
  <si>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</si>
  <si>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</si>
  <si>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</si>
  <si>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</si>
  <si>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</si>
  <si>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</si>
  <si>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</si>
  <si>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</si>
  <si>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</si>
  <si>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</si>
  <si>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</si>
  <si>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</si>
  <si>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</si>
  <si>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</si>
  <si>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</si>
  <si>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</si>
  <si>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</si>
  <si>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</si>
  <si>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</si>
  <si>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</si>
  <si>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</si>
  <si>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</si>
  <si>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</si>
  <si>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</si>
  <si>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</si>
  <si>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</si>
  <si>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</si>
  <si>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</si>
  <si>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</si>
  <si>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</si>
  <si>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</si>
  <si>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</si>
  <si>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</si>
  <si>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</si>
  <si>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</si>
  <si>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</si>
  <si>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</si>
  <si>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</si>
  <si>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</si>
  <si>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</si>
  <si>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</si>
  <si>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</si>
  <si>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</si>
  <si>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</si>
  <si>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</si>
  <si>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</si>
  <si>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</si>
  <si>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</si>
  <si>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</si>
  <si>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</si>
  <si>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</si>
  <si>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</si>
  <si>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</si>
  <si>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</si>
  <si>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</si>
  <si>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</si>
  <si>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</si>
  <si>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</si>
  <si>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</si>
  <si>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</si>
  <si>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</si>
  <si>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</si>
  <si>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</si>
  <si>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</si>
  <si>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</si>
  <si>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</si>
  <si>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</si>
  <si>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</si>
  <si>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</si>
  <si>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</si>
  <si>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</si>
  <si>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</si>
  <si>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</si>
  <si>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</si>
  <si>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</si>
  <si>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</si>
  <si>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</si>
  <si>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</si>
  <si>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</si>
  <si>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</si>
  <si>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</si>
  <si>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</si>
  <si>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</si>
  <si>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</si>
  <si>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</si>
  <si>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</si>
  <si>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</si>
  <si>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</si>
  <si>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</si>
  <si>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</si>
  <si>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</si>
  <si>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</si>
  <si>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</si>
  <si>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</si>
  <si>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</si>
  <si>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</si>
  <si>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</si>
  <si>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</si>
  <si>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</si>
  <si>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</si>
  <si>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</si>
  <si>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</si>
  <si>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</si>
  <si>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</si>
  <si>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</si>
  <si>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</si>
  <si>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</si>
  <si>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</si>
  <si>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</si>
  <si>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</si>
  <si>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</si>
  <si>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</si>
  <si>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</si>
  <si>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</si>
  <si>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</si>
  <si>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</si>
  <si>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</si>
  <si>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</si>
  <si>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</si>
  <si>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</si>
  <si>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</si>
  <si>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</si>
  <si>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</si>
  <si>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</si>
  <si>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</si>
  <si>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</si>
  <si>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</si>
  <si>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</si>
  <si>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</si>
  <si>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</si>
  <si>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</si>
  <si>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</si>
  <si>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</si>
  <si>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</si>
  <si>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</si>
  <si>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</si>
  <si>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</si>
  <si>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</si>
  <si>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</si>
  <si>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</si>
  <si>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</si>
  <si>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</si>
  <si>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</si>
  <si>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</si>
  <si>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</si>
  <si>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</si>
  <si>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</si>
  <si>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</si>
  <si>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</si>
  <si>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</si>
  <si>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</si>
  <si>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</si>
  <si>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</si>
  <si>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</si>
  <si>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</si>
  <si>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</si>
  <si>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</si>
  <si>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</si>
  <si>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</si>
  <si>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</si>
  <si>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</si>
  <si>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</si>
  <si>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</si>
  <si>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</si>
  <si>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</si>
  <si>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</si>
  <si>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</si>
  <si>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</si>
  <si>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</si>
  <si>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</si>
  <si>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</si>
  <si>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</si>
  <si>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</si>
  <si>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</si>
  <si>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</si>
  <si>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</si>
  <si>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</si>
  <si>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</si>
  <si>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</si>
  <si>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</si>
  <si>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</si>
  <si>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</si>
  <si>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</si>
  <si>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</si>
  <si>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</si>
  <si>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</si>
  <si>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</si>
  <si>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</si>
  <si>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</si>
  <si>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</si>
  <si>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</si>
  <si>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</si>
  <si>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</si>
  <si>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</si>
  <si>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</si>
  <si>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</si>
  <si>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</si>
  <si>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</si>
  <si>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</si>
  <si>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</si>
  <si>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</si>
  <si>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</si>
  <si>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</si>
  <si>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</si>
  <si>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</si>
  <si>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</si>
  <si>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</si>
  <si>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</si>
  <si>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</si>
  <si>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</si>
  <si>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</si>
  <si>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</si>
  <si>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</si>
  <si>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</si>
  <si>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</si>
  <si>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</si>
  <si>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</si>
  <si>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</si>
  <si>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</si>
  <si>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</si>
  <si>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</si>
  <si>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</si>
  <si>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</si>
  <si>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</si>
  <si>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</si>
  <si>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</si>
  <si>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</si>
  <si>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</si>
  <si>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</si>
  <si>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</si>
  <si>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</si>
  <si>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</si>
  <si>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</si>
  <si>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</si>
  <si>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</si>
  <si>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</si>
  <si>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</si>
  <si>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</si>
  <si>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</si>
  <si>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</si>
  <si>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</si>
  <si>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</si>
  <si>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</si>
  <si>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</si>
  <si>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</si>
  <si>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</si>
  <si>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</si>
  <si>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</si>
  <si>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</si>
  <si>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</si>
  <si>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</si>
  <si>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</si>
  <si>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</si>
  <si>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</si>
  <si>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</si>
  <si>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</si>
  <si>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</si>
  <si>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</si>
  <si>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</si>
  <si>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</si>
  <si>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</si>
  <si>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</si>
  <si>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</si>
  <si>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</si>
  <si>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</si>
  <si>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</si>
  <si>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</si>
  <si>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</si>
  <si>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</si>
  <si>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</si>
  <si>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</si>
  <si>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</si>
  <si>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</si>
  <si>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</si>
  <si>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</si>
  <si>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</si>
  <si>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</si>
  <si>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</si>
  <si>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</si>
  <si>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</si>
  <si>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</si>
  <si>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</si>
  <si>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</si>
  <si>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</si>
  <si>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</si>
  <si>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</si>
  <si>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</si>
  <si>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</si>
  <si>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</si>
  <si>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</si>
  <si>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</si>
  <si>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</si>
  <si>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</si>
  <si>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</si>
  <si>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</si>
  <si>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</si>
  <si>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</si>
  <si>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</si>
  <si>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</si>
  <si>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</si>
  <si>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</si>
  <si>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</si>
  <si>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</si>
  <si>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</si>
  <si>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</si>
  <si>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</si>
  <si>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</si>
  <si>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</si>
  <si>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</si>
  <si>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</si>
  <si>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</si>
  <si>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</si>
  <si>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</si>
  <si>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</si>
  <si>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</si>
  <si>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</si>
  <si>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</si>
  <si>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</si>
  <si>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</si>
  <si>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</si>
  <si>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</si>
  <si>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</si>
  <si>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</si>
  <si>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</si>
  <si>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</si>
  <si>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</si>
  <si>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</si>
  <si>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</si>
  <si>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</si>
  <si>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</si>
  <si>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</si>
  <si>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</si>
  <si>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</si>
  <si>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</si>
  <si>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</si>
  <si>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</si>
  <si>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</si>
  <si>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</si>
  <si>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</si>
  <si>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</si>
  <si>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</si>
  <si>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</si>
  <si>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</si>
  <si>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</si>
  <si>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</si>
  <si>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</si>
  <si>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</si>
  <si>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</si>
  <si>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</si>
  <si>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</si>
  <si>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</si>
  <si>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</si>
  <si>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</si>
  <si>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</si>
  <si>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</si>
  <si>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</si>
  <si>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</si>
  <si>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</si>
  <si>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</si>
  <si>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</si>
  <si>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</si>
  <si>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</si>
  <si>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</si>
  <si>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</si>
  <si>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</si>
  <si>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</si>
  <si>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</si>
  <si>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</si>
  <si>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</si>
  <si>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</si>
  <si>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</si>
  <si>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</si>
  <si>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</si>
  <si>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</si>
  <si>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</si>
  <si>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</si>
  <si>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</si>
  <si>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</si>
  <si>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</si>
  <si>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</si>
  <si>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</si>
  <si>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</si>
  <si>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</si>
  <si>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</si>
  <si>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</si>
  <si>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</si>
  <si>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</si>
  <si>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</si>
  <si>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</si>
  <si>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</si>
  <si>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</si>
  <si>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</si>
  <si>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</si>
  <si>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</si>
  <si>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</si>
  <si>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</si>
  <si>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</si>
  <si>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</si>
  <si>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</si>
  <si>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</si>
  <si>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</si>
  <si>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</si>
  <si>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</si>
  <si>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</si>
  <si>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</si>
  <si>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</si>
  <si>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</si>
  <si>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</si>
  <si>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</si>
  <si>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</si>
  <si>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</si>
  <si>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</si>
  <si>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</si>
  <si>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</si>
  <si>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</si>
  <si>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</si>
  <si>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</si>
  <si>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</si>
  <si>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</si>
  <si>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</si>
  <si>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</si>
  <si>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</si>
  <si>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</si>
  <si>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</si>
  <si>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</si>
  <si>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</si>
  <si>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</si>
  <si>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</si>
  <si>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</si>
  <si>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</si>
  <si>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</si>
  <si>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</si>
  <si>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</si>
  <si>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</si>
  <si>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</si>
  <si>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</si>
  <si>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</si>
  <si>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</si>
  <si>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</si>
  <si>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</si>
  <si>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</si>
  <si>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</si>
  <si>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</si>
  <si>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</si>
  <si>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</si>
  <si>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</si>
  <si>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</si>
  <si>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</si>
  <si>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</si>
  <si>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</si>
  <si>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</si>
  <si>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</si>
  <si>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</si>
  <si>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</si>
  <si>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</si>
  <si>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</si>
  <si>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</si>
  <si>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</si>
  <si>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</si>
  <si>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</si>
  <si>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</si>
  <si>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</si>
  <si>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</si>
  <si>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</si>
  <si>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</si>
  <si>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</si>
  <si>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</si>
  <si>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</si>
  <si>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</si>
  <si>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</si>
  <si>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</si>
  <si>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</si>
  <si>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</si>
  <si>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</si>
  <si>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</si>
  <si>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</si>
  <si>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</si>
  <si>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</si>
  <si>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</si>
  <si>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</si>
  <si>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</si>
  <si>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</si>
  <si>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</si>
  <si>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</si>
  <si>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</si>
  <si>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</si>
  <si>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</si>
  <si>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</si>
  <si>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</si>
  <si>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</si>
  <si>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</si>
  <si>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</si>
  <si>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</si>
  <si>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</si>
  <si>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</si>
  <si>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</si>
  <si>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</si>
  <si>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</si>
  <si>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</si>
  <si>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</si>
  <si>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</si>
  <si>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</si>
  <si>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</si>
  <si>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</si>
  <si>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</si>
  <si>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</si>
  <si>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</si>
  <si>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</si>
  <si>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</si>
  <si>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</si>
  <si>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</si>
  <si>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</si>
  <si>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</si>
  <si>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</si>
  <si>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</si>
  <si>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</si>
  <si>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</si>
  <si>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</si>
  <si>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</si>
  <si>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</si>
  <si>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</si>
  <si>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</si>
  <si>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</si>
  <si>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</si>
  <si>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</si>
  <si>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</si>
  <si>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</si>
  <si>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</si>
  <si>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</si>
  <si>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</si>
  <si>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</si>
  <si>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</si>
  <si>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</si>
  <si>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</si>
  <si>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</si>
  <si>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</si>
  <si>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</si>
  <si>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</si>
  <si>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</si>
  <si>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</si>
  <si>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</si>
  <si>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</si>
  <si>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</si>
  <si>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</si>
  <si>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</si>
  <si>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</si>
  <si>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</si>
  <si>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</si>
  <si>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</si>
  <si>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</si>
  <si>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</si>
  <si>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</si>
  <si>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</si>
  <si>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</si>
  <si>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</si>
  <si>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</si>
  <si>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</si>
  <si>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</si>
  <si>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</si>
  <si>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</si>
  <si>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</si>
  <si>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</si>
  <si>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</si>
  <si>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</si>
  <si>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</si>
  <si>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</si>
  <si>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</si>
  <si>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</si>
  <si>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</si>
  <si>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</si>
  <si>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</si>
  <si>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</si>
  <si>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</si>
  <si>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</si>
  <si>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</si>
  <si>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</si>
  <si>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</si>
  <si>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</si>
  <si>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</si>
  <si>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</si>
  <si>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</si>
  <si>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</si>
  <si>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</si>
  <si>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</si>
  <si>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</si>
  <si>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</si>
  <si>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</si>
  <si>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</si>
  <si>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</si>
  <si>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</si>
  <si>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</si>
  <si>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</si>
  <si>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</si>
  <si>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</si>
  <si>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</si>
  <si>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</si>
  <si>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</si>
  <si>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</si>
  <si>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</si>
  <si>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</si>
  <si>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</si>
  <si>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</si>
  <si>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</si>
  <si>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</si>
  <si>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</si>
  <si>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</si>
  <si>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</si>
  <si>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</si>
  <si>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</si>
  <si>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</si>
  <si>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</si>
  <si>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</si>
  <si>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</si>
  <si>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</si>
  <si>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</si>
  <si>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</si>
  <si>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</si>
  <si>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</si>
  <si>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</si>
  <si>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</si>
  <si>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</si>
  <si>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</si>
  <si>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</si>
  <si>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</si>
  <si>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</si>
  <si>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</si>
  <si>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</si>
  <si>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</si>
  <si>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</si>
  <si>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</si>
  <si>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</si>
  <si>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</si>
  <si>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</si>
  <si>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</si>
  <si>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</si>
  <si>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</si>
  <si>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</si>
  <si>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</si>
  <si>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</si>
  <si>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</si>
  <si>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</si>
  <si>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</si>
  <si>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</si>
  <si>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</si>
  <si>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</si>
  <si>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</si>
  <si>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</si>
  <si>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</si>
  <si>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</si>
  <si>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</si>
  <si>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</si>
  <si>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</si>
  <si>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</si>
  <si>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</si>
  <si>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</si>
  <si>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</si>
  <si>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</si>
  <si>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</si>
  <si>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</si>
  <si>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</si>
  <si>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</si>
  <si>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</si>
  <si>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</si>
  <si>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</si>
  <si>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</si>
  <si>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</si>
  <si>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</si>
  <si>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</si>
  <si>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</si>
  <si>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</si>
  <si>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</si>
  <si>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</si>
  <si>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</si>
  <si>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</si>
  <si>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</si>
  <si>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</si>
  <si>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</si>
  <si>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</si>
  <si>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</si>
  <si>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</si>
  <si>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</si>
  <si>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</si>
  <si>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</si>
  <si>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</si>
  <si>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</si>
  <si>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</si>
  <si>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</si>
  <si>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</si>
  <si>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</si>
  <si>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</si>
  <si>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</si>
  <si>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</si>
  <si>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</si>
  <si>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</si>
  <si>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</si>
  <si>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</si>
  <si>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</si>
  <si>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</si>
  <si>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</si>
  <si>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</si>
  <si>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</si>
  <si>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</si>
  <si>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</si>
  <si>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</si>
  <si>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</si>
  <si>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</si>
  <si>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</si>
  <si>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</si>
  <si>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</si>
  <si>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</si>
  <si>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</si>
  <si>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</si>
  <si>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</si>
  <si>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</si>
  <si>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</si>
  <si>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</si>
  <si>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</si>
  <si>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</si>
  <si>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</si>
  <si>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</si>
  <si>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</si>
  <si>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</si>
  <si>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</si>
  <si>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</si>
  <si>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</si>
  <si>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</si>
  <si>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</si>
  <si>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</si>
  <si>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</si>
  <si>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</si>
  <si>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</si>
  <si>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</si>
  <si>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</si>
  <si>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</si>
  <si>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</si>
  <si>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</si>
  <si>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</si>
  <si>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</si>
  <si>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</si>
  <si>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</si>
  <si>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</si>
  <si>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</si>
  <si>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</si>
  <si>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</si>
  <si>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</si>
  <si>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</si>
  <si>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</si>
  <si>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</si>
  <si>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</si>
  <si>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</si>
  <si>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</si>
  <si>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</si>
  <si>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</si>
  <si>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</si>
  <si>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</si>
  <si>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</si>
  <si>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</si>
  <si>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</si>
  <si>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</si>
  <si>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</si>
  <si>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</si>
  <si>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</si>
  <si>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</si>
  <si>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</si>
  <si>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</si>
  <si>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</si>
  <si>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</si>
  <si>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</si>
  <si>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</si>
  <si>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</si>
  <si>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</si>
  <si>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</si>
  <si>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</si>
  <si>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</si>
  <si>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</si>
  <si>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</si>
  <si>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</si>
  <si>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</si>
  <si>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</si>
  <si>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</si>
  <si>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</si>
  <si>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</si>
  <si>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</si>
  <si>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</si>
  <si>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</si>
  <si>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</si>
  <si>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</si>
  <si>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</si>
  <si>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</si>
  <si>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</si>
  <si>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</si>
  <si>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</si>
  <si>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</si>
  <si>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</si>
  <si>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</si>
  <si>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</si>
  <si>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</si>
  <si>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</si>
  <si>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</si>
  <si>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</si>
  <si>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</si>
  <si>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</si>
  <si>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</si>
  <si>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</si>
  <si>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</si>
  <si>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</si>
  <si>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</si>
  <si>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</si>
  <si>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</si>
  <si>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</si>
  <si>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</si>
  <si>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</si>
  <si>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</si>
  <si>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</si>
  <si>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</si>
  <si>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</si>
  <si>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</si>
  <si>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</si>
  <si>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</si>
  <si>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</si>
  <si>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</si>
  <si>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</si>
  <si>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</si>
  <si>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</si>
  <si>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</si>
  <si>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</si>
  <si>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</si>
  <si>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</si>
  <si>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</si>
  <si>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</si>
  <si>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</si>
  <si>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</si>
  <si>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</si>
  <si>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</si>
  <si>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</si>
  <si>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</si>
  <si>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</si>
  <si>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</si>
  <si>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</si>
  <si>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</si>
  <si>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</si>
  <si>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</si>
  <si>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</si>
  <si>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</si>
  <si>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</si>
  <si>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</si>
  <si>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</si>
  <si>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</si>
  <si>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</si>
  <si>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</si>
  <si>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</si>
  <si>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</si>
  <si>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</si>
  <si>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</si>
  <si>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</si>
  <si>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</si>
  <si>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</si>
  <si>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</si>
  <si>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</si>
  <si>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</si>
  <si>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</si>
  <si>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</si>
  <si>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</si>
  <si>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</si>
  <si>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</si>
  <si>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</si>
  <si>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</si>
  <si>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</si>
  <si>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</si>
  <si>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</si>
  <si>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</si>
  <si>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</si>
  <si>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</si>
  <si>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</si>
  <si>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</si>
  <si>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</si>
  <si>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</si>
  <si>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</si>
  <si>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</si>
  <si>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</si>
  <si>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</si>
  <si>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</si>
  <si>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</si>
  <si>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</si>
  <si>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</si>
  <si>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</si>
  <si>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</si>
  <si>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</si>
  <si>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</si>
  <si>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</si>
  <si>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</si>
  <si>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</si>
  <si>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</si>
  <si>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</si>
  <si>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</si>
  <si>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</si>
  <si>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</si>
  <si>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</si>
  <si>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</si>
  <si>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</si>
  <si>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</si>
  <si>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</si>
  <si>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</si>
  <si>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</si>
  <si>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</si>
  <si>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</si>
  <si>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</si>
  <si>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</si>
  <si>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</si>
  <si>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</si>
  <si>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</si>
  <si>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</si>
  <si>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</si>
  <si>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</si>
  <si>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</si>
  <si>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</si>
  <si>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</si>
  <si>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</si>
  <si>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</si>
  <si>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</si>
  <si>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</si>
  <si>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</si>
  <si>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</si>
  <si>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</si>
  <si>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</si>
  <si>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</si>
  <si>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</si>
  <si>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</si>
  <si>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</si>
  <si>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</si>
  <si>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</si>
  <si>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</si>
  <si>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</si>
  <si>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</si>
  <si>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</si>
  <si>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</si>
  <si>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</si>
  <si>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</si>
  <si>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</si>
  <si>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</si>
  <si>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</si>
  <si>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</si>
  <si>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</si>
  <si>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</si>
  <si>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</si>
  <si>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</si>
  <si>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</si>
  <si>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</si>
  <si>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</si>
  <si>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</si>
  <si>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</si>
  <si>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</si>
  <si>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</si>
  <si>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</si>
  <si>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</si>
  <si>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</si>
  <si>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</si>
  <si>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</si>
  <si>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</si>
  <si>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</si>
  <si>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</si>
  <si>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</si>
  <si>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</si>
  <si>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</si>
  <si>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</si>
  <si>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</si>
  <si>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</si>
  <si>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</si>
  <si>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</si>
  <si>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</si>
  <si>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</si>
  <si>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</si>
  <si>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</si>
  <si>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</si>
  <si>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</si>
  <si>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</si>
  <si>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</si>
  <si>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</si>
  <si>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</si>
  <si>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</si>
  <si>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</si>
  <si>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</si>
  <si>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</si>
  <si>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</si>
  <si>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</si>
  <si>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</si>
  <si>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</si>
  <si>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</si>
  <si>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</si>
  <si>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</si>
  <si>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</si>
  <si>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</si>
  <si>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</si>
  <si>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</si>
  <si>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</si>
  <si>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</si>
  <si>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</si>
  <si>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</si>
  <si>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</si>
  <si>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</si>
  <si>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</si>
  <si>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</si>
  <si>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</si>
  <si>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</si>
  <si>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</si>
  <si>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</si>
  <si>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</si>
  <si>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</si>
  <si>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</si>
  <si>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</si>
  <si>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</si>
  <si>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</si>
  <si>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</si>
  <si>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</si>
  <si>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</si>
  <si>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</si>
  <si>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</si>
  <si>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</si>
  <si>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</si>
  <si>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</si>
  <si>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</si>
  <si>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</si>
  <si>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</si>
  <si>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</si>
  <si>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</si>
  <si>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</si>
  <si>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</si>
  <si>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</si>
  <si>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</si>
  <si>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</si>
  <si>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</si>
  <si>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</si>
  <si>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</si>
  <si>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</si>
  <si>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</si>
  <si>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</si>
  <si>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</si>
  <si>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</si>
  <si>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</si>
  <si>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</si>
  <si>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</si>
  <si>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</si>
  <si>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</si>
  <si>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</si>
  <si>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</si>
  <si>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</si>
  <si>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</si>
  <si>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</si>
  <si>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</si>
  <si>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</si>
  <si>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</si>
  <si>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</si>
  <si>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</si>
  <si>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</si>
  <si>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</si>
  <si>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</si>
  <si>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</si>
  <si>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</si>
  <si>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</si>
  <si>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</si>
  <si>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</si>
  <si>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</si>
  <si>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</si>
  <si>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</si>
  <si>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</si>
  <si>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</si>
  <si>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</si>
  <si>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</si>
  <si>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</si>
  <si>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</si>
  <si>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</si>
  <si>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</si>
  <si>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</si>
  <si>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</si>
  <si>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</si>
  <si>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</si>
  <si>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</si>
  <si>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</si>
  <si>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</si>
  <si>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</si>
  <si>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</si>
  <si>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</si>
  <si>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</si>
  <si>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</si>
  <si>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</si>
  <si>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</si>
  <si>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</si>
  <si>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</si>
  <si>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</si>
  <si>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</si>
  <si>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</si>
  <si>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</si>
  <si>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</si>
  <si>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</si>
  <si>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</si>
  <si>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</si>
  <si>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</si>
  <si>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</si>
  <si>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</si>
  <si>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</si>
  <si>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</si>
  <si>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</si>
  <si>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</si>
  <si>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</si>
  <si>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</si>
  <si>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</si>
  <si>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</si>
  <si>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</si>
  <si>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</si>
  <si>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</si>
  <si>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</si>
  <si>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</si>
  <si>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</si>
  <si>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</si>
  <si>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</si>
  <si>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</si>
  <si>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</si>
  <si>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</si>
  <si>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</si>
  <si>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</si>
  <si>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</si>
  <si>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</si>
  <si>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</si>
  <si>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</si>
  <si>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</si>
  <si>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</si>
  <si>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</si>
  <si>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</si>
  <si>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</si>
  <si>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</si>
  <si>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</si>
  <si>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</si>
  <si>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</si>
  <si>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</si>
  <si>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</si>
  <si>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</si>
  <si>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</si>
  <si>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</si>
  <si>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</si>
  <si>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</si>
  <si>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</si>
  <si>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</si>
  <si>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</si>
  <si>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</si>
  <si>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</si>
  <si>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</si>
  <si>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</si>
  <si>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</si>
  <si>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</si>
  <si>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</si>
  <si>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</si>
  <si>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</si>
  <si>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</si>
  <si>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</si>
  <si>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</si>
  <si>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</si>
  <si>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</si>
  <si>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</si>
  <si>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</si>
  <si>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</si>
  <si>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</si>
  <si>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</si>
  <si>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</si>
  <si>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</si>
  <si>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</si>
  <si>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</si>
  <si>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</si>
  <si>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</si>
  <si>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</si>
  <si>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</si>
  <si>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</si>
  <si>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</si>
  <si>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</si>
  <si>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</si>
  <si>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</si>
  <si>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</si>
  <si>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</si>
  <si>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</si>
  <si>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</si>
  <si>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</si>
  <si>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</si>
  <si>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</si>
  <si>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</si>
  <si>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</si>
  <si>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</si>
  <si>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</si>
  <si>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</si>
  <si>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</si>
  <si>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</si>
  <si>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</si>
  <si>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</si>
  <si>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</si>
  <si>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</si>
  <si>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</si>
  <si>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</si>
  <si>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</si>
  <si>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</si>
  <si>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</si>
  <si>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</si>
  <si>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</si>
  <si>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</si>
  <si>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</si>
  <si>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</si>
  <si>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</si>
  <si>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</si>
  <si>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</si>
  <si>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</si>
  <si>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</si>
  <si>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</si>
  <si>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</si>
  <si>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</si>
  <si>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</si>
  <si>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</si>
  <si>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</si>
  <si>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</si>
  <si>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</si>
  <si>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</si>
  <si>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</si>
  <si>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</si>
  <si>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</si>
  <si>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</si>
  <si>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</si>
  <si>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</si>
  <si>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</si>
  <si>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</si>
  <si>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</si>
  <si>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</si>
  <si>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</si>
  <si>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</si>
  <si>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</si>
  <si>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</si>
  <si>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</si>
  <si>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</si>
  <si>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</si>
  <si>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</si>
  <si>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</si>
  <si>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</si>
  <si>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</si>
  <si>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</si>
  <si>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</si>
  <si>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</si>
  <si>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</si>
  <si>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</si>
  <si>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</si>
  <si>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</si>
  <si>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</si>
  <si>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</si>
  <si>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</si>
  <si>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</si>
  <si>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</si>
  <si>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</si>
  <si>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</si>
  <si>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</si>
  <si>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</si>
  <si>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</si>
  <si>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</si>
  <si>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</si>
  <si>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</si>
  <si>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</si>
  <si>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</si>
  <si>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</si>
  <si>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</si>
  <si>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</si>
  <si>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</si>
  <si>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</si>
  <si>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</si>
  <si>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</si>
  <si>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</si>
  <si>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</si>
  <si>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</si>
  <si>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</si>
  <si>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</si>
  <si>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</si>
  <si>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</si>
  <si>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</si>
  <si>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</si>
  <si>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</si>
  <si>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</si>
  <si>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</si>
  <si>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</si>
  <si>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</si>
  <si>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</si>
  <si>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</si>
  <si>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</si>
  <si>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</si>
  <si>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</si>
  <si>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</si>
  <si>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</si>
  <si>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</si>
  <si>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</si>
  <si>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</si>
  <si>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</si>
  <si>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</si>
  <si>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</si>
  <si>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</si>
  <si>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</si>
  <si>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</si>
  <si>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</si>
  <si>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</si>
  <si>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</si>
  <si>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</si>
  <si>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</si>
  <si>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</si>
  <si>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</si>
  <si>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</si>
  <si>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</si>
  <si>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</si>
  <si>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</si>
  <si>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</si>
  <si>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</si>
  <si>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</si>
  <si>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</si>
  <si>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</si>
  <si>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</si>
  <si>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</si>
  <si>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</si>
  <si>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</si>
  <si>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</si>
  <si>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</si>
  <si>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</si>
  <si>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</si>
  <si>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</si>
  <si>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</si>
  <si>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</si>
  <si>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</si>
  <si>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</si>
  <si>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</si>
  <si>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</si>
  <si>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</si>
  <si>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</si>
  <si>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</si>
  <si>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</si>
  <si>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</si>
  <si>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</si>
  <si>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</si>
  <si>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</si>
  <si>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</si>
  <si>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</si>
  <si>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</si>
  <si>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</si>
  <si>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</si>
  <si>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</si>
  <si>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</si>
  <si>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</si>
  <si>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</si>
  <si>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</si>
  <si>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</si>
  <si>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</si>
  <si>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</si>
  <si>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</si>
  <si>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</si>
  <si>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</si>
  <si>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</si>
  <si>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</si>
  <si>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</si>
  <si>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</si>
  <si>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</si>
  <si>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</si>
  <si>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</si>
  <si>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</si>
  <si>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</si>
  <si>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</si>
  <si>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</si>
  <si>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</si>
  <si>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</si>
  <si>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</si>
  <si>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</si>
  <si>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</si>
  <si>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</si>
  <si>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</si>
  <si>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</si>
  <si>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</si>
  <si>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</si>
  <si>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</si>
  <si>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</si>
  <si>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</si>
  <si>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</si>
  <si>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</si>
  <si>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</si>
  <si>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</si>
  <si>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</si>
  <si>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</si>
  <si>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</si>
  <si>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</si>
  <si>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</si>
  <si>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</si>
  <si>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</si>
  <si>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</si>
  <si>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</si>
  <si>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</si>
  <si>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</si>
  <si>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</si>
  <si>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</si>
  <si>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</si>
  <si>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</si>
  <si>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</si>
  <si>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</si>
  <si>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</si>
  <si>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</si>
  <si>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</si>
  <si>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</si>
  <si>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</si>
  <si>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</si>
  <si>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</si>
  <si>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</si>
  <si>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</si>
  <si>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</si>
  <si>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</si>
  <si>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</si>
  <si>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</si>
  <si>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</si>
  <si>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</si>
  <si>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</si>
  <si>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</si>
  <si>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</si>
  <si>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</si>
  <si>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</si>
  <si>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</si>
  <si>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</si>
  <si>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</si>
  <si>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</si>
  <si>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</si>
  <si>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</si>
  <si>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</si>
  <si>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</si>
  <si>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</si>
  <si>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</si>
  <si>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</si>
  <si>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</si>
  <si>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</si>
  <si>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</si>
  <si>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</si>
  <si>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</si>
  <si>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</si>
  <si>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</si>
  <si>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</si>
  <si>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</si>
  <si>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</si>
  <si>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</si>
  <si>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</si>
  <si>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</si>
  <si>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</si>
  <si>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</si>
  <si>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</si>
  <si>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</si>
  <si>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</si>
  <si>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</si>
  <si>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</si>
  <si>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</si>
  <si>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</si>
  <si>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</si>
  <si>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</si>
  <si>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</si>
  <si>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</si>
  <si>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</si>
  <si>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</si>
  <si>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</si>
  <si>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</si>
  <si>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</si>
  <si>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</si>
  <si>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</si>
  <si>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</si>
  <si>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</si>
  <si>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</si>
  <si>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</si>
  <si>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</si>
  <si>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</si>
  <si>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</si>
  <si>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</si>
  <si>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</si>
  <si>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</si>
  <si>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</si>
  <si>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</si>
  <si>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</si>
  <si>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</si>
  <si>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</si>
  <si>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</si>
  <si>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</si>
  <si>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</si>
  <si>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</si>
  <si>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</si>
  <si>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</si>
  <si>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</si>
  <si>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</si>
  <si>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</si>
  <si>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</si>
  <si>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</si>
  <si>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</si>
  <si>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</si>
  <si>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</si>
  <si>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</si>
  <si>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</si>
  <si>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</si>
  <si>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</si>
  <si>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</si>
  <si>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</si>
  <si>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</si>
  <si>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</si>
  <si>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</si>
  <si>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</si>
  <si>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</si>
  <si>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</si>
  <si>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</si>
  <si>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</si>
  <si>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</si>
  <si>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</si>
  <si>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</si>
  <si>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</si>
  <si>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</si>
  <si>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</si>
  <si>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</si>
  <si>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</si>
  <si>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</si>
  <si>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</si>
  <si>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</si>
  <si>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</si>
  <si>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</si>
  <si>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</si>
  <si>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</si>
  <si>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</si>
  <si>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</si>
  <si>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</si>
  <si>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</si>
  <si>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</si>
  <si>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</si>
  <si>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</si>
  <si>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</si>
  <si>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</si>
  <si>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</si>
  <si>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</si>
  <si>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</si>
  <si>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</si>
  <si>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</si>
  <si>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</si>
  <si>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</si>
  <si>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</si>
  <si>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</si>
  <si>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</si>
  <si>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</si>
  <si>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</si>
  <si>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</si>
  <si>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</si>
  <si>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</si>
  <si>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</si>
  <si>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</si>
  <si>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</si>
  <si>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</si>
  <si>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</si>
  <si>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</si>
  <si>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</si>
  <si>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</si>
  <si>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</si>
  <si>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</si>
  <si>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</si>
  <si>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</si>
  <si>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</si>
  <si>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</si>
  <si>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</si>
  <si>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</si>
  <si>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</si>
  <si>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</si>
  <si>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</si>
  <si>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</si>
  <si>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</si>
  <si>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</si>
  <si>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</si>
  <si>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</si>
  <si>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</si>
  <si>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</si>
  <si>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</si>
  <si>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</si>
  <si>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</si>
  <si>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</si>
  <si>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</si>
  <si>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</si>
  <si>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</si>
  <si>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</si>
  <si>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</si>
  <si>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</si>
  <si>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</si>
  <si>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</si>
  <si>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</si>
  <si>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</si>
  <si>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</si>
  <si>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</si>
  <si>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</si>
  <si>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</si>
  <si>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</si>
  <si>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</si>
  <si>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</si>
  <si>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</si>
  <si>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</si>
  <si>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</si>
  <si>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</si>
  <si>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</si>
  <si>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</si>
  <si>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</si>
  <si>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</si>
  <si>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</si>
  <si>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</si>
  <si>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</si>
  <si>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</si>
  <si>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</si>
  <si>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</si>
  <si>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</si>
  <si>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</si>
  <si>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</si>
  <si>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</si>
  <si>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</si>
  <si>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</si>
  <si>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</si>
  <si>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</si>
  <si>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</si>
  <si>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</si>
  <si>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</si>
  <si>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</si>
  <si>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</si>
  <si>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</si>
  <si>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</si>
  <si>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</si>
  <si>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</si>
  <si>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</si>
  <si>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</si>
  <si>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</si>
  <si>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</si>
  <si>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</si>
  <si>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</si>
  <si>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</si>
  <si>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</si>
  <si>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</si>
  <si>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</si>
  <si>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</si>
  <si>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</si>
  <si>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</si>
  <si>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</si>
  <si>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</si>
  <si>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</si>
  <si>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</si>
  <si>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</si>
  <si>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</si>
  <si>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</si>
  <si>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</si>
  <si>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</si>
  <si>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</si>
  <si>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</si>
  <si>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</si>
  <si>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</si>
  <si>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</si>
  <si>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</si>
  <si>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</si>
  <si>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</si>
  <si>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</si>
  <si>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</si>
  <si>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</si>
  <si>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</si>
  <si>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</si>
  <si>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</si>
  <si>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</si>
  <si>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</si>
  <si>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</si>
  <si>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</si>
  <si>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</si>
  <si>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</si>
  <si>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</si>
  <si>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</si>
  <si>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</si>
  <si>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</si>
  <si>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</si>
  <si>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</si>
  <si>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</si>
  <si>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</si>
  <si>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</si>
  <si>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</si>
  <si>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</si>
  <si>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</si>
  <si>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</si>
  <si>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</si>
  <si>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</si>
  <si>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</si>
  <si>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</si>
  <si>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</si>
  <si>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</si>
  <si>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</si>
  <si>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</si>
  <si>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</si>
  <si>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</si>
  <si>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</si>
  <si>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</si>
  <si>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</si>
  <si>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</si>
  <si>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</si>
  <si>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</si>
  <si>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</si>
  <si>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</si>
  <si>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</si>
  <si>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</si>
  <si>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</si>
  <si>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</si>
  <si>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</si>
  <si>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</si>
  <si>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</si>
  <si>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</si>
  <si>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</si>
  <si>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</si>
  <si>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</si>
  <si>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</si>
  <si>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</si>
  <si>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</si>
  <si>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</si>
  <si>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</si>
  <si>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</si>
  <si>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</si>
  <si>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</si>
  <si>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</si>
  <si>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</si>
  <si>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</si>
  <si>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</si>
  <si>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</si>
  <si>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</si>
  <si>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</si>
  <si>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</si>
  <si>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</si>
  <si>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</si>
  <si>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</si>
  <si>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</si>
  <si>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</si>
  <si>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</si>
  <si>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</si>
  <si>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</si>
  <si>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</si>
  <si>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</si>
  <si>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</si>
  <si>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</si>
  <si>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</si>
  <si>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</si>
  <si>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</si>
  <si>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</si>
  <si>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</si>
  <si>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</si>
  <si>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</si>
  <si>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</si>
  <si>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</si>
  <si>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</si>
  <si>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</si>
  <si>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</si>
  <si>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</si>
  <si>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</si>
  <si>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</si>
  <si>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</si>
  <si>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</si>
  <si>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</si>
  <si>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</si>
  <si>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</si>
  <si>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</si>
  <si>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</si>
  <si>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</si>
  <si>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</si>
  <si>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</si>
  <si>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</si>
  <si>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</si>
  <si>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</si>
  <si>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</si>
  <si>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</si>
  <si>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</si>
  <si>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</si>
  <si>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</si>
  <si>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</si>
  <si>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</si>
  <si>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</si>
  <si>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</si>
  <si>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</si>
  <si>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</si>
  <si>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</si>
  <si>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</si>
  <si>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</si>
  <si>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</si>
  <si>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</si>
  <si>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</si>
  <si>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</si>
  <si>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</si>
  <si>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</si>
  <si>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</si>
  <si>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</si>
  <si>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</si>
  <si>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</si>
  <si>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</si>
  <si>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</si>
  <si>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</si>
  <si>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</si>
  <si>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</si>
  <si>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</si>
  <si>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</si>
  <si>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</si>
  <si>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</si>
  <si>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</si>
  <si>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</si>
  <si>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</si>
  <si>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</si>
  <si>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</si>
  <si>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</si>
  <si>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</si>
  <si>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</si>
  <si>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</si>
  <si>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</si>
  <si>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</si>
  <si>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</si>
  <si>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</si>
  <si>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</si>
  <si>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</si>
  <si>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</si>
  <si>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</si>
  <si>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</si>
  <si>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</si>
  <si>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</si>
  <si>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</si>
  <si>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</si>
  <si>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</si>
  <si>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</si>
  <si>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</si>
  <si>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</si>
  <si>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</si>
  <si>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</si>
  <si>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</si>
  <si>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</si>
  <si>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</si>
  <si>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</si>
  <si>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</si>
  <si>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</si>
  <si>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</si>
  <si>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</si>
  <si>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</si>
  <si>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</si>
  <si>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</si>
  <si>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</si>
  <si>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</si>
  <si>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</si>
  <si>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</si>
  <si>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</si>
  <si>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</si>
  <si>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</si>
  <si>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</si>
  <si>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</si>
  <si>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</si>
  <si>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</si>
  <si>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</si>
  <si>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</si>
  <si>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</si>
  <si>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</si>
  <si>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</si>
  <si>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</si>
  <si>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</si>
  <si>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</si>
  <si>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</si>
  <si>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</si>
  <si>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</si>
  <si>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</si>
  <si>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</si>
  <si>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</si>
  <si>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</si>
  <si>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</si>
  <si>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</si>
  <si>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</si>
  <si>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</si>
  <si>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</si>
  <si>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</si>
  <si>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</si>
  <si>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</si>
  <si>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</si>
  <si>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</si>
  <si>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</si>
  <si>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</si>
  <si>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</si>
  <si>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</si>
  <si>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</si>
  <si>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</si>
  <si>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</si>
  <si>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</si>
  <si>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</si>
  <si>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</si>
  <si>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</si>
  <si>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</si>
  <si>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</si>
  <si>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</si>
  <si>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</si>
  <si>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</si>
  <si>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</si>
  <si>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</si>
  <si>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</si>
  <si>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</si>
  <si>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</si>
  <si>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</si>
  <si>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</si>
  <si>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</si>
  <si>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</si>
  <si>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</si>
  <si>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</si>
  <si>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</si>
  <si>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</si>
  <si>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</si>
  <si>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</si>
  <si>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</si>
  <si>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</si>
  <si>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</si>
  <si>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</si>
  <si>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</si>
  <si>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</si>
  <si>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</si>
  <si>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</si>
  <si>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</si>
  <si>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</si>
  <si>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</si>
  <si>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</si>
  <si>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</si>
  <si>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</si>
  <si>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</si>
  <si>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</si>
  <si>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</si>
  <si>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</si>
  <si>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</si>
  <si>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</si>
  <si>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</si>
  <si>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</si>
  <si>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</si>
  <si>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</si>
  <si>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</si>
  <si>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</si>
  <si>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</si>
  <si>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</si>
  <si>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</si>
  <si>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</si>
  <si>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</si>
  <si>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</si>
  <si>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</si>
  <si>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</si>
  <si>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</si>
  <si>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</si>
  <si>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</si>
  <si>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</si>
  <si>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</si>
  <si>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</si>
  <si>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</si>
  <si>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</si>
  <si>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</si>
  <si>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</si>
  <si>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</si>
  <si>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</si>
  <si>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</si>
  <si>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</si>
  <si>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</si>
  <si>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</si>
  <si>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</si>
  <si>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</si>
  <si>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</si>
  <si>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</si>
  <si>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</si>
  <si>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</si>
  <si>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</si>
  <si>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</si>
  <si>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</si>
  <si>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</si>
  <si>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</si>
  <si>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</si>
  <si>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</si>
  <si>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</si>
  <si>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</si>
  <si>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</si>
  <si>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</si>
  <si>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</si>
  <si>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</si>
  <si>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</si>
  <si>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</si>
  <si>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</si>
  <si>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</si>
  <si>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</si>
  <si>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</si>
  <si>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</si>
  <si>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</si>
  <si>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</si>
  <si>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</si>
  <si>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</si>
  <si>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</si>
  <si>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</si>
  <si>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</si>
  <si>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</si>
  <si>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</si>
  <si>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</si>
  <si>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</si>
  <si>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</si>
  <si>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</si>
  <si>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</si>
  <si>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</si>
  <si>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</si>
  <si>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</si>
  <si>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</si>
  <si>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</si>
  <si>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</si>
  <si>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</si>
  <si>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</si>
  <si>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</si>
  <si>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</si>
  <si>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</si>
  <si>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</si>
  <si>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</si>
  <si>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</si>
  <si>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</si>
  <si>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</si>
  <si>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</si>
  <si>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</si>
  <si>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</si>
  <si>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</si>
  <si>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</si>
  <si>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</si>
  <si>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</si>
  <si>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</si>
  <si>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</si>
  <si>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</si>
  <si>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</si>
  <si>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</si>
  <si>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</si>
  <si>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</si>
  <si>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</si>
  <si>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</si>
  <si>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</si>
  <si>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</si>
  <si>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</si>
  <si>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</si>
  <si>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</si>
  <si>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</si>
  <si>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</si>
  <si>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</si>
  <si>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</si>
  <si>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</si>
  <si>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</si>
  <si>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</si>
  <si>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</si>
  <si>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</si>
  <si>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</si>
  <si>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</si>
  <si>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</si>
  <si>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</si>
  <si>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</si>
  <si>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</si>
  <si>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</si>
  <si>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</si>
  <si>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</si>
  <si>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</si>
  <si>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</si>
  <si>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</si>
  <si>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</si>
  <si>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</si>
  <si>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</si>
  <si>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</si>
  <si>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</si>
  <si>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</si>
  <si>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</si>
  <si>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</si>
  <si>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</si>
  <si>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</si>
  <si>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</si>
  <si>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</si>
  <si>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</si>
  <si>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</si>
  <si>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</si>
  <si>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</si>
  <si>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</si>
  <si>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</si>
  <si>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</si>
  <si>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</si>
  <si>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</si>
  <si>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</si>
  <si>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</si>
  <si>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</si>
  <si>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</si>
  <si>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</si>
  <si>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</si>
  <si>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</si>
  <si>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</si>
  <si>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</si>
  <si>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</si>
  <si>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</si>
  <si>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</si>
  <si>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</si>
  <si>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</si>
  <si>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</si>
  <si>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</si>
  <si>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</si>
  <si>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</si>
  <si>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</si>
  <si>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</si>
  <si>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</si>
  <si>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</si>
  <si>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</si>
  <si>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</si>
  <si>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</si>
  <si>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</si>
  <si>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</si>
  <si>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</si>
  <si>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</si>
  <si>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</si>
  <si>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</si>
  <si>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</si>
  <si>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</si>
  <si>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</si>
  <si>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</si>
  <si>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</si>
  <si>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</si>
  <si>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</si>
  <si>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</si>
  <si>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</si>
  <si>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</si>
  <si>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</si>
  <si>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</si>
  <si>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</si>
  <si>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</si>
  <si>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</si>
  <si>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</si>
  <si>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</si>
  <si>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</si>
  <si>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</si>
  <si>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</si>
  <si>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</si>
  <si>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</si>
  <si>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</si>
  <si>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</si>
  <si>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</si>
  <si>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</si>
  <si>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</si>
  <si>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</si>
  <si>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</si>
  <si>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</si>
  <si>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</si>
  <si>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</si>
  <si>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</si>
  <si>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</si>
  <si>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</si>
  <si>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</si>
  <si>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</si>
  <si>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</si>
  <si>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</si>
  <si>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</si>
  <si>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</si>
  <si>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</si>
  <si>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</si>
  <si>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</si>
  <si>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</si>
  <si>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</si>
  <si>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</si>
  <si>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</si>
  <si>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</si>
  <si>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</si>
  <si>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</si>
  <si>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</si>
  <si>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</si>
  <si>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</si>
  <si>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</si>
  <si>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</si>
  <si>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</si>
  <si>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</si>
  <si>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</si>
  <si>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</si>
  <si>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</si>
  <si>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</si>
  <si>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</si>
  <si>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</si>
  <si>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</si>
  <si>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</si>
  <si>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</si>
  <si>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</si>
  <si>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</si>
  <si>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</si>
  <si>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</si>
  <si>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</si>
  <si>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</si>
  <si>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</si>
  <si>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</si>
  <si>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</si>
  <si>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</si>
  <si>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</si>
  <si>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</si>
  <si>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</si>
  <si>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</si>
  <si>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</si>
  <si>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</si>
  <si>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</si>
  <si>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</si>
  <si>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</si>
  <si>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</si>
  <si>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</si>
  <si>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</si>
  <si>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</si>
  <si>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</si>
  <si>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</si>
  <si>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</si>
  <si>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</si>
  <si>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</si>
  <si>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</si>
  <si>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</si>
  <si>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</si>
  <si>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</si>
  <si>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</si>
  <si>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</si>
  <si>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</si>
  <si>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</si>
  <si>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</si>
  <si>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</si>
  <si>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</si>
  <si>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</si>
  <si>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</si>
  <si>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</si>
  <si>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</si>
  <si>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</si>
  <si>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</si>
  <si>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</si>
  <si>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</si>
  <si>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</si>
  <si>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</si>
  <si>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</si>
  <si>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</si>
  <si>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</si>
  <si>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</si>
  <si>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</si>
  <si>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</si>
  <si>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</si>
  <si>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</si>
  <si>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</si>
  <si>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</si>
  <si>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</si>
  <si>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</si>
  <si>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</si>
  <si>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</si>
  <si>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</si>
  <si>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</si>
  <si>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</si>
  <si>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</si>
  <si>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</si>
  <si>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</si>
  <si>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</si>
  <si>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</si>
  <si>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</si>
  <si>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</si>
  <si>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</si>
  <si>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</si>
  <si>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</si>
  <si>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</si>
  <si>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</si>
  <si>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</si>
  <si>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</si>
  <si>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</si>
  <si>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</si>
  <si>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</si>
  <si>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</si>
  <si>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</si>
  <si>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</si>
  <si>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</si>
  <si>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</si>
  <si>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</si>
  <si>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</si>
  <si>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</si>
  <si>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</si>
  <si>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</si>
  <si>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</si>
  <si>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</si>
  <si>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</si>
  <si>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</si>
  <si>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</si>
  <si>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</si>
  <si>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</si>
  <si>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</si>
  <si>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</si>
  <si>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</si>
  <si>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</si>
  <si>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</si>
  <si>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</si>
  <si>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</si>
  <si>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</si>
  <si>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</si>
  <si>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</si>
  <si>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</si>
  <si>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</si>
  <si>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</si>
  <si>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</si>
  <si>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</si>
  <si>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</si>
  <si>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</si>
  <si>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</si>
  <si>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</si>
  <si>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</si>
  <si>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</si>
  <si>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</si>
  <si>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</si>
  <si>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</si>
  <si>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</si>
  <si>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</si>
  <si>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</si>
  <si>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</si>
  <si>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</si>
  <si>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</si>
  <si>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</si>
  <si>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</si>
  <si>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</si>
  <si>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</si>
  <si>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</si>
  <si>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</si>
  <si>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</si>
  <si>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</si>
  <si>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</si>
  <si>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</si>
  <si>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</si>
  <si>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</si>
  <si>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</si>
  <si>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</si>
  <si>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</si>
  <si>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</si>
  <si>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</si>
  <si>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</si>
  <si>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</si>
  <si>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</si>
  <si>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</si>
  <si>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</si>
  <si>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</si>
  <si>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</si>
  <si>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</si>
  <si>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</si>
  <si>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</si>
  <si>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</si>
  <si>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</si>
  <si>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</si>
  <si>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</si>
  <si>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</si>
  <si>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</si>
  <si>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</si>
  <si>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</si>
  <si>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</si>
  <si>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</si>
  <si>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</si>
  <si>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</si>
  <si>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</si>
  <si>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</si>
  <si>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</si>
  <si>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</si>
  <si>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</si>
  <si>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</si>
  <si>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</si>
  <si>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</si>
  <si>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</si>
  <si>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</si>
  <si>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</si>
  <si>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</si>
  <si>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</si>
  <si>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</si>
  <si>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</si>
  <si>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</si>
  <si>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</si>
  <si>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</si>
  <si>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</si>
  <si>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</si>
  <si>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</si>
  <si>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</si>
  <si>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</si>
  <si>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</si>
  <si>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</si>
  <si>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</si>
  <si>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</si>
  <si>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</si>
  <si>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</si>
  <si>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</si>
  <si>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</si>
  <si>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</si>
  <si>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</si>
  <si>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</si>
  <si>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</si>
  <si>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</si>
  <si>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</si>
  <si>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</si>
  <si>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</si>
  <si>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</si>
  <si>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</si>
  <si>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</si>
  <si>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</si>
  <si>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</si>
  <si>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</si>
  <si>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</si>
  <si>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</si>
  <si>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</si>
  <si>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</si>
  <si>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</si>
  <si>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</si>
  <si>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</si>
  <si>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</si>
  <si>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</si>
  <si>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</si>
  <si>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</si>
  <si>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</si>
  <si>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</si>
  <si>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</si>
  <si>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</si>
  <si>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</si>
  <si>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</si>
  <si>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</si>
  <si>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</si>
  <si>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</si>
  <si>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</si>
  <si>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</si>
  <si>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</si>
  <si>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</si>
  <si>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</si>
  <si>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</si>
  <si>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</si>
  <si>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</si>
  <si>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</si>
  <si>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</si>
  <si>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</si>
  <si>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</si>
  <si>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</si>
  <si>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</si>
  <si>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</si>
  <si>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</si>
  <si>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</si>
  <si>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</si>
  <si>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</si>
  <si>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</si>
  <si>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</si>
  <si>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</si>
  <si>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</si>
  <si>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</si>
  <si>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</si>
  <si>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</si>
  <si>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</si>
  <si>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</si>
  <si>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</si>
  <si>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</si>
  <si>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</si>
  <si>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</si>
  <si>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</si>
  <si>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</si>
  <si>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</si>
  <si>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</si>
  <si>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</si>
  <si>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</si>
  <si>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</si>
  <si>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</si>
  <si>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</si>
  <si>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</si>
  <si>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</si>
  <si>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</si>
  <si>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</si>
  <si>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</si>
  <si>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</si>
  <si>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</si>
  <si>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</si>
  <si>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</si>
  <si>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</si>
  <si>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</si>
  <si>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</si>
  <si>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</si>
  <si>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</si>
  <si>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</si>
  <si>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</si>
  <si>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</si>
  <si>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</si>
  <si>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</si>
  <si>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</si>
  <si>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</si>
  <si>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</si>
  <si>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</si>
  <si>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</si>
  <si>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</si>
  <si>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</si>
  <si>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</si>
  <si>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</si>
  <si>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</si>
  <si>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</si>
  <si>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</si>
  <si>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</si>
  <si>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</si>
  <si>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</si>
  <si>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</si>
  <si>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</si>
  <si>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</si>
  <si>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</si>
  <si>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</si>
  <si>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</si>
  <si>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</si>
  <si>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</si>
  <si>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</si>
  <si>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</si>
  <si>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</si>
  <si>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</si>
  <si>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</si>
  <si>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</si>
  <si>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</si>
  <si>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</si>
  <si>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</si>
  <si>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</si>
  <si>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</si>
  <si>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</si>
  <si>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</si>
  <si>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</si>
  <si>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</si>
  <si>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</si>
  <si>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</si>
  <si>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</si>
  <si>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</si>
  <si>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</si>
  <si>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</si>
  <si>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</si>
  <si>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</si>
  <si>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</si>
  <si>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</si>
  <si>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</si>
  <si>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</si>
  <si>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</si>
  <si>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</si>
  <si>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</si>
  <si>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</si>
  <si>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</si>
  <si>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</si>
  <si>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</si>
  <si>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</si>
  <si>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</si>
  <si>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</si>
  <si>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</si>
  <si>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</si>
  <si>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</si>
  <si>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</si>
  <si>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</si>
  <si>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</si>
  <si>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</si>
  <si>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</si>
  <si>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</si>
  <si>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</si>
  <si>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</si>
  <si>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</si>
  <si>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</si>
  <si>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</si>
  <si>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</si>
  <si>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</si>
  <si>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</si>
  <si>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</si>
  <si>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</si>
  <si>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</si>
  <si>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</si>
  <si>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</si>
  <si>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</si>
  <si>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</si>
  <si>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</si>
  <si>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</si>
  <si>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</si>
  <si>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</si>
  <si>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</si>
  <si>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</si>
  <si>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</si>
  <si>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</si>
  <si>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</si>
  <si>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</si>
  <si>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</si>
  <si>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</si>
  <si>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</si>
  <si>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</si>
  <si>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</si>
  <si>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</si>
  <si>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</si>
  <si>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</si>
  <si>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</si>
  <si>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</si>
  <si>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</si>
  <si>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</si>
  <si>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</si>
  <si>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</si>
  <si>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</si>
  <si>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</si>
  <si>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</si>
  <si>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</si>
  <si>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</si>
  <si>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</si>
  <si>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</si>
  <si>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</si>
  <si>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</si>
  <si>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</si>
  <si>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</si>
  <si>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</si>
  <si>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</si>
  <si>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</si>
  <si>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</si>
  <si>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</si>
  <si>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</si>
  <si>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</si>
  <si>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</si>
  <si>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</si>
  <si>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</si>
  <si>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</si>
  <si>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</si>
  <si>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</si>
  <si>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</si>
  <si>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</si>
  <si>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</si>
  <si>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</si>
  <si>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</si>
  <si>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</si>
  <si>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</si>
  <si>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</si>
  <si>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</si>
  <si>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</si>
  <si>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</si>
  <si>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</si>
  <si>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</si>
  <si>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</si>
  <si>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</si>
  <si>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</si>
  <si>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</si>
  <si>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</si>
  <si>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</si>
  <si>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</si>
  <si>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</si>
  <si>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</si>
  <si>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</si>
  <si>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</si>
  <si>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</si>
  <si>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</si>
  <si>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</si>
  <si>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</si>
  <si>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</si>
  <si>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</si>
  <si>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</si>
  <si>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</si>
  <si>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</si>
  <si>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</si>
  <si>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</si>
  <si>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</si>
  <si>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</si>
  <si>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</si>
  <si>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</si>
  <si>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</si>
  <si>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</si>
  <si>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</si>
  <si>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</si>
  <si>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</si>
  <si>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</si>
  <si>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</si>
  <si>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</si>
  <si>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</si>
  <si>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</si>
  <si>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</si>
  <si>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</si>
  <si>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</si>
  <si>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</si>
  <si>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</si>
  <si>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</si>
  <si>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</si>
  <si>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</si>
  <si>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</si>
  <si>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</si>
  <si>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</si>
  <si>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</si>
  <si>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</si>
  <si>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</si>
  <si>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</si>
  <si>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</si>
  <si>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</si>
  <si>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</si>
  <si>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</si>
  <si>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</si>
  <si>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</si>
  <si>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</si>
  <si>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</si>
  <si>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</si>
  <si>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</si>
  <si>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</si>
  <si>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</si>
  <si>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</si>
  <si>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</si>
  <si>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</si>
  <si>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</si>
  <si>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</si>
  <si>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</si>
  <si>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</si>
  <si>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</si>
  <si>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</si>
  <si>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</si>
  <si>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</si>
  <si>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</si>
  <si>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</si>
  <si>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</si>
  <si>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</si>
  <si>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</si>
  <si>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</si>
  <si>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</si>
  <si>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</si>
  <si>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</si>
  <si>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</si>
  <si>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</si>
  <si>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</si>
  <si>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</si>
  <si>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</si>
  <si>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</si>
  <si>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</si>
  <si>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</si>
  <si>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</si>
  <si>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</si>
  <si>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</si>
  <si>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</si>
  <si>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</si>
  <si>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</si>
  <si>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</si>
  <si>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</si>
  <si>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</si>
  <si>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</si>
  <si>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</si>
  <si>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</si>
  <si>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</si>
  <si>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</si>
  <si>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</si>
  <si>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</si>
  <si>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</si>
  <si>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</si>
  <si>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</si>
  <si>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</si>
  <si>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</si>
  <si>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</si>
  <si>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</si>
  <si>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</si>
  <si>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</si>
  <si>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</si>
  <si>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</si>
  <si>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</si>
  <si>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</si>
  <si>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</si>
  <si>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</si>
  <si>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</si>
  <si>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</si>
  <si>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</si>
  <si>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</si>
  <si>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</si>
  <si>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</si>
  <si>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</si>
  <si>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</si>
  <si>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</si>
  <si>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</si>
  <si>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</si>
  <si>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</si>
  <si>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</si>
  <si>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</si>
  <si>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</si>
  <si>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</si>
  <si>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</si>
  <si>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</si>
  <si>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</si>
  <si>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</si>
  <si>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</si>
  <si>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</si>
  <si>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</si>
  <si>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</si>
  <si>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</si>
  <si>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</si>
  <si>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</si>
  <si>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</si>
  <si>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</si>
  <si>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</si>
  <si>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</si>
  <si>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</si>
  <si>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</si>
  <si>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</si>
  <si>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</si>
  <si>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</si>
  <si>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</si>
  <si>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</si>
  <si>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</si>
  <si>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</si>
  <si>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</si>
  <si>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</si>
  <si>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</si>
  <si>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</si>
  <si>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</si>
  <si>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</si>
  <si>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</si>
  <si>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</si>
  <si>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</si>
  <si>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</si>
  <si>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</si>
  <si>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</si>
  <si>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</si>
  <si>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</si>
  <si>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</si>
  <si>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</si>
  <si>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</si>
  <si>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</si>
  <si>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</si>
  <si>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</si>
  <si>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</si>
  <si>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</si>
  <si>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</si>
  <si>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</si>
  <si>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</si>
  <si>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</si>
  <si>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</si>
  <si>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</si>
  <si>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</si>
  <si>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</si>
  <si>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</si>
  <si>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</si>
  <si>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</si>
  <si>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</si>
  <si>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</si>
  <si>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</si>
  <si>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</si>
  <si>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</si>
  <si>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</si>
  <si>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</si>
  <si>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</si>
  <si>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</si>
  <si>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</si>
  <si>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</si>
  <si>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</si>
  <si>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</si>
  <si>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</si>
  <si>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</si>
  <si>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</si>
  <si>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</si>
  <si>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</si>
  <si>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</si>
  <si>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</si>
  <si>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</si>
  <si>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</si>
  <si>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</si>
  <si>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</si>
  <si>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</si>
  <si>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</si>
  <si>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</si>
  <si>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</si>
  <si>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</si>
  <si>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</si>
  <si>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</si>
  <si>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</si>
  <si>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</si>
  <si>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</si>
  <si>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</si>
  <si>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</si>
  <si>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</si>
  <si>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</si>
  <si>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</si>
  <si>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</si>
  <si>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</si>
  <si>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</si>
  <si>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</si>
  <si>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</si>
  <si>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</si>
  <si>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</si>
  <si>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</si>
  <si>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</si>
  <si>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</si>
  <si>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</si>
  <si>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</si>
  <si>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</si>
  <si>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</si>
  <si>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</si>
  <si>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</si>
  <si>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</si>
  <si>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</si>
  <si>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</si>
  <si>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</si>
  <si>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</si>
  <si>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</si>
  <si>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</si>
  <si>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</si>
  <si>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</si>
  <si>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</si>
  <si>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</si>
  <si>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</si>
  <si>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</si>
  <si>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</si>
  <si>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</si>
  <si>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</si>
  <si>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</si>
  <si>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</si>
  <si>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</si>
  <si>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</si>
  <si>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</si>
  <si>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</si>
  <si>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</si>
  <si>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</si>
  <si>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</si>
  <si>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</si>
  <si>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</si>
  <si>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</si>
  <si>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</si>
  <si>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</si>
  <si>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</si>
  <si>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</si>
  <si>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</si>
  <si>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</si>
  <si>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</si>
  <si>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</si>
  <si>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</si>
  <si>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</si>
  <si>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</si>
  <si>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</si>
  <si>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</si>
  <si>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</si>
  <si>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</si>
  <si>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</si>
  <si>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</si>
  <si>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</si>
  <si>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</si>
  <si>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</si>
  <si>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</si>
  <si>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</si>
  <si>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</si>
  <si>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</si>
  <si>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</si>
  <si>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</si>
  <si>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</si>
  <si>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</si>
  <si>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</si>
  <si>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</si>
  <si>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</si>
  <si>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</si>
  <si>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</si>
  <si>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</si>
  <si>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</si>
  <si>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</si>
  <si>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</si>
  <si>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</si>
  <si>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</si>
  <si>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</si>
  <si>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</si>
  <si>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</si>
  <si>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</si>
  <si>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</si>
  <si>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</si>
  <si>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</si>
  <si>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</si>
  <si>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</si>
  <si>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</si>
  <si>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</si>
  <si>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</si>
  <si>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</si>
  <si>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</si>
  <si>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</si>
  <si>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</si>
  <si>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</si>
  <si>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</si>
  <si>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</si>
  <si>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</si>
  <si>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</si>
  <si>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</si>
  <si>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</si>
  <si>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</si>
  <si>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</si>
  <si>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</si>
  <si>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</si>
  <si>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</si>
  <si>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</si>
  <si>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</si>
  <si>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</si>
  <si>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</si>
  <si>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</si>
  <si>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</si>
  <si>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</si>
  <si>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</si>
  <si>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</si>
  <si>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</si>
  <si>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</si>
  <si>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</si>
  <si>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</si>
  <si>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</si>
  <si>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</si>
  <si>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</si>
  <si>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</si>
  <si>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</si>
  <si>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</si>
  <si>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</si>
  <si>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</si>
  <si>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</si>
  <si>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</si>
  <si>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</si>
  <si>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</si>
  <si>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</si>
  <si>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</si>
  <si>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</si>
  <si>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</si>
  <si>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</si>
  <si>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</si>
  <si>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</si>
  <si>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</si>
  <si>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</si>
  <si>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</si>
  <si>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</si>
  <si>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</si>
  <si>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</si>
  <si>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</si>
  <si>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</si>
  <si>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</si>
  <si>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</si>
  <si>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</si>
  <si>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</si>
  <si>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</si>
  <si>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</si>
  <si>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</si>
  <si>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</si>
  <si>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</si>
  <si>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</si>
  <si>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</si>
  <si>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</si>
  <si>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</si>
  <si>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</si>
  <si>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</si>
  <si>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</si>
  <si>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</si>
  <si>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</si>
  <si>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</si>
  <si>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</si>
  <si>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</si>
  <si>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</si>
  <si>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</si>
  <si>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</si>
  <si>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</si>
  <si>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</si>
  <si>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</si>
  <si>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</si>
  <si>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</si>
  <si>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</si>
  <si>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</si>
  <si>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</si>
  <si>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</si>
  <si>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</si>
  <si>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</si>
  <si>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</si>
  <si>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</si>
  <si>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</si>
  <si>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</si>
  <si>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</si>
  <si>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</si>
  <si>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</si>
  <si>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</si>
  <si>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</si>
  <si>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</si>
  <si>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</si>
  <si>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</si>
  <si>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</si>
  <si>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</si>
  <si>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</si>
  <si>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</si>
  <si>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</si>
  <si>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</si>
  <si>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</si>
  <si>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</si>
  <si>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</si>
  <si>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</si>
  <si>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</si>
  <si>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</si>
  <si>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</si>
  <si>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</si>
  <si>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</si>
  <si>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</si>
  <si>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</si>
  <si>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</si>
  <si>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</si>
  <si>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</si>
  <si>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</si>
  <si>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</si>
  <si>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</si>
  <si>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</si>
  <si>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</si>
  <si>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</si>
  <si>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</si>
  <si>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</si>
  <si>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</si>
  <si>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</si>
  <si>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</si>
  <si>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</si>
  <si>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</si>
  <si>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</si>
  <si>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</si>
  <si>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</si>
  <si>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</si>
  <si>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</si>
  <si>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</si>
  <si>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</si>
  <si>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</si>
  <si>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</si>
  <si>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</si>
  <si>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</si>
  <si>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</si>
  <si>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</si>
  <si>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</si>
  <si>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</si>
  <si>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</si>
  <si>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</si>
  <si>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</si>
  <si>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</si>
  <si>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</si>
  <si>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</si>
  <si>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</si>
  <si>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</si>
  <si>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</si>
  <si>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</si>
  <si>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</si>
  <si>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</si>
  <si>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</si>
  <si>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</si>
  <si>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</si>
  <si>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</si>
  <si>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</si>
  <si>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</si>
  <si>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</si>
  <si>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</si>
  <si>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</si>
  <si>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</si>
  <si>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</si>
  <si>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</si>
  <si>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</si>
  <si>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</si>
  <si>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</si>
  <si>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</si>
  <si>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</si>
  <si>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</si>
  <si>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</si>
  <si>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</si>
  <si>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</si>
  <si>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</si>
  <si>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</si>
  <si>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</si>
  <si>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</si>
  <si>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</si>
  <si>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</si>
  <si>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</si>
  <si>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</si>
  <si>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</si>
  <si>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</si>
  <si>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</si>
  <si>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</si>
  <si>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</si>
  <si>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</si>
  <si>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</si>
  <si>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</si>
  <si>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</si>
  <si>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</si>
  <si>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</si>
  <si>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</si>
  <si>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</si>
  <si>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</si>
  <si>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</si>
  <si>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</si>
  <si>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</si>
  <si>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</si>
  <si>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</si>
  <si>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</si>
  <si>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</si>
  <si>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</si>
  <si>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</si>
  <si>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</si>
  <si>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</si>
  <si>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</si>
  <si>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</si>
  <si>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</si>
  <si>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</si>
  <si>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</si>
  <si>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</si>
  <si>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</si>
  <si>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</si>
  <si>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</si>
  <si>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</si>
  <si>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</si>
  <si>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</si>
  <si>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</si>
  <si>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</si>
  <si>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</si>
  <si>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</si>
  <si>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</si>
  <si>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</si>
  <si>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</si>
  <si>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</si>
  <si>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</si>
  <si>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</si>
  <si>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</si>
  <si>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</si>
  <si>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</si>
  <si>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</si>
  <si>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</si>
  <si>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</si>
  <si>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</si>
  <si>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</si>
  <si>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</si>
  <si>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</si>
  <si>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</si>
  <si>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</si>
  <si>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</si>
  <si>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</si>
  <si>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</si>
  <si>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</si>
  <si>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</si>
  <si>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</si>
  <si>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</si>
  <si>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</si>
  <si>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</si>
  <si>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</si>
  <si>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</si>
  <si>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</si>
  <si>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</si>
  <si>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</si>
  <si>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</si>
  <si>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</si>
  <si>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</si>
  <si>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</si>
  <si>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</si>
  <si>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</si>
  <si>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</si>
  <si>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</si>
  <si>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</si>
  <si>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</si>
  <si>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</si>
  <si>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</si>
  <si>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</si>
  <si>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</si>
  <si>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</si>
  <si>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</si>
  <si>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</si>
  <si>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</si>
  <si>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</si>
  <si>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</si>
  <si>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</si>
  <si>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</si>
  <si>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</si>
  <si>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</si>
  <si>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</si>
  <si>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</si>
  <si>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</si>
  <si>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</si>
  <si>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</si>
  <si>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</si>
  <si>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</si>
  <si>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</si>
  <si>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</si>
  <si>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</si>
  <si>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</si>
  <si>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</si>
  <si>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</si>
  <si>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</si>
  <si>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</si>
  <si>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</si>
  <si>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</si>
  <si>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</si>
  <si>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</si>
  <si>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</si>
  <si>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</si>
  <si>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</si>
  <si>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</si>
  <si>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</si>
  <si>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</si>
  <si>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</si>
  <si>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</si>
  <si>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</si>
  <si>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</si>
  <si>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</si>
  <si>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</si>
  <si>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</si>
  <si>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</si>
  <si>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</si>
  <si>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</si>
  <si>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</si>
  <si>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</si>
  <si>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</si>
  <si>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</si>
  <si>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</si>
  <si>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</si>
  <si>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</si>
  <si>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</si>
  <si>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</si>
  <si>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</si>
  <si>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</si>
  <si>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</si>
  <si>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</si>
  <si>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</si>
  <si>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</si>
  <si>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</si>
  <si>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</si>
  <si>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</si>
  <si>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</si>
  <si>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</si>
  <si>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</si>
  <si>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</si>
  <si>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</si>
  <si>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</si>
  <si>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</si>
  <si>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</si>
  <si>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</si>
  <si>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</si>
  <si>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</si>
  <si>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</si>
  <si>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</si>
  <si>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</si>
  <si>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</si>
  <si>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</si>
  <si>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</si>
  <si>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</si>
  <si>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</si>
  <si>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</si>
  <si>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</si>
  <si>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</si>
  <si>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</si>
  <si>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</si>
  <si>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</si>
  <si>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</si>
  <si>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</si>
  <si>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</si>
  <si>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</si>
  <si>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</si>
  <si>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</si>
  <si>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</si>
  <si>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</si>
  <si>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</si>
  <si>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</si>
  <si>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</si>
  <si>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</si>
  <si>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</si>
  <si>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</si>
  <si>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</si>
  <si>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</si>
  <si>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</si>
  <si>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</si>
  <si>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</si>
  <si>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</si>
  <si>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</si>
  <si>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</si>
  <si>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</si>
  <si>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</si>
  <si>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</si>
  <si>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</si>
  <si>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</si>
  <si>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</si>
  <si>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</si>
  <si>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</si>
  <si>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</si>
  <si>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</si>
  <si>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</si>
  <si>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</si>
  <si>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</si>
  <si>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</si>
  <si>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</si>
  <si>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</si>
  <si>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</si>
  <si>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</si>
  <si>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</si>
  <si>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</si>
  <si>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</si>
  <si>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</si>
  <si>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</si>
  <si>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</si>
  <si>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</si>
  <si>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</si>
  <si>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</si>
  <si>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</si>
  <si>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</si>
  <si>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</si>
  <si>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</si>
  <si>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</si>
  <si>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</si>
  <si>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</si>
  <si>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</si>
  <si>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</si>
  <si>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</si>
  <si>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</si>
  <si>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</si>
  <si>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</si>
  <si>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</si>
  <si>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</si>
  <si>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</si>
  <si>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</si>
  <si>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</si>
  <si>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</si>
  <si>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</si>
  <si>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</si>
  <si>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</si>
  <si>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</si>
  <si>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</si>
  <si>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</si>
  <si>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</si>
  <si>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</si>
  <si>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</si>
  <si>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</si>
  <si>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</si>
  <si>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</si>
  <si>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</si>
  <si>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</si>
  <si>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</si>
  <si>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</si>
  <si>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</si>
  <si>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</si>
  <si>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</si>
  <si>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</si>
  <si>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</si>
  <si>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</si>
  <si>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</si>
  <si>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</si>
  <si>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</si>
  <si>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</si>
  <si>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</si>
  <si>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</si>
  <si>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</si>
  <si>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</si>
  <si>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</si>
  <si>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</si>
  <si>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</si>
  <si>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</si>
  <si>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</si>
  <si>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</si>
  <si>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</si>
  <si>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</si>
  <si>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</si>
  <si>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</si>
  <si>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</si>
  <si>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</si>
  <si>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</si>
  <si>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</si>
  <si>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</si>
  <si>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</si>
  <si>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</si>
  <si>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</si>
  <si>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</si>
  <si>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</si>
  <si>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</si>
  <si>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</si>
  <si>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</si>
  <si>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</si>
  <si>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</si>
  <si>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</si>
  <si>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</si>
  <si>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</si>
  <si>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</si>
  <si>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</si>
  <si>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</si>
  <si>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</si>
  <si>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</si>
  <si>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</si>
  <si>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</si>
  <si>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</si>
  <si>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</si>
  <si>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</si>
  <si>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</si>
  <si>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</si>
  <si>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</si>
  <si>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</si>
  <si>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</si>
  <si>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</si>
  <si>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</si>
  <si>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</si>
  <si>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</si>
  <si>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</si>
  <si>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</si>
  <si>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</si>
  <si>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</si>
  <si>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</si>
  <si>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</si>
  <si>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</si>
  <si>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</si>
  <si>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</si>
  <si>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</si>
  <si>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</si>
  <si>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</si>
  <si>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</si>
  <si>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</si>
  <si>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</si>
  <si>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</si>
  <si>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</si>
  <si>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</si>
  <si>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</si>
  <si>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</si>
  <si>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</si>
  <si>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</si>
  <si>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</si>
  <si>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</si>
  <si>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</si>
  <si>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</si>
  <si>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</si>
  <si>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</si>
  <si>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</si>
  <si>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</si>
  <si>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</si>
  <si>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</si>
  <si>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</si>
  <si>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</si>
  <si>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</si>
  <si>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</si>
  <si>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</si>
  <si>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</si>
  <si>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</si>
  <si>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</si>
  <si>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</si>
  <si>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</si>
  <si>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</si>
  <si>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</si>
  <si>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</si>
  <si>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</si>
  <si>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</si>
  <si>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</si>
  <si>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</si>
  <si>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</si>
  <si>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</si>
  <si>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</si>
  <si>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</si>
  <si>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</si>
  <si>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</si>
  <si>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</si>
  <si>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</si>
  <si>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</si>
  <si>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</si>
  <si>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</si>
  <si>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</si>
  <si>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</si>
  <si>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</si>
  <si>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</si>
  <si>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</si>
  <si>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</si>
  <si>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</si>
  <si>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</si>
  <si>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</si>
  <si>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</si>
  <si>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</si>
  <si>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</si>
  <si>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</si>
  <si>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</si>
  <si>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</si>
  <si>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</si>
  <si>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</si>
  <si>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</si>
  <si>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</si>
  <si>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</si>
  <si>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</si>
  <si>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</si>
  <si>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</si>
  <si>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</si>
  <si>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</si>
  <si>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</si>
  <si>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</si>
  <si>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</si>
  <si>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</si>
  <si>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</si>
  <si>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</si>
  <si>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</si>
  <si>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</si>
  <si>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</si>
  <si>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</si>
  <si>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</si>
  <si>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</si>
  <si>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</si>
  <si>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</si>
  <si>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</si>
  <si>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</si>
  <si>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</si>
  <si>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</si>
  <si>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</si>
  <si>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</si>
  <si>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</si>
  <si>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</si>
  <si>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</si>
  <si>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</si>
  <si>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</si>
  <si>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</si>
  <si>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</si>
  <si>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</si>
  <si>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</si>
  <si>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</si>
  <si>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</si>
  <si>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</si>
  <si>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</si>
  <si>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</si>
  <si>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</si>
  <si>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</si>
  <si>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</si>
  <si>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</si>
  <si>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</si>
  <si>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</si>
  <si>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</si>
  <si>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</si>
  <si>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</si>
  <si>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</si>
  <si>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</si>
  <si>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</si>
  <si>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</si>
  <si>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</si>
  <si>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</si>
  <si>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</si>
  <si>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</si>
  <si>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</si>
  <si>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</si>
  <si>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</si>
  <si>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</si>
  <si>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</si>
  <si>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</si>
  <si>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</si>
  <si>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</si>
  <si>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</si>
  <si>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</si>
  <si>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</si>
  <si>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</si>
  <si>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</si>
  <si>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</si>
  <si>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</si>
  <si>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</si>
  <si>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</si>
  <si>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</si>
  <si>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</si>
  <si>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</si>
  <si>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</si>
  <si>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</si>
  <si>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</si>
  <si>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</si>
  <si>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</si>
  <si>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</si>
  <si>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</si>
  <si>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</si>
  <si>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</si>
  <si>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</si>
  <si>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</si>
  <si>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</si>
  <si>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</si>
  <si>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</si>
  <si>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</si>
  <si>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</si>
  <si>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</si>
  <si>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</si>
  <si>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</si>
  <si>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</si>
  <si>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</si>
  <si>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</si>
  <si>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</si>
  <si>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</si>
  <si>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</si>
  <si>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</si>
  <si>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</si>
  <si>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</si>
  <si>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</si>
  <si>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</si>
  <si>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</si>
  <si>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</si>
  <si>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</si>
  <si>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</si>
  <si>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</si>
  <si>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</si>
  <si>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</si>
  <si>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</si>
  <si>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</si>
  <si>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</si>
  <si>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</si>
  <si>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</si>
  <si>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</si>
  <si>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</si>
  <si>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</si>
  <si>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</si>
  <si>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</si>
  <si>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</si>
  <si>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</si>
  <si>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</si>
  <si>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</si>
  <si>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</si>
  <si>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</si>
  <si>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</si>
  <si>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</si>
  <si>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</si>
  <si>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</si>
  <si>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</si>
  <si>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</si>
  <si>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</si>
  <si>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</si>
  <si>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</si>
  <si>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</si>
  <si>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</si>
  <si>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</si>
  <si>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</si>
  <si>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</si>
  <si>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</si>
  <si>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</si>
  <si>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</si>
  <si>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</si>
  <si>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</si>
  <si>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</si>
  <si>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</si>
  <si>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</si>
  <si>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</si>
  <si>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</si>
  <si>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</si>
  <si>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</si>
  <si>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</si>
  <si>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</si>
  <si>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</si>
  <si>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</si>
  <si>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</si>
  <si>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</si>
  <si>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</si>
  <si>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</si>
  <si>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</si>
  <si>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</si>
  <si>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</si>
  <si>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</si>
  <si>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</si>
  <si>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</si>
  <si>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</si>
  <si>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</si>
  <si>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</si>
  <si>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</si>
  <si>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</si>
  <si>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</si>
  <si>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</si>
  <si>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</si>
  <si>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</si>
  <si>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</si>
  <si>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</si>
  <si>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</si>
  <si>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</si>
  <si>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</si>
  <si>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</si>
  <si>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</si>
  <si>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</si>
  <si>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</si>
  <si>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</si>
  <si>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</si>
  <si>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</si>
  <si>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</si>
  <si>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</si>
  <si>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</si>
  <si>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</si>
  <si>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</si>
  <si>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</si>
  <si>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</si>
  <si>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</si>
  <si>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</si>
  <si>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</si>
  <si>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</si>
  <si>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</si>
  <si>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</si>
  <si>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</si>
  <si>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</si>
  <si>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</si>
  <si>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</si>
  <si>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</si>
  <si>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</si>
  <si>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</si>
  <si>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</si>
  <si>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</si>
  <si>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</si>
  <si>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</si>
  <si>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</si>
  <si>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</si>
  <si>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</si>
  <si>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</si>
  <si>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</si>
  <si>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</si>
  <si>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</si>
  <si>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</si>
  <si>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</si>
  <si>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</si>
  <si>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</si>
  <si>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</si>
  <si>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</si>
  <si>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</si>
  <si>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</si>
  <si>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</si>
  <si>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</si>
  <si>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</si>
  <si>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</si>
  <si>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</si>
  <si>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</si>
  <si>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</si>
  <si>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</si>
  <si>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</si>
  <si>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</si>
  <si>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</si>
  <si>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</si>
  <si>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</si>
  <si>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</si>
  <si>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</si>
  <si>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</si>
  <si>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</si>
  <si>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</si>
  <si>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</si>
  <si>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</si>
  <si>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</si>
  <si>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</si>
  <si>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</si>
  <si>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</si>
  <si>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</si>
  <si>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</si>
  <si>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</si>
  <si>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</si>
  <si>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</si>
  <si>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</si>
  <si>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</si>
  <si>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</si>
  <si>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</si>
  <si>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</si>
  <si>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</si>
  <si>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</si>
  <si>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</si>
  <si>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</si>
  <si>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</si>
  <si>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</si>
  <si>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</si>
  <si>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</si>
  <si>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</si>
  <si>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</si>
  <si>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</si>
  <si>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</si>
  <si>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</si>
  <si>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</si>
  <si>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</si>
  <si>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</si>
  <si>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</si>
  <si>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</si>
  <si>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</si>
  <si>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</si>
  <si>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</si>
  <si>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</si>
  <si>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</si>
  <si>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</si>
  <si>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</si>
  <si>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</si>
  <si>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</si>
  <si>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</si>
  <si>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</si>
  <si>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</si>
  <si>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</si>
  <si>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</si>
  <si>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</si>
  <si>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</si>
  <si>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</si>
  <si>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</si>
  <si>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</si>
  <si>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</si>
  <si>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</si>
  <si>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</si>
  <si>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</si>
  <si>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</si>
  <si>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</si>
  <si>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</si>
  <si>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</si>
  <si>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</si>
  <si>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</si>
  <si>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</si>
  <si>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</si>
  <si>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</si>
  <si>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</si>
  <si>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</si>
  <si>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</si>
  <si>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</si>
  <si>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</si>
  <si>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</si>
  <si>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</si>
  <si>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</si>
  <si>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</si>
  <si>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</si>
  <si>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</si>
  <si>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</si>
  <si>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</si>
  <si>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</si>
  <si>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</si>
  <si>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</si>
  <si>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</si>
  <si>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</si>
  <si>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</si>
  <si>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</si>
  <si>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</si>
  <si>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</si>
  <si>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</si>
  <si>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</si>
  <si>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</si>
  <si>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</si>
  <si>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</si>
  <si>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</si>
  <si>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</si>
  <si>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</si>
  <si>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</si>
  <si>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</si>
  <si>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</si>
  <si>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</si>
  <si>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</si>
  <si>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</si>
  <si>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</si>
  <si>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</si>
  <si>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</si>
  <si>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</si>
  <si>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</si>
  <si>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</si>
  <si>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</si>
  <si>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</si>
  <si>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</si>
  <si>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</si>
  <si>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</si>
  <si>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</si>
  <si>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</si>
  <si>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</si>
  <si>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</si>
  <si>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</si>
  <si>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</si>
  <si>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</si>
  <si>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</si>
  <si>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</si>
  <si>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</si>
  <si>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</si>
  <si>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</si>
  <si>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</si>
  <si>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</si>
  <si>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</si>
  <si>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</si>
  <si>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</si>
  <si>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</si>
  <si>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</si>
  <si>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</si>
  <si>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</si>
  <si>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</si>
  <si>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</si>
  <si>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</si>
  <si>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</si>
  <si>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</si>
  <si>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</si>
  <si>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</si>
  <si>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</si>
  <si>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</si>
  <si>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</si>
  <si>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</si>
  <si>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</si>
  <si>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</si>
  <si>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</si>
  <si>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</si>
  <si>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</si>
  <si>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</si>
  <si>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</si>
  <si>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</si>
  <si>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</si>
  <si>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</si>
  <si>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</si>
  <si>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</si>
  <si>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</si>
  <si>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</si>
  <si>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</si>
  <si>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</si>
  <si>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</si>
  <si>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</si>
  <si>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</si>
  <si>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</si>
  <si>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</si>
  <si>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</si>
  <si>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</si>
  <si>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</si>
  <si>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</si>
  <si>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</si>
  <si>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</si>
  <si>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</si>
  <si>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</si>
  <si>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</si>
  <si>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</si>
  <si>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</si>
  <si>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</si>
  <si>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</si>
  <si>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</si>
  <si>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</si>
  <si>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</si>
  <si>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</si>
  <si>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</si>
  <si>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</si>
  <si>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</si>
  <si>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</si>
  <si>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</si>
  <si>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</si>
  <si>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</si>
  <si>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</si>
  <si>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</si>
  <si>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</si>
  <si>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</si>
  <si>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</si>
  <si>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</si>
  <si>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</si>
  <si>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</si>
  <si>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</si>
  <si>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</si>
  <si>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</si>
  <si>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</si>
  <si>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</si>
  <si>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</si>
  <si>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</si>
  <si>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</si>
  <si>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</si>
  <si>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</si>
  <si>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</si>
  <si>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</si>
  <si>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</si>
  <si>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</si>
  <si>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</si>
  <si>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</si>
  <si>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</si>
  <si>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</si>
  <si>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</si>
  <si>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</si>
  <si>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</si>
  <si>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</si>
  <si>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</si>
  <si>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</si>
  <si>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</si>
  <si>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</si>
  <si>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</si>
  <si>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</si>
  <si>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</si>
  <si>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</si>
  <si>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</si>
  <si>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</si>
  <si>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</si>
  <si>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</si>
  <si>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</si>
  <si>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</si>
  <si>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</si>
  <si>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</si>
  <si>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</si>
  <si>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</si>
  <si>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</si>
  <si>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</si>
  <si>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</si>
  <si>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</si>
  <si>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</si>
  <si>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</si>
  <si>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</si>
  <si>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</si>
  <si>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</si>
  <si>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</si>
  <si>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</si>
  <si>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</si>
  <si>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</si>
  <si>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</si>
  <si>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</si>
  <si>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</si>
  <si>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</si>
  <si>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</si>
  <si>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</si>
  <si>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</si>
  <si>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</si>
  <si>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</si>
  <si>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</si>
  <si>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</si>
  <si>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</si>
  <si>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</si>
  <si>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</si>
  <si>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</si>
  <si>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</si>
  <si>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</si>
  <si>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</si>
  <si>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</si>
  <si>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</si>
  <si>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</si>
  <si>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</si>
  <si>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</si>
  <si>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</si>
  <si>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</si>
  <si>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</si>
  <si>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</si>
  <si>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</si>
  <si>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</si>
  <si>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</si>
  <si>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</si>
  <si>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</si>
  <si>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</si>
  <si>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</si>
  <si>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</si>
  <si>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</si>
  <si>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</si>
  <si>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</si>
  <si>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</si>
  <si>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</si>
  <si>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</si>
  <si>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</si>
  <si>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</si>
  <si>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</si>
  <si>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</si>
  <si>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</si>
  <si>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</si>
  <si>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</si>
  <si>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</si>
  <si>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</si>
  <si>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</si>
  <si>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</si>
  <si>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</si>
  <si>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</si>
  <si>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</si>
  <si>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</si>
  <si>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</si>
  <si>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</si>
  <si>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</si>
  <si>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</si>
  <si>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</si>
  <si>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</si>
  <si>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</si>
  <si>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</si>
  <si>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</si>
  <si>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</si>
  <si>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</si>
  <si>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</si>
  <si>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</si>
  <si>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</si>
  <si>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</si>
  <si>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</si>
  <si>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</si>
  <si>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</si>
  <si>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</si>
  <si>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</si>
  <si>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</si>
  <si>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</si>
  <si>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</si>
  <si>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</si>
  <si>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</si>
  <si>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</si>
  <si>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</si>
  <si>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</si>
  <si>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</si>
  <si>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</si>
  <si>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</si>
  <si>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</si>
  <si>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</si>
  <si>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</si>
  <si>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</si>
  <si>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</si>
  <si>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</si>
  <si>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</si>
  <si>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</si>
  <si>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</si>
  <si>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</si>
  <si>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</si>
  <si>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</si>
  <si>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</si>
  <si>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</si>
  <si>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</si>
  <si>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</si>
  <si>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</si>
  <si>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</si>
  <si>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</si>
  <si>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</si>
  <si>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</si>
  <si>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</si>
  <si>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</si>
  <si>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</si>
  <si>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</si>
  <si>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</si>
  <si>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</si>
  <si>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</si>
  <si>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</si>
  <si>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</si>
  <si>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</si>
  <si>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</si>
  <si>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</si>
  <si>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</si>
  <si>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</si>
  <si>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</si>
  <si>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</si>
  <si>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</si>
  <si>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</si>
  <si>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</si>
  <si>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</si>
  <si>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</si>
  <si>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</si>
  <si>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</si>
  <si>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</si>
  <si>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</si>
  <si>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</si>
  <si>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</si>
  <si>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</si>
  <si>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</si>
  <si>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</si>
  <si>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</si>
  <si>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</si>
  <si>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</si>
  <si>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</si>
  <si>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</si>
  <si>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</si>
  <si>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</si>
  <si>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</si>
  <si>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</si>
  <si>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</si>
  <si>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</si>
  <si>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</si>
  <si>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</si>
  <si>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</si>
  <si>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</si>
  <si>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</si>
  <si>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</si>
  <si>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</si>
  <si>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</si>
  <si>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</si>
  <si>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</si>
  <si>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</si>
  <si>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</si>
  <si>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</si>
  <si>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</si>
  <si>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</si>
  <si>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</si>
  <si>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</si>
  <si>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</si>
  <si>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</si>
  <si>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</si>
  <si>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</si>
  <si>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</si>
  <si>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</si>
  <si>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</si>
  <si>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</si>
  <si>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</si>
  <si>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</si>
  <si>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</si>
  <si>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</si>
  <si>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</si>
  <si>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</si>
  <si>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</si>
  <si>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</si>
  <si>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</si>
  <si>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</si>
  <si>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</si>
  <si>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</si>
  <si>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</si>
  <si>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</si>
  <si>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</si>
  <si>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</si>
  <si>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</si>
  <si>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</si>
  <si>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</si>
  <si>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</si>
  <si>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</si>
  <si>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</si>
  <si>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</si>
  <si>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</si>
  <si>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</si>
  <si>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</si>
  <si>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</si>
  <si>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</si>
  <si>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</si>
  <si>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</si>
  <si>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</si>
  <si>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</si>
  <si>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</si>
  <si>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</si>
  <si>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</si>
  <si>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</si>
  <si>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</si>
  <si>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</si>
  <si>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</si>
  <si>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</si>
  <si>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</si>
  <si>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</si>
  <si>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</si>
  <si>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</si>
  <si>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</si>
  <si>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</si>
  <si>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</si>
  <si>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</si>
  <si>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</si>
  <si>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</si>
  <si>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</si>
  <si>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</si>
  <si>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</si>
  <si>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</si>
  <si>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</si>
  <si>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</si>
  <si>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</si>
  <si>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</si>
  <si>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</si>
  <si>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</si>
  <si>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</si>
  <si>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</si>
  <si>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</si>
  <si>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</si>
  <si>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</si>
  <si>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</si>
  <si>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</si>
  <si>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</si>
  <si>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</si>
  <si>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</si>
  <si>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</si>
  <si>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</si>
  <si>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</si>
  <si>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</si>
  <si>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</si>
  <si>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</si>
  <si>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</si>
  <si>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</si>
  <si>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</si>
  <si>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</si>
  <si>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</si>
  <si>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</si>
  <si>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</si>
  <si>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</si>
  <si>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</si>
  <si>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</si>
  <si>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</si>
  <si>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</si>
  <si>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</si>
  <si>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</si>
  <si>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</si>
  <si>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</si>
  <si>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</si>
  <si>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</si>
  <si>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</si>
  <si>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</si>
  <si>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</si>
  <si>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</si>
  <si>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</si>
  <si>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</si>
  <si>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</si>
  <si>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</si>
  <si>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</si>
  <si>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</si>
  <si>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</si>
  <si>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</si>
  <si>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</si>
  <si>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</si>
  <si>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</si>
  <si>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</si>
  <si>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</si>
  <si>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</si>
  <si>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</si>
  <si>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</si>
  <si>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</si>
  <si>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</si>
  <si>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</si>
  <si>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</si>
  <si>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</si>
  <si>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</si>
  <si>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</si>
  <si>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</si>
  <si>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</si>
  <si>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</si>
  <si>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</si>
  <si>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</si>
  <si>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</si>
  <si>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</si>
  <si>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</si>
  <si>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</si>
  <si>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</si>
  <si>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</si>
  <si>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</si>
  <si>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</si>
  <si>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</si>
  <si>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</si>
  <si>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</si>
  <si>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</si>
  <si>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</si>
  <si>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</si>
  <si>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</si>
  <si>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</si>
  <si>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</si>
  <si>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</si>
  <si>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</si>
  <si>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</si>
  <si>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</si>
  <si>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</si>
  <si>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</si>
  <si>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</si>
  <si>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</si>
  <si>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</si>
  <si>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</si>
  <si>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</si>
  <si>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</si>
  <si>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</si>
  <si>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</si>
  <si>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</si>
  <si>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</si>
  <si>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</si>
  <si>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</si>
  <si>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</si>
  <si>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</si>
  <si>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</si>
  <si>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</si>
  <si>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</si>
  <si>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</si>
  <si>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</si>
  <si>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</si>
  <si>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</si>
  <si>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</si>
  <si>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</si>
  <si>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</si>
  <si>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</si>
  <si>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</si>
  <si>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</si>
  <si>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</si>
  <si>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</si>
  <si>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</si>
  <si>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</si>
  <si>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</si>
  <si>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</si>
  <si>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</si>
  <si>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</si>
  <si>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</si>
  <si>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</si>
  <si>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</si>
  <si>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</si>
  <si>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</si>
  <si>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</si>
  <si>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</si>
  <si>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</si>
  <si>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</si>
  <si>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</si>
  <si>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</si>
  <si>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</si>
  <si>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</si>
  <si>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</si>
  <si>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</si>
  <si>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</si>
  <si>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</si>
  <si>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</si>
  <si>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</si>
  <si>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</si>
  <si>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</si>
  <si>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</si>
  <si>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</si>
  <si>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</si>
  <si>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</si>
  <si>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</si>
  <si>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</si>
  <si>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</si>
  <si>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</si>
  <si>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</si>
  <si>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</si>
  <si>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</si>
  <si>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</si>
  <si>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</si>
  <si>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</si>
  <si>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</si>
  <si>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</si>
  <si>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</si>
  <si>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</si>
  <si>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</si>
  <si>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</si>
  <si>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</si>
  <si>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</si>
  <si>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</si>
  <si>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</si>
  <si>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</si>
  <si>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</si>
  <si>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</si>
  <si>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</si>
  <si>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</si>
  <si>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</si>
  <si>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</si>
  <si>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</si>
  <si>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</si>
  <si>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</si>
  <si>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</si>
  <si>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</si>
  <si>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</si>
  <si>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</si>
  <si>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</si>
  <si>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</si>
  <si>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</si>
  <si>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</si>
  <si>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</si>
  <si>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</si>
  <si>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</si>
  <si>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</si>
  <si>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</si>
  <si>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</si>
  <si>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</si>
  <si>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</si>
  <si>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</si>
  <si>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</si>
  <si>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</si>
  <si>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</si>
  <si>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</si>
  <si>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</si>
  <si>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</si>
  <si>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</si>
  <si>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</si>
  <si>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</si>
  <si>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</si>
  <si>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</si>
  <si>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</si>
  <si>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</si>
  <si>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</si>
  <si>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</si>
  <si>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</si>
  <si>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</si>
  <si>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</si>
  <si>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</si>
  <si>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</si>
  <si>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</si>
  <si>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</si>
  <si>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</si>
  <si>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</si>
  <si>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</si>
  <si>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</si>
  <si>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</si>
  <si>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</si>
  <si>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</si>
  <si>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</si>
  <si>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</si>
  <si>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</si>
  <si>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</si>
  <si>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</si>
  <si>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</si>
  <si>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</si>
  <si>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</si>
  <si>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</si>
  <si>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</si>
  <si>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</si>
  <si>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</si>
  <si>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</si>
  <si>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</si>
  <si>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</si>
  <si>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</si>
  <si>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</si>
  <si>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</si>
  <si>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</si>
  <si>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</si>
  <si>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</si>
  <si>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</si>
  <si>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</si>
  <si>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</si>
  <si>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</si>
  <si>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</si>
  <si>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</si>
  <si>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</si>
  <si>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</si>
  <si>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</si>
  <si>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</si>
  <si>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</si>
  <si>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</si>
  <si>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</si>
  <si>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</si>
  <si>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</si>
  <si>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</si>
  <si>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</si>
  <si>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</si>
  <si>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</si>
  <si>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</si>
  <si>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</si>
  <si>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</si>
  <si>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</si>
  <si>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</si>
  <si>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</si>
  <si>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</si>
  <si>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</si>
  <si>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</si>
  <si>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</si>
  <si>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</si>
  <si>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</si>
  <si>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</si>
  <si>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</si>
  <si>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</si>
  <si>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</si>
  <si>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</si>
  <si>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</si>
  <si>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</si>
  <si>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</si>
  <si>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</si>
  <si>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</si>
  <si>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</si>
  <si>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</si>
  <si>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</si>
  <si>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</si>
  <si>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</si>
  <si>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</si>
  <si>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</si>
  <si>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</si>
  <si>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</si>
  <si>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</si>
  <si>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</si>
  <si>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</si>
  <si>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</si>
  <si>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</si>
  <si>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</si>
  <si>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</si>
  <si>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</si>
  <si>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</si>
  <si>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</si>
  <si>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</si>
  <si>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</si>
  <si>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</si>
  <si>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</si>
  <si>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</si>
  <si>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</si>
  <si>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</si>
  <si>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</si>
  <si>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</si>
  <si>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</si>
  <si>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</si>
  <si>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</si>
  <si>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</si>
  <si>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</si>
  <si>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</si>
  <si>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</si>
  <si>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</si>
  <si>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</si>
  <si>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</si>
  <si>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</si>
  <si>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</si>
  <si>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</si>
  <si>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</si>
  <si>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</si>
  <si>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</si>
  <si>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</si>
  <si>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</si>
  <si>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</si>
  <si>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</si>
  <si>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</si>
  <si>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</si>
  <si>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</si>
  <si>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</si>
  <si>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</si>
  <si>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</si>
  <si>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</si>
  <si>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</si>
  <si>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</si>
  <si>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</si>
  <si>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</si>
  <si>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</si>
  <si>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</si>
  <si>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</si>
  <si>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</si>
  <si>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</si>
  <si>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</si>
  <si>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</si>
  <si>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</si>
  <si>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</si>
  <si>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</si>
  <si>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</si>
  <si>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</si>
  <si>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</si>
  <si>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</si>
  <si>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</si>
  <si>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</si>
  <si>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</si>
  <si>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</si>
  <si>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</si>
  <si>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</si>
  <si>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</si>
  <si>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</si>
  <si>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</si>
  <si>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</si>
  <si>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</si>
  <si>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</si>
  <si>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</si>
  <si>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</si>
  <si>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</si>
  <si>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</si>
  <si>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</si>
  <si>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</si>
  <si>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</si>
  <si>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</si>
  <si>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</si>
  <si>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</si>
  <si>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</si>
  <si>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</si>
  <si>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</si>
  <si>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</si>
  <si>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</si>
  <si>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</si>
  <si>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</si>
  <si>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</si>
  <si>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</si>
  <si>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</si>
  <si>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</si>
  <si>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</si>
  <si>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</si>
  <si>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</si>
  <si>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</si>
  <si>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</si>
  <si>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</si>
  <si>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</si>
  <si>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</si>
  <si>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</si>
  <si>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</si>
  <si>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</si>
  <si>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</si>
  <si>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</si>
  <si>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</si>
  <si>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</si>
  <si>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</si>
  <si>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</si>
  <si>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</si>
  <si>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</si>
  <si>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</si>
  <si>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</si>
  <si>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</si>
  <si>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</si>
  <si>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</si>
  <si>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</si>
  <si>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</si>
  <si>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</si>
  <si>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</si>
  <si>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</si>
  <si>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</si>
  <si>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</si>
  <si>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</si>
  <si>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</si>
  <si>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</si>
  <si>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</si>
  <si>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</si>
  <si>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</si>
  <si>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</si>
  <si>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</si>
  <si>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</si>
  <si>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</si>
  <si>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</si>
  <si>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</si>
  <si>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</si>
  <si>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</si>
  <si>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</si>
  <si>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</si>
  <si>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</si>
  <si>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</si>
  <si>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</si>
  <si>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</si>
  <si>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</si>
  <si>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</si>
  <si>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</si>
  <si>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</si>
  <si>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</si>
  <si>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</si>
  <si>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</si>
  <si>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</si>
  <si>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</si>
  <si>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</si>
  <si>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</si>
  <si>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</si>
  <si>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</si>
  <si>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</si>
  <si>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</si>
  <si>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</si>
  <si>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</si>
  <si>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</si>
  <si>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</si>
  <si>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</si>
  <si>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</si>
  <si>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</si>
  <si>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</si>
  <si>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</si>
  <si>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</si>
  <si>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</si>
  <si>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</si>
  <si>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</si>
  <si>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</si>
  <si>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</si>
  <si>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</si>
  <si>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</si>
  <si>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</si>
  <si>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</si>
  <si>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</si>
  <si>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</si>
  <si>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</si>
  <si>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</si>
  <si>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</si>
  <si>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</si>
  <si>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</si>
  <si>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</si>
  <si>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</si>
  <si>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</si>
  <si>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</si>
  <si>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</si>
  <si>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</si>
  <si>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</si>
  <si>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</si>
  <si>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</si>
  <si>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</si>
  <si>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</si>
  <si>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</si>
  <si>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</si>
  <si>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</si>
  <si>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</si>
  <si>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</si>
  <si>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</si>
  <si>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</si>
  <si>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</si>
  <si>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</si>
  <si>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</si>
  <si>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</si>
  <si>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</si>
  <si>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</si>
  <si>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</si>
  <si>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</si>
  <si>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</si>
  <si>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</si>
  <si>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</si>
  <si>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</si>
  <si>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</si>
  <si>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</si>
  <si>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</si>
  <si>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</si>
  <si>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</si>
  <si>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</si>
  <si>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</si>
  <si>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</si>
  <si>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</si>
  <si>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</si>
  <si>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</si>
  <si>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</si>
  <si>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</si>
  <si>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</si>
  <si>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</si>
  <si>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</si>
  <si>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</si>
  <si>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</si>
  <si>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</si>
  <si>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</si>
  <si>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</si>
  <si>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</si>
  <si>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</si>
  <si>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</si>
  <si>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</si>
  <si>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</si>
  <si>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</si>
  <si>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</si>
  <si>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</si>
  <si>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</si>
  <si>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</si>
  <si>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</si>
  <si>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</si>
  <si>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</si>
  <si>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</si>
  <si>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</si>
  <si>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</si>
  <si>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</si>
  <si>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</si>
  <si>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</si>
  <si>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</si>
  <si>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</si>
  <si>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</si>
  <si>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</si>
  <si>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</si>
  <si>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</si>
  <si>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</si>
  <si>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</si>
  <si>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</si>
  <si>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</si>
  <si>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</si>
  <si>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</si>
  <si>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</si>
  <si>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</si>
  <si>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</si>
  <si>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</si>
  <si>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</si>
  <si>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</si>
  <si>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</si>
  <si>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</si>
  <si>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</si>
  <si>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</si>
  <si>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</si>
  <si>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</si>
  <si>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</si>
  <si>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</si>
  <si>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</si>
  <si>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</si>
  <si>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</si>
  <si>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</si>
  <si>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</si>
  <si>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</si>
  <si>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</si>
  <si>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</si>
  <si>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</si>
  <si>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</si>
  <si>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</si>
  <si>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</si>
  <si>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</si>
  <si>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</si>
  <si>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</si>
  <si>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</si>
  <si>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</si>
  <si>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</si>
  <si>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</si>
  <si>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</si>
  <si>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</si>
  <si>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</si>
  <si>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</si>
  <si>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</si>
  <si>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</si>
  <si>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</si>
  <si>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</si>
  <si>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</si>
  <si>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</si>
  <si>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</si>
  <si>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</si>
  <si>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</si>
  <si>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</si>
  <si>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</si>
  <si>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</si>
  <si>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</si>
  <si>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</si>
  <si>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</si>
  <si>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</si>
  <si>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</si>
  <si>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</si>
  <si>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</si>
  <si>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</si>
  <si>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</si>
  <si>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</si>
  <si>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</si>
  <si>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</si>
  <si>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</si>
  <si>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</si>
  <si>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</si>
  <si>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</si>
  <si>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</si>
  <si>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</si>
  <si>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</si>
  <si>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</si>
  <si>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</si>
  <si>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</si>
  <si>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</si>
  <si>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</si>
  <si>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</si>
  <si>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</si>
  <si>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</si>
  <si>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</si>
  <si>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</si>
  <si>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</si>
  <si>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</si>
  <si>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</si>
  <si>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</si>
  <si>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</si>
  <si>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</si>
  <si>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</si>
  <si>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</si>
  <si>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</si>
  <si>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</si>
  <si>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</si>
  <si>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</si>
  <si>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</si>
  <si>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</si>
  <si>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</si>
  <si>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</si>
  <si>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</si>
  <si>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</si>
  <si>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</si>
  <si>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</si>
  <si>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</si>
  <si>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</si>
  <si>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</si>
  <si>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</si>
  <si>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</si>
  <si>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</si>
  <si>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</si>
  <si>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</si>
  <si>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</si>
  <si>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</si>
  <si>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</si>
  <si>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</si>
  <si>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</si>
  <si>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</si>
  <si>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</si>
  <si>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</si>
  <si>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</si>
  <si>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</si>
  <si>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</si>
  <si>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</si>
  <si>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</si>
  <si>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</si>
  <si>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</si>
  <si>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</si>
  <si>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</si>
  <si>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</si>
  <si>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</si>
  <si>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</si>
  <si>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</si>
  <si>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</si>
  <si>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</si>
  <si>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</si>
  <si>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</si>
  <si>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</si>
  <si>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</si>
  <si>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</si>
  <si>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</si>
  <si>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</si>
  <si>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</si>
  <si>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</si>
  <si>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</si>
  <si>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</si>
  <si>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</si>
  <si>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</si>
  <si>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</si>
  <si>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</si>
  <si>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</si>
  <si>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</si>
  <si>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</si>
  <si>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</si>
  <si>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</si>
  <si>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</si>
  <si>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</si>
  <si>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</si>
  <si>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</si>
  <si>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</si>
  <si>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</si>
  <si>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</si>
  <si>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</si>
  <si>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</si>
  <si>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</si>
  <si>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</si>
  <si>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</si>
  <si>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</si>
  <si>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</si>
  <si>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</si>
  <si>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</si>
  <si>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</si>
  <si>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</si>
  <si>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</si>
  <si>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</si>
  <si>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</si>
  <si>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</si>
  <si>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</si>
  <si>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</si>
  <si>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</si>
  <si>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</si>
  <si>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</si>
  <si>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</si>
  <si>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</si>
  <si>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</si>
  <si>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</si>
  <si>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</si>
  <si>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</si>
  <si>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</si>
  <si>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</si>
  <si>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</si>
  <si>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</si>
  <si>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</si>
  <si>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</si>
  <si>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</si>
  <si>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</si>
  <si>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</si>
  <si>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</si>
  <si>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</si>
  <si>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</si>
  <si>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</si>
  <si>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</si>
  <si>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</si>
  <si>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</si>
  <si>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</si>
  <si>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</si>
  <si>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</si>
  <si>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</si>
  <si>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</si>
  <si>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</si>
  <si>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</si>
  <si>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</si>
  <si>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</si>
  <si>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</si>
  <si>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</si>
  <si>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</si>
  <si>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</si>
  <si>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</si>
  <si>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</si>
  <si>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</si>
  <si>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</si>
  <si>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</si>
  <si>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</si>
  <si>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</si>
  <si>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</si>
  <si>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</si>
  <si>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</si>
  <si>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</si>
  <si>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</si>
  <si>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</si>
  <si>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</si>
  <si>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</si>
  <si>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</si>
  <si>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</si>
  <si>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</si>
  <si>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</si>
  <si>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</si>
  <si>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</si>
  <si>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</si>
  <si>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</si>
  <si>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</si>
  <si>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</si>
  <si>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</si>
  <si>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</si>
  <si>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</si>
  <si>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</si>
  <si>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</si>
  <si>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</si>
  <si>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</si>
  <si>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</si>
  <si>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</si>
  <si>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</si>
  <si>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</si>
  <si>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</si>
  <si>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</si>
  <si>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</si>
  <si>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</si>
  <si>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</si>
  <si>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</si>
  <si>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</si>
  <si>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</si>
  <si>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</si>
  <si>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</si>
  <si>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</si>
  <si>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</si>
  <si>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</si>
  <si>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</si>
  <si>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</si>
  <si>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</si>
  <si>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</si>
  <si>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</si>
  <si>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</si>
  <si>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</si>
  <si>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</si>
  <si>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</si>
  <si>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</si>
  <si>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</si>
  <si>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</si>
  <si>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</si>
  <si>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</si>
  <si>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</si>
  <si>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</si>
  <si>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</si>
  <si>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</si>
  <si>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</si>
  <si>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</si>
  <si>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</si>
  <si>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</si>
  <si>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</si>
  <si>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</si>
  <si>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</si>
  <si>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</si>
  <si>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</si>
  <si>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</si>
  <si>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</si>
  <si>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</si>
  <si>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</si>
  <si>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</si>
  <si>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</si>
  <si>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</si>
  <si>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</si>
  <si>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</si>
  <si>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</si>
  <si>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</si>
  <si>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</si>
  <si>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</si>
  <si>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</si>
  <si>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</si>
  <si>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</si>
  <si>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</si>
  <si>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</si>
  <si>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</si>
  <si>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</si>
  <si>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</si>
  <si>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</si>
  <si>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</si>
  <si>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</si>
  <si>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</si>
  <si>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</si>
  <si>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</si>
  <si>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</si>
  <si>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</si>
  <si>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</si>
  <si>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</si>
  <si>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</si>
  <si>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</si>
  <si>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</si>
  <si>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</si>
  <si>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</si>
  <si>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</si>
  <si>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</si>
  <si>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</si>
  <si>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</si>
  <si>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</si>
  <si>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</si>
  <si>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</si>
  <si>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</si>
  <si>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</si>
  <si>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</si>
  <si>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</si>
  <si>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</si>
  <si>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</si>
  <si>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</si>
  <si>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</si>
  <si>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</si>
  <si>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</si>
  <si>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</si>
  <si>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</si>
  <si>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</si>
  <si>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</si>
  <si>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</si>
  <si>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</si>
  <si>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</si>
  <si>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</si>
  <si>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</si>
  <si>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</si>
  <si>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</si>
  <si>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</si>
  <si>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</si>
  <si>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</si>
  <si>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</si>
  <si>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</si>
  <si>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</si>
  <si>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</si>
  <si>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</si>
  <si>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</si>
  <si>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</si>
  <si>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</si>
  <si>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</si>
  <si>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</si>
  <si>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</si>
  <si>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</si>
  <si>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</si>
  <si>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</si>
  <si>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</si>
  <si>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</si>
  <si>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</si>
  <si>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</si>
  <si>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</si>
  <si>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</si>
  <si>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</si>
  <si>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</si>
  <si>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</si>
  <si>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</si>
  <si>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</si>
  <si>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</si>
  <si>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</si>
  <si>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</si>
  <si>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</si>
  <si>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</si>
  <si>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</si>
  <si>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</si>
  <si>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</si>
  <si>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</si>
  <si>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</si>
  <si>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</si>
  <si>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</si>
  <si>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</si>
  <si>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</si>
  <si>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</si>
  <si>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</si>
  <si>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</si>
  <si>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</si>
  <si>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</si>
  <si>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</si>
  <si>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</si>
  <si>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</si>
  <si>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</si>
  <si>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</si>
  <si>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</si>
  <si>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</si>
  <si>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</si>
  <si>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</si>
  <si>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</si>
  <si>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</si>
  <si>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</si>
  <si>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</si>
  <si>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</si>
  <si>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</si>
  <si>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</si>
  <si>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</si>
  <si>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</si>
  <si>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</si>
  <si>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</si>
  <si>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</si>
  <si>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</si>
  <si>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</si>
  <si>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</si>
  <si>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</si>
  <si>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</si>
  <si>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</si>
  <si>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</si>
  <si>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</si>
  <si>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</si>
  <si>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</si>
  <si>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</si>
  <si>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</si>
  <si>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</si>
  <si>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</si>
  <si>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</si>
  <si>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</si>
  <si>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</si>
  <si>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</si>
  <si>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</si>
  <si>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</si>
  <si>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</si>
  <si>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</si>
  <si>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</si>
  <si>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</si>
  <si>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</si>
  <si>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</si>
  <si>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</si>
  <si>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</si>
  <si>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</si>
  <si>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</si>
  <si>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</si>
  <si>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</si>
  <si>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</si>
  <si>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</si>
  <si>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</si>
  <si>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</si>
  <si>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</si>
  <si>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</si>
  <si>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</si>
  <si>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</si>
  <si>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</si>
  <si>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</si>
  <si>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</si>
  <si>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</si>
  <si>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</si>
  <si>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</si>
  <si>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</si>
  <si>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</si>
  <si>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</si>
  <si>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</si>
  <si>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</si>
  <si>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</si>
  <si>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</si>
  <si>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</si>
  <si>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</si>
  <si>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</si>
  <si>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</si>
  <si>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</si>
  <si>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</si>
  <si>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</si>
  <si>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</si>
  <si>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</si>
  <si>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</si>
  <si>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</si>
  <si>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</si>
  <si>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</si>
  <si>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</si>
  <si>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</si>
  <si>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</si>
  <si>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</si>
  <si>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</si>
  <si>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</si>
  <si>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</si>
  <si>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</si>
  <si>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</si>
  <si>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</si>
  <si>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</si>
  <si>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</si>
  <si>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</si>
  <si>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</si>
  <si>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</si>
  <si>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</si>
  <si>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</si>
  <si>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</si>
  <si>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</si>
  <si>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</si>
  <si>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</si>
  <si>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</si>
  <si>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</si>
  <si>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</si>
  <si>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</si>
  <si>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</si>
  <si>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</si>
  <si>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</si>
  <si>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</si>
  <si>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</si>
  <si>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</si>
  <si>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</si>
  <si>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</si>
  <si>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</si>
  <si>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</si>
  <si>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</si>
  <si>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</si>
  <si>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</si>
  <si>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</si>
  <si>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</si>
  <si>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</si>
  <si>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</si>
  <si>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</si>
  <si>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</si>
  <si>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</si>
  <si>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</si>
  <si>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</si>
  <si>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</si>
  <si>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</si>
  <si>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</si>
  <si>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</si>
  <si>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</si>
  <si>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</si>
  <si>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</si>
  <si>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</si>
  <si>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</si>
  <si>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</si>
  <si>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</si>
  <si>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</si>
  <si>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</si>
  <si>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</si>
  <si>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</si>
  <si>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</si>
  <si>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</si>
  <si>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</si>
  <si>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</si>
  <si>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</si>
  <si>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</si>
  <si>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</si>
  <si>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</si>
  <si>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</si>
  <si>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</si>
  <si>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</si>
  <si>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</si>
  <si>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</si>
  <si>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</si>
  <si>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</si>
  <si>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</si>
  <si>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</si>
  <si>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</si>
  <si>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</si>
  <si>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</si>
  <si>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</si>
  <si>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</si>
  <si>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</si>
  <si>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</si>
  <si>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</si>
  <si>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</si>
  <si>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</si>
  <si>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</si>
  <si>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</si>
  <si>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</si>
  <si>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</si>
  <si>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</si>
  <si>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</si>
  <si>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</si>
  <si>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</si>
  <si>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</si>
  <si>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</si>
  <si>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</si>
  <si>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</si>
  <si>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</si>
  <si>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</si>
  <si>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</si>
  <si>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</si>
  <si>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</si>
  <si>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</si>
  <si>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</si>
  <si>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</si>
  <si>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</si>
  <si>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</si>
  <si>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</si>
  <si>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</si>
  <si>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</si>
  <si>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</si>
  <si>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</si>
  <si>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</si>
  <si>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</si>
  <si>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</si>
  <si>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</si>
  <si>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</si>
  <si>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</si>
  <si>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</si>
  <si>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</si>
  <si>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</si>
  <si>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</si>
  <si>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</si>
  <si>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</si>
  <si>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</si>
  <si>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</si>
  <si>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</si>
  <si>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</si>
  <si>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</si>
  <si>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</si>
  <si>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</si>
  <si>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</si>
  <si>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</si>
  <si>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</si>
  <si>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</si>
  <si>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</si>
  <si>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</si>
  <si>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</si>
  <si>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</si>
  <si>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</si>
  <si>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</si>
  <si>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</si>
  <si>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</si>
  <si>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</si>
  <si>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</si>
  <si>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</si>
  <si>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</si>
  <si>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</si>
  <si>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</si>
  <si>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</si>
  <si>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</si>
  <si>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</si>
  <si>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</si>
  <si>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</si>
  <si>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</si>
  <si>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</si>
  <si>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</si>
  <si>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</si>
  <si>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</si>
  <si>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</si>
  <si>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</si>
  <si>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</si>
  <si>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</si>
  <si>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</si>
  <si>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</si>
  <si>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</si>
  <si>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</si>
  <si>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</si>
  <si>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</si>
  <si>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</si>
  <si>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</si>
  <si>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</si>
  <si>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</si>
  <si>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</si>
  <si>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</si>
  <si>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</si>
  <si>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</si>
  <si>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</si>
  <si>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</si>
  <si>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</si>
  <si>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</si>
  <si>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</si>
  <si>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</si>
  <si>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</si>
  <si>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</si>
  <si>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</si>
  <si>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</si>
  <si>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</si>
  <si>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</si>
  <si>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</si>
  <si>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</si>
  <si>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</si>
  <si>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</si>
  <si>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</si>
  <si>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</si>
  <si>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</si>
  <si>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</si>
  <si>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</si>
  <si>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</si>
  <si>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</si>
  <si>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</si>
  <si>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</si>
  <si>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</si>
  <si>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</si>
  <si>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</si>
  <si>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</si>
  <si>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</si>
  <si>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</si>
  <si>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</si>
  <si>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</si>
  <si>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</si>
  <si>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</si>
  <si>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</si>
  <si>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</si>
  <si>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</si>
  <si>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</si>
  <si>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</si>
  <si>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</si>
  <si>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</si>
  <si>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</si>
  <si>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</si>
  <si>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</si>
  <si>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</si>
  <si>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</si>
  <si>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</si>
  <si>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</si>
  <si>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</si>
  <si>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</si>
  <si>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</si>
  <si>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</si>
  <si>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</si>
  <si>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</si>
  <si>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</si>
  <si>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</si>
  <si>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</si>
  <si>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</si>
  <si>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</si>
  <si>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</si>
  <si>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</si>
  <si>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</si>
  <si>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</si>
  <si>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</si>
  <si>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</si>
  <si>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</si>
  <si>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</si>
  <si>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</si>
  <si>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</si>
  <si>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</si>
  <si>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</si>
  <si>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</si>
  <si>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</si>
  <si>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</si>
  <si>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</si>
  <si>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</si>
  <si>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</si>
  <si>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</si>
  <si>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</si>
  <si>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</si>
  <si>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</si>
  <si>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</si>
  <si>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</si>
  <si>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</si>
  <si>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</si>
  <si>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</si>
  <si>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</si>
  <si>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</si>
  <si>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</si>
  <si>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</si>
  <si>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</si>
  <si>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</si>
  <si>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</si>
  <si>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</si>
  <si>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</si>
  <si>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</si>
  <si>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</si>
  <si>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</si>
  <si>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</si>
  <si>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</si>
  <si>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</si>
  <si>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</si>
  <si>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</si>
  <si>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</si>
  <si>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</si>
  <si>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</si>
  <si>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</si>
  <si>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</si>
  <si>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</si>
  <si>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</si>
  <si>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</si>
  <si>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</si>
  <si>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</si>
  <si>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</si>
  <si>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</si>
  <si>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</si>
  <si>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</si>
  <si>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</si>
  <si>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</si>
  <si>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</si>
  <si>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</si>
  <si>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</si>
  <si>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</si>
  <si>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</si>
  <si>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</si>
  <si>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</si>
  <si>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</si>
  <si>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</si>
  <si>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</si>
  <si>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</si>
  <si>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</si>
  <si>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</si>
  <si>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</si>
  <si>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</si>
  <si>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</si>
  <si>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</si>
  <si>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</si>
  <si>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</si>
  <si>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</si>
  <si>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</si>
  <si>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</si>
  <si>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</si>
  <si>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</si>
  <si>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</si>
  <si>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</si>
  <si>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</si>
  <si>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</si>
  <si>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</si>
  <si>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</si>
  <si>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</si>
  <si>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</si>
  <si>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</si>
  <si>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</si>
  <si>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</si>
  <si>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</si>
  <si>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</si>
  <si>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</si>
  <si>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</si>
  <si>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</si>
  <si>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</si>
  <si>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</si>
  <si>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</si>
  <si>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</si>
  <si>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</si>
  <si>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</si>
  <si>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</si>
  <si>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</si>
  <si>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</si>
  <si>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</si>
  <si>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</si>
  <si>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</si>
  <si>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</si>
  <si>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</si>
  <si>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</si>
  <si>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</si>
  <si>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</si>
  <si>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</si>
  <si>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</si>
  <si>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</si>
  <si>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</si>
  <si>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</si>
  <si>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</si>
  <si>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</si>
  <si>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</si>
  <si>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</si>
  <si>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</si>
  <si>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</si>
  <si>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</si>
  <si>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</si>
  <si>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</si>
  <si>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</si>
  <si>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</si>
  <si>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</si>
  <si>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</si>
  <si>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</si>
  <si>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</si>
  <si>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</si>
  <si>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</si>
  <si>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</si>
  <si>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</si>
  <si>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</si>
  <si>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</si>
  <si>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</si>
  <si>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</si>
  <si>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</si>
  <si>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</si>
  <si>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</si>
  <si>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</si>
  <si>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</si>
  <si>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</si>
  <si>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</si>
  <si>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</si>
  <si>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</si>
  <si>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</si>
  <si>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</si>
  <si>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</si>
  <si>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</si>
  <si>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</si>
  <si>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</si>
  <si>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</si>
  <si>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</si>
  <si>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</si>
  <si>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</si>
  <si>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</si>
  <si>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</si>
  <si>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</si>
  <si>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</si>
  <si>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</si>
  <si>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</si>
  <si>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</si>
  <si>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</si>
  <si>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</si>
  <si>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</si>
  <si>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</si>
  <si>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</si>
  <si>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</si>
  <si>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</si>
  <si>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</si>
  <si>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</si>
  <si>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</si>
  <si>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</si>
  <si>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</si>
  <si>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</si>
  <si>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</si>
  <si>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</si>
  <si>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</si>
  <si>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</si>
  <si>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</si>
  <si>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</si>
  <si>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</si>
  <si>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</si>
  <si>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</si>
  <si>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</si>
  <si>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</si>
  <si>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</si>
  <si>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</si>
  <si>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</si>
  <si>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</si>
  <si>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</si>
  <si>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</si>
  <si>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</si>
  <si>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</si>
  <si>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</si>
  <si>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</si>
  <si>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</si>
  <si>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</si>
  <si>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</si>
  <si>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</si>
  <si>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</si>
  <si>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</si>
  <si>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</si>
  <si>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</si>
  <si>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</si>
  <si>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</si>
  <si>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</si>
  <si>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</si>
  <si>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</si>
  <si>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</si>
  <si>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</si>
  <si>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</si>
  <si>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</si>
  <si>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</si>
  <si>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</si>
  <si>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</si>
  <si>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</si>
  <si>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</si>
  <si>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</si>
  <si>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</si>
  <si>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</si>
  <si>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</si>
  <si>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</si>
  <si>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</si>
  <si>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</si>
  <si>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</si>
  <si>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</si>
  <si>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</si>
  <si>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</si>
  <si>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</si>
  <si>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</si>
  <si>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</si>
  <si>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</si>
  <si>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</si>
  <si>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</si>
  <si>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</si>
  <si>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</si>
  <si>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</si>
  <si>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</si>
  <si>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</si>
  <si>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</si>
  <si>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</si>
  <si>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</si>
  <si>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</si>
  <si>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</si>
  <si>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</si>
  <si>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</si>
  <si>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</si>
  <si>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</si>
  <si>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</si>
  <si>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</si>
  <si>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</si>
  <si>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</si>
  <si>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</si>
  <si>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</si>
  <si>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</si>
  <si>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</si>
  <si>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</si>
  <si>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</si>
  <si>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</si>
  <si>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</si>
  <si>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</si>
  <si>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</si>
  <si>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</si>
  <si>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</si>
  <si>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</si>
  <si>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</si>
  <si>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</si>
  <si>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</si>
  <si>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</si>
  <si>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</si>
  <si>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</si>
  <si>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</si>
  <si>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</si>
  <si>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</si>
  <si>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</si>
  <si>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</si>
  <si>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</si>
  <si>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</si>
  <si>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</si>
  <si>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</si>
  <si>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</si>
  <si>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</si>
  <si>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</si>
  <si>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</si>
  <si>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</si>
  <si>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</si>
  <si>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</si>
  <si>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</si>
  <si>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</si>
  <si>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</si>
  <si>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</si>
  <si>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</si>
  <si>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</si>
  <si>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</si>
  <si>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</si>
  <si>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</si>
  <si>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</si>
  <si>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</si>
  <si>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</si>
  <si>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</si>
  <si>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</si>
  <si>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</si>
  <si>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</si>
  <si>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</si>
  <si>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</si>
  <si>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</si>
  <si>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</si>
  <si>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</si>
  <si>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</si>
  <si>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</si>
  <si>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</si>
  <si>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</si>
  <si>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</si>
  <si>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</si>
  <si>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</si>
  <si>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</si>
  <si>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</si>
  <si>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</si>
  <si>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</si>
  <si>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</si>
  <si>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</si>
  <si>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</si>
  <si>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</si>
  <si>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</si>
  <si>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</si>
  <si>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</si>
  <si>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</si>
  <si>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</si>
  <si>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</si>
  <si>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</si>
  <si>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</si>
  <si>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</si>
  <si>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</si>
  <si>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</si>
  <si>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</si>
  <si>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</si>
  <si>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</si>
  <si>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</si>
  <si>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</si>
  <si>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</si>
  <si>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</si>
  <si>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</si>
  <si>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</si>
  <si>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</si>
  <si>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</si>
  <si>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</si>
  <si>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</si>
  <si>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</si>
  <si>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</si>
  <si>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</si>
  <si>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</si>
  <si>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</si>
  <si>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</si>
  <si>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</si>
  <si>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</si>
  <si>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</si>
  <si>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</si>
  <si>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</si>
  <si>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</si>
  <si>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</si>
  <si>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</si>
  <si>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</si>
  <si>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</si>
  <si>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</si>
  <si>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</si>
  <si>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</si>
  <si>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</si>
  <si>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</si>
  <si>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</si>
  <si>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</si>
  <si>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</si>
  <si>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</si>
  <si>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</si>
  <si>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</si>
  <si>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</si>
  <si>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</si>
  <si>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</si>
  <si>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</si>
  <si>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</si>
  <si>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</si>
  <si>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</si>
  <si>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</si>
  <si>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</si>
  <si>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</si>
  <si>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</si>
  <si>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</si>
  <si>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</si>
  <si>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</si>
  <si>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</si>
  <si>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</si>
  <si>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</si>
  <si>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</si>
  <si>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</si>
  <si>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</si>
  <si>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</si>
  <si>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</si>
  <si>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</si>
  <si>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</si>
  <si>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</si>
  <si>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</si>
  <si>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</si>
  <si>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</si>
  <si>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</si>
  <si>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</si>
  <si>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</si>
  <si>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</si>
  <si>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</si>
  <si>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</si>
  <si>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</si>
  <si>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</si>
  <si>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</si>
  <si>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</si>
  <si>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</si>
  <si>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</si>
  <si>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</si>
  <si>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</si>
  <si>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</si>
  <si>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</si>
  <si>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</si>
  <si>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</si>
  <si>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</si>
  <si>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</si>
  <si>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</si>
  <si>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</si>
  <si>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</si>
  <si>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</si>
  <si>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</si>
  <si>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</si>
  <si>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</si>
  <si>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</si>
  <si>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</si>
  <si>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</si>
  <si>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</si>
  <si>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</si>
  <si>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</si>
  <si>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</si>
  <si>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</si>
  <si>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</si>
  <si>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</si>
  <si>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</si>
  <si>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</si>
  <si>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</si>
  <si>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</si>
  <si>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</si>
  <si>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</si>
  <si>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</si>
  <si>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</si>
  <si>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</si>
  <si>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</si>
  <si>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</si>
  <si>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</si>
  <si>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</si>
  <si>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</si>
  <si>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</si>
  <si>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</si>
  <si>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</si>
  <si>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</si>
  <si>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</si>
  <si>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</si>
  <si>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</si>
  <si>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</si>
  <si>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</si>
  <si>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</si>
  <si>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</si>
  <si>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</si>
  <si>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</si>
  <si>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</si>
  <si>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</si>
  <si>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</si>
  <si>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</si>
  <si>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</si>
  <si>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</si>
  <si>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</si>
  <si>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</si>
  <si>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</si>
  <si>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</si>
  <si>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</si>
  <si>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</si>
  <si>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</si>
  <si>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</si>
  <si>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</si>
  <si>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</si>
  <si>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</si>
  <si>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</si>
  <si>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</si>
  <si>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</si>
  <si>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</si>
  <si>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</si>
  <si>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</si>
  <si>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</si>
  <si>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</si>
  <si>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</si>
  <si>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</si>
  <si>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</si>
  <si>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</si>
  <si>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</si>
  <si>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</si>
  <si>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</si>
  <si>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</si>
  <si>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</si>
  <si>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</si>
  <si>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</si>
  <si>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</si>
  <si>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</si>
  <si>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</si>
  <si>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</si>
  <si>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</si>
  <si>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</si>
  <si>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</si>
  <si>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</si>
  <si>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</si>
  <si>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</si>
  <si>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</si>
  <si>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</si>
  <si>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</si>
  <si>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</si>
  <si>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</si>
  <si>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</si>
  <si>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</si>
  <si>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</si>
  <si>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</si>
  <si>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</si>
  <si>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</si>
  <si>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</si>
  <si>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</si>
  <si>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</si>
  <si>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</si>
  <si>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</si>
  <si>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</si>
  <si>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</si>
  <si>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</si>
  <si>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</si>
  <si>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</si>
  <si>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</si>
  <si>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</si>
  <si>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</si>
  <si>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</si>
  <si>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</si>
  <si>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</si>
  <si>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</si>
  <si>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</si>
  <si>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</si>
  <si>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</si>
  <si>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</si>
  <si>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</si>
  <si>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</si>
  <si>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</si>
  <si>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</si>
  <si>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</si>
  <si>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</si>
  <si>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</si>
  <si>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</si>
  <si>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</si>
  <si>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</si>
  <si>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</si>
  <si>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</si>
  <si>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</si>
  <si>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</si>
  <si>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</si>
  <si>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</si>
  <si>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</si>
  <si>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</si>
  <si>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</si>
  <si>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</si>
  <si>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</si>
  <si>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</si>
  <si>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</si>
  <si>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</si>
  <si>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</si>
  <si>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</si>
  <si>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</si>
  <si>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</si>
  <si>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</si>
  <si>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</si>
  <si>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</si>
  <si>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</si>
  <si>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</si>
  <si>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</si>
  <si>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</si>
  <si>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</si>
  <si>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</si>
  <si>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</si>
  <si>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</si>
  <si>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</si>
  <si>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</si>
  <si>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</si>
  <si>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</si>
  <si>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</si>
  <si>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</si>
  <si>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</si>
  <si>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</si>
  <si>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</si>
  <si>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</si>
  <si>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</si>
  <si>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</si>
  <si>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</si>
  <si>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</si>
  <si>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</si>
  <si>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</si>
  <si>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</si>
  <si>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</si>
  <si>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</si>
  <si>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</si>
  <si>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</si>
  <si>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</si>
  <si>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</si>
  <si>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</si>
  <si>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</si>
  <si>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</si>
  <si>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</si>
  <si>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</si>
  <si>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</si>
  <si>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</si>
  <si>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</si>
  <si>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</si>
  <si>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</si>
  <si>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</si>
  <si>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</si>
  <si>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</si>
  <si>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</si>
  <si>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</si>
  <si>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</si>
  <si>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</si>
  <si>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</si>
  <si>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</si>
  <si>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</si>
  <si>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</si>
  <si>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</si>
  <si>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</si>
  <si>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</si>
  <si>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</si>
  <si>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</si>
  <si>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</si>
  <si>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</si>
  <si>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</si>
  <si>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</si>
  <si>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</si>
  <si>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</si>
  <si>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</si>
  <si>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</si>
  <si>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</si>
  <si>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</si>
  <si>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</si>
  <si>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</si>
  <si>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</si>
  <si>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</si>
  <si>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</si>
  <si>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</si>
  <si>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</si>
  <si>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</si>
  <si>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</si>
  <si>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</si>
  <si>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</si>
  <si>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</si>
  <si>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</si>
  <si>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</si>
  <si>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</si>
  <si>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</si>
  <si>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</si>
  <si>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</si>
  <si>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</si>
  <si>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</si>
  <si>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</si>
  <si>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</si>
  <si>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</si>
  <si>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</si>
  <si>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</si>
  <si>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</si>
  <si>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</si>
  <si>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</si>
  <si>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</si>
  <si>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</si>
  <si>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</si>
  <si>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</si>
  <si>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</si>
  <si>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</si>
  <si>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</si>
  <si>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</si>
  <si>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</si>
  <si>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</si>
  <si>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</si>
  <si>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</si>
  <si>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</si>
  <si>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</si>
  <si>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</si>
  <si>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</si>
  <si>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</si>
  <si>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</si>
  <si>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</si>
  <si>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</si>
  <si>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</si>
  <si>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</si>
  <si>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</si>
  <si>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</si>
  <si>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</si>
  <si>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</si>
  <si>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</si>
  <si>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</si>
  <si>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</si>
  <si>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</si>
  <si>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</si>
  <si>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</si>
  <si>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</si>
  <si>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</si>
  <si>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</si>
  <si>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</si>
  <si>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</si>
  <si>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</si>
  <si>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</si>
  <si>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</si>
  <si>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</si>
  <si>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</si>
  <si>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</si>
  <si>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</si>
  <si>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</si>
  <si>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</si>
  <si>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</si>
  <si>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</si>
  <si>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</si>
  <si>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</si>
  <si>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</si>
  <si>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</si>
  <si>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</si>
  <si>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</si>
  <si>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</si>
  <si>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</si>
  <si>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</si>
  <si>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</si>
  <si>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</si>
  <si>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</si>
  <si>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</si>
  <si>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</si>
  <si>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</si>
  <si>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</si>
  <si>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</si>
  <si>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</si>
  <si>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</si>
  <si>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</si>
  <si>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</si>
  <si>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</si>
  <si>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</si>
  <si>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</si>
  <si>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</si>
  <si>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</si>
  <si>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</si>
  <si>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</si>
  <si>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</si>
  <si>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</si>
  <si>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</si>
  <si>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</si>
  <si>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</si>
  <si>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</si>
  <si>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</si>
  <si>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</si>
  <si>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</si>
  <si>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</si>
  <si>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</si>
  <si>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</si>
  <si>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</si>
  <si>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</si>
  <si>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</si>
  <si>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</si>
  <si>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</si>
  <si>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</si>
  <si>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</si>
  <si>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</si>
  <si>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</si>
  <si>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</si>
  <si>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</si>
  <si>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</si>
  <si>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</si>
  <si>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</si>
  <si>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</si>
  <si>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</si>
  <si>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</si>
  <si>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</si>
  <si>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</si>
  <si>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</si>
  <si>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</si>
  <si>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</si>
  <si>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</si>
  <si>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</si>
  <si>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</si>
  <si>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</si>
  <si>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</si>
  <si>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</si>
  <si>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</si>
  <si>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</si>
  <si>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</si>
  <si>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</si>
  <si>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</si>
  <si>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</si>
  <si>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</si>
  <si>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</si>
  <si>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</si>
  <si>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</si>
  <si>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</si>
  <si>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</si>
  <si>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</si>
  <si>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</si>
  <si>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</si>
  <si>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</si>
  <si>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</si>
  <si>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</si>
  <si>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</si>
  <si>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</si>
  <si>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</si>
  <si>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</si>
  <si>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</si>
  <si>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</si>
  <si>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</si>
  <si>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</si>
  <si>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</si>
  <si>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</si>
  <si>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</si>
  <si>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</si>
  <si>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</si>
  <si>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</si>
  <si>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</si>
  <si>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</si>
  <si>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</si>
  <si>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</si>
  <si>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</si>
  <si>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</si>
  <si>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</si>
  <si>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</si>
  <si>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</si>
  <si>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</si>
  <si>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</si>
  <si>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</si>
  <si>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</si>
  <si>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</si>
  <si>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</si>
  <si>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</si>
  <si>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</si>
  <si>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</si>
  <si>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</si>
  <si>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</si>
  <si>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</si>
  <si>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</si>
  <si>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</si>
  <si>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</si>
  <si>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</si>
  <si>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</si>
  <si>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</si>
  <si>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</si>
  <si>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</si>
  <si>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</si>
  <si>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</si>
  <si>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</si>
  <si>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</si>
  <si>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</si>
  <si>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</si>
  <si>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</si>
  <si>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</si>
  <si>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</si>
  <si>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</si>
  <si>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</si>
  <si>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</si>
  <si>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</si>
  <si>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</si>
  <si>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</si>
  <si>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</si>
  <si>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</si>
  <si>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</si>
  <si>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</si>
  <si>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</si>
  <si>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</si>
  <si>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</si>
  <si>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</si>
  <si>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</si>
  <si>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</si>
  <si>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</si>
  <si>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</si>
  <si>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</si>
  <si>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</si>
  <si>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</si>
  <si>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</si>
  <si>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</si>
  <si>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</si>
  <si>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</si>
  <si>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</si>
  <si>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</si>
  <si>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</si>
  <si>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</si>
  <si>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</si>
  <si>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</si>
  <si>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</si>
  <si>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</si>
  <si>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</si>
  <si>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</si>
  <si>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</si>
  <si>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</si>
  <si>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</si>
  <si>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</si>
  <si>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</si>
  <si>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</si>
  <si>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</si>
  <si>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</si>
  <si>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</si>
  <si>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</si>
  <si>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</si>
  <si>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</si>
  <si>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</si>
  <si>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</si>
  <si>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</si>
  <si>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</si>
  <si>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</si>
  <si>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</si>
  <si>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</si>
  <si>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</si>
  <si>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</si>
  <si>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</si>
  <si>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</si>
  <si>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</si>
  <si>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</si>
  <si>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</si>
  <si>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</si>
  <si>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</si>
  <si>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</si>
  <si>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</si>
  <si>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</si>
  <si>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</si>
  <si>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</si>
  <si>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</si>
  <si>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</si>
  <si>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</si>
  <si>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</si>
  <si>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</si>
  <si>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</si>
  <si>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</si>
  <si>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</si>
  <si>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</si>
  <si>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</si>
  <si>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</si>
  <si>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</si>
  <si>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</si>
  <si>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</si>
  <si>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</si>
  <si>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</si>
  <si>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</si>
  <si>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</si>
  <si>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</si>
  <si>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</si>
  <si>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</si>
  <si>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</si>
  <si>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</si>
  <si>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</si>
  <si>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</si>
  <si>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</si>
  <si>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</si>
  <si>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</si>
  <si>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</si>
  <si>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</si>
  <si>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</si>
  <si>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</si>
  <si>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</si>
  <si>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</si>
  <si>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</si>
  <si>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</si>
  <si>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</si>
  <si>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</si>
  <si>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</si>
  <si>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</si>
  <si>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</si>
  <si>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</si>
  <si>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</si>
  <si>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</si>
  <si>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</si>
  <si>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</si>
  <si>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</si>
  <si>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</si>
  <si>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</si>
  <si>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</si>
  <si>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</si>
  <si>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</si>
  <si>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</si>
  <si>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</si>
  <si>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</si>
  <si>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</si>
  <si>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</si>
  <si>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</si>
  <si>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</si>
  <si>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</si>
  <si>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</si>
  <si>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</si>
  <si>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</si>
  <si>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</si>
  <si>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</si>
  <si>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</si>
  <si>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</si>
  <si>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</si>
  <si>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</si>
  <si>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</si>
  <si>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</si>
  <si>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</si>
  <si>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</si>
  <si>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</si>
  <si>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</si>
  <si>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</si>
  <si>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</si>
  <si>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</si>
  <si>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</si>
  <si>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</si>
  <si>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</si>
  <si>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</si>
  <si>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</si>
  <si>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</si>
  <si>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</si>
  <si>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</si>
  <si>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</si>
  <si>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</si>
  <si>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</si>
  <si>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</si>
  <si>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</si>
  <si>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</si>
  <si>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</si>
  <si>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</si>
  <si>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</si>
  <si>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</si>
  <si>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</si>
  <si>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</si>
  <si>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</si>
  <si>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</si>
  <si>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</si>
  <si>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</si>
  <si>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</si>
  <si>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</si>
  <si>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</si>
  <si>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</si>
  <si>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</si>
  <si>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</si>
  <si>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</si>
  <si>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</si>
  <si>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</si>
  <si>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</si>
  <si>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</si>
  <si>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</si>
  <si>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</si>
  <si>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</si>
  <si>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</si>
  <si>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</si>
  <si>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</si>
  <si>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</si>
  <si>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</si>
  <si>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</si>
  <si>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</si>
  <si>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</si>
  <si>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</si>
  <si>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</si>
  <si>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</si>
  <si>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</si>
  <si>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</si>
  <si>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</si>
  <si>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</si>
  <si>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</si>
  <si>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</si>
  <si>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</si>
  <si>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</si>
  <si>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</si>
  <si>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</si>
  <si>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</si>
  <si>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</si>
  <si>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</si>
  <si>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</si>
  <si>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</si>
  <si>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</si>
  <si>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</si>
  <si>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</si>
  <si>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</si>
  <si>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</si>
  <si>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</si>
  <si>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</si>
  <si>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</si>
  <si>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</si>
  <si>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</si>
  <si>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</si>
  <si>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</si>
  <si>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</si>
  <si>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</si>
  <si>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</si>
  <si>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</si>
  <si>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</si>
  <si>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</si>
  <si>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</si>
  <si>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</si>
  <si>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</si>
  <si>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</si>
  <si>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</si>
  <si>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</si>
  <si>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</si>
  <si>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</si>
  <si>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</si>
  <si>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</si>
  <si>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</si>
  <si>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</si>
  <si>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</si>
  <si>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</si>
  <si>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</si>
  <si>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</si>
  <si>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</si>
  <si>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</si>
  <si>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</si>
  <si>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</si>
  <si>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</si>
  <si>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</si>
  <si>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</si>
  <si>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</si>
  <si>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</si>
  <si>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</si>
  <si>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</si>
  <si>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</si>
  <si>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</si>
  <si>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</si>
  <si>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</si>
  <si>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</si>
  <si>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</si>
  <si>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</si>
  <si>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</si>
  <si>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</si>
  <si>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</si>
  <si>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</si>
  <si>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</si>
  <si>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</si>
  <si>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</si>
  <si>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</si>
  <si>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</si>
  <si>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</si>
  <si>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</si>
  <si>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</si>
  <si>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</si>
  <si>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</si>
  <si>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</si>
  <si>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</si>
  <si>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</si>
  <si>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</si>
  <si>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</si>
  <si>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</si>
  <si>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</si>
  <si>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</si>
  <si>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</si>
  <si>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</si>
  <si>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</si>
  <si>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</si>
  <si>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</si>
  <si>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</si>
  <si>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</si>
  <si>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</si>
  <si>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</si>
  <si>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</si>
  <si>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</si>
  <si>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</si>
  <si>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</si>
  <si>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</si>
  <si>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</si>
  <si>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</si>
  <si>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</si>
  <si>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</si>
  <si>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</si>
  <si>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</si>
  <si>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</si>
  <si>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</si>
  <si>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</si>
  <si>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</si>
  <si>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</si>
  <si>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</si>
  <si>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</si>
  <si>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</si>
  <si>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</si>
  <si>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</si>
  <si>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</si>
  <si>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</si>
  <si>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</si>
  <si>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</si>
  <si>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</si>
  <si>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</si>
  <si>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</si>
  <si>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</si>
  <si>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</si>
  <si>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</si>
  <si>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</si>
  <si>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</si>
  <si>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</si>
  <si>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</si>
  <si>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</si>
  <si>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</si>
  <si>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</si>
  <si>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</si>
  <si>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</si>
  <si>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</si>
  <si>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</si>
  <si>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</si>
  <si>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</si>
  <si>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</si>
  <si>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</si>
  <si>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</si>
  <si>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</si>
  <si>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</si>
  <si>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</si>
  <si>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</si>
  <si>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</si>
  <si>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</si>
  <si>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</si>
  <si>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</si>
  <si>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</si>
  <si>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</si>
  <si>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</si>
  <si>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</si>
  <si>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</si>
  <si>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</si>
  <si>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</si>
  <si>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</si>
  <si>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</si>
  <si>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</si>
  <si>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</si>
  <si>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</si>
  <si>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</si>
  <si>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</si>
  <si>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</si>
  <si>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</si>
  <si>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</si>
  <si>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</si>
  <si>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</si>
  <si>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</si>
  <si>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</si>
  <si>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</si>
  <si>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</si>
  <si>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</si>
  <si>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</si>
  <si>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</si>
  <si>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</si>
  <si>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</si>
  <si>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</si>
  <si>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</si>
  <si>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</si>
  <si>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</si>
  <si>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</si>
  <si>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</si>
  <si>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</si>
  <si>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</si>
  <si>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</si>
  <si>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</si>
  <si>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</si>
  <si>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</si>
  <si>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</si>
  <si>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</si>
  <si>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</si>
  <si>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</si>
  <si>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</si>
  <si>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</si>
  <si>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</si>
  <si>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</si>
  <si>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</si>
  <si>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</si>
  <si>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</si>
  <si>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</si>
  <si>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</si>
  <si>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</si>
  <si>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</si>
  <si>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</si>
  <si>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</si>
  <si>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</si>
  <si>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</si>
  <si>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</si>
  <si>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</si>
  <si>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</si>
  <si>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</si>
  <si>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</si>
  <si>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</si>
  <si>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</si>
  <si>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</si>
  <si>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</si>
  <si>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</si>
  <si>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</si>
  <si>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</si>
  <si>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</si>
  <si>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</si>
  <si>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</si>
  <si>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</si>
  <si>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</si>
  <si>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</si>
  <si>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</si>
  <si>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</si>
  <si>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</si>
  <si>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</si>
  <si>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</si>
  <si>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</si>
  <si>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</si>
  <si>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</si>
  <si>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</si>
  <si>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</si>
  <si>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</si>
  <si>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</si>
  <si>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</si>
  <si>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</si>
  <si>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</si>
  <si>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</si>
  <si>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</si>
  <si>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</si>
  <si>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</si>
  <si>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</si>
  <si>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</si>
  <si>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</si>
  <si>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</si>
  <si>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</si>
  <si>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</si>
  <si>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</si>
  <si>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</si>
  <si>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</si>
  <si>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</si>
  <si>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</si>
  <si>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</si>
  <si>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</si>
  <si>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</si>
  <si>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</si>
  <si>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</si>
  <si>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</si>
  <si>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</si>
  <si>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</si>
  <si>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</si>
  <si>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</si>
  <si>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</si>
  <si>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</si>
  <si>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</si>
  <si>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</si>
  <si>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</si>
  <si>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</si>
  <si>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</si>
  <si>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</si>
  <si>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</si>
  <si>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</si>
  <si>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</si>
  <si>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</si>
  <si>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</si>
  <si>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</si>
  <si>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</si>
  <si>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</si>
  <si>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</si>
  <si>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</si>
  <si>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</si>
  <si>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</si>
  <si>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</si>
  <si>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</si>
  <si>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</si>
  <si>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</si>
  <si>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</si>
  <si>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</si>
  <si>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</si>
  <si>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</si>
  <si>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</si>
  <si>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</si>
  <si>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</si>
  <si>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</si>
  <si>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</si>
  <si>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</si>
  <si>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</si>
  <si>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</si>
  <si>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</si>
  <si>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</si>
  <si>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</si>
  <si>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</si>
  <si>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</si>
  <si>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</si>
  <si>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</si>
  <si>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</si>
  <si>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</si>
  <si>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</si>
  <si>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</si>
  <si>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</si>
  <si>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</si>
  <si>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</si>
  <si>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</si>
  <si>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</si>
  <si>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</si>
  <si>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</si>
  <si>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</si>
  <si>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</si>
  <si>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</si>
  <si>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</si>
  <si>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</si>
  <si>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</si>
  <si>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</si>
  <si>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</si>
  <si>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</si>
  <si>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</si>
  <si>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</si>
  <si>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</si>
  <si>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</si>
  <si>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</si>
  <si>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</si>
  <si>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</si>
  <si>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</si>
  <si>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</si>
  <si>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</si>
  <si>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</si>
  <si>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</si>
  <si>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</si>
  <si>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</si>
  <si>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</si>
  <si>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</si>
  <si>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</si>
  <si>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</si>
  <si>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</si>
  <si>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</si>
  <si>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</si>
  <si>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</si>
  <si>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</si>
  <si>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</si>
  <si>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</si>
  <si>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</si>
  <si>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</si>
  <si>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</si>
  <si>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</si>
  <si>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</si>
  <si>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</si>
  <si>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</si>
  <si>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</si>
  <si>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</si>
  <si>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</si>
  <si>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</si>
  <si>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</si>
  <si>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</si>
  <si>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</si>
  <si>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</si>
  <si>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</si>
  <si>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</si>
  <si>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</si>
  <si>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</si>
  <si>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</si>
  <si>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</si>
  <si>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</si>
  <si>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</si>
  <si>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</si>
  <si>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</si>
  <si>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</si>
  <si>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</si>
  <si>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</si>
  <si>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</si>
  <si>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</si>
  <si>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</si>
  <si>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</si>
  <si>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</si>
  <si>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</si>
  <si>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</si>
  <si>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</si>
  <si>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</si>
  <si>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</si>
  <si>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</si>
  <si>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</si>
  <si>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</si>
  <si>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</si>
  <si>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</si>
  <si>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</si>
  <si>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</si>
  <si>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</si>
  <si>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</si>
  <si>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</si>
  <si>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</si>
  <si>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</si>
  <si>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</si>
  <si>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</si>
  <si>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</si>
  <si>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</si>
  <si>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</si>
  <si>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</si>
  <si>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</si>
  <si>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</si>
  <si>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</si>
  <si>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</si>
  <si>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</si>
  <si>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</si>
  <si>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</si>
  <si>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</si>
  <si>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</si>
  <si>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</si>
  <si>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</si>
  <si>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</si>
  <si>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</si>
  <si>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</si>
  <si>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</si>
  <si>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</si>
  <si>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</si>
  <si>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</si>
  <si>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</si>
  <si>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</si>
  <si>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</si>
  <si>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</si>
  <si>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</si>
  <si>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</si>
  <si>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</si>
  <si>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</si>
  <si>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</si>
  <si>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</si>
  <si>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</si>
  <si>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</si>
  <si>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</si>
  <si>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</si>
  <si>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</si>
  <si>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</si>
  <si>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</si>
  <si>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</si>
  <si>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</si>
  <si>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</si>
  <si>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</si>
  <si>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</si>
  <si>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</si>
  <si>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</si>
  <si>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</si>
  <si>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</si>
  <si>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</si>
  <si>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</si>
  <si>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</si>
  <si>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</si>
  <si>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</si>
  <si>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</si>
  <si>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</si>
  <si>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</si>
  <si>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</si>
  <si>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</si>
  <si>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</si>
  <si>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</si>
  <si>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</si>
  <si>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</si>
  <si>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</si>
  <si>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</si>
  <si>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</si>
  <si>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</si>
  <si>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</si>
  <si>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</si>
  <si>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</si>
  <si>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</si>
  <si>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</si>
  <si>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</si>
  <si>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</si>
  <si>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</si>
  <si>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</si>
  <si>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</si>
  <si>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</si>
  <si>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</si>
  <si>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</si>
  <si>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</si>
  <si>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</si>
  <si>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</si>
  <si>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</si>
  <si>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</si>
  <si>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</si>
  <si>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</si>
  <si>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</si>
  <si>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</si>
  <si>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</si>
  <si>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</si>
  <si>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</si>
  <si>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</si>
  <si>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</si>
  <si>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</si>
  <si>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</si>
  <si>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</si>
  <si>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</si>
  <si>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</si>
  <si>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</si>
  <si>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</si>
  <si>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</si>
  <si>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</si>
  <si>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</si>
  <si>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</si>
  <si>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</si>
  <si>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</si>
  <si>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</si>
  <si>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</si>
  <si>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</si>
  <si>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</si>
  <si>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</si>
  <si>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</si>
  <si>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</si>
  <si>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</si>
  <si>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</si>
  <si>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</si>
  <si>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</si>
  <si>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</si>
  <si>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</si>
  <si>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</si>
  <si>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</si>
  <si>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</si>
  <si>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</si>
  <si>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</si>
  <si>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</si>
  <si>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</si>
  <si>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</si>
  <si>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</si>
  <si>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</si>
  <si>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</si>
  <si>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</si>
  <si>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</si>
  <si>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</si>
  <si>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</si>
  <si>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</si>
  <si>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</si>
  <si>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</si>
  <si>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</si>
  <si>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</si>
  <si>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</si>
  <si>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</si>
  <si>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</si>
  <si>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</si>
  <si>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</si>
  <si>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</si>
  <si>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</si>
  <si>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</si>
  <si>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</si>
  <si>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</si>
  <si>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</si>
  <si>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</si>
  <si>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</si>
  <si>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</si>
  <si>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</si>
  <si>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</si>
  <si>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</si>
  <si>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</si>
  <si>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</si>
  <si>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</si>
  <si>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</si>
  <si>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</si>
  <si>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</si>
  <si>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</si>
  <si>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</si>
  <si>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</si>
  <si>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</si>
  <si>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</si>
  <si>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</si>
  <si>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</si>
  <si>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</si>
  <si>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</si>
  <si>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</si>
  <si>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</si>
  <si>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</si>
  <si>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</si>
  <si>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</si>
  <si>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</si>
  <si>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</si>
  <si>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</si>
  <si>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</si>
  <si>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</si>
  <si>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</si>
  <si>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</si>
  <si>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</si>
  <si>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</si>
  <si>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</si>
  <si>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</si>
  <si>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</si>
  <si>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</si>
  <si>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</si>
  <si>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</si>
  <si>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</si>
  <si>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</si>
  <si>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</si>
  <si>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</si>
  <si>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</si>
  <si>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</si>
  <si>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</si>
  <si>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</si>
  <si>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</si>
  <si>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</si>
  <si>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</si>
  <si>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</si>
  <si>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</si>
  <si>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</si>
  <si>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</si>
  <si>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</si>
  <si>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</si>
  <si>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</si>
  <si>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</si>
  <si>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</si>
  <si>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</si>
  <si>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</si>
  <si>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</si>
  <si>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</si>
  <si>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</si>
  <si>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</si>
  <si>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</si>
  <si>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</si>
  <si>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</si>
  <si>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</si>
  <si>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</si>
  <si>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</si>
  <si>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</si>
  <si>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</si>
  <si>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</si>
  <si>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</si>
  <si>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</si>
  <si>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</si>
  <si>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</si>
  <si>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</si>
  <si>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</si>
  <si>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</si>
  <si>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</si>
  <si>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</si>
  <si>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</si>
  <si>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</si>
  <si>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</si>
  <si>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</si>
  <si>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</si>
  <si>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</si>
  <si>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</si>
  <si>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</si>
  <si>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</si>
  <si>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</si>
  <si>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</si>
  <si>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</si>
  <si>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</si>
  <si>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</si>
  <si>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</si>
  <si>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</si>
  <si>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</si>
  <si>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</si>
  <si>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</si>
  <si>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</si>
  <si>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</si>
  <si>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</si>
  <si>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</si>
  <si>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</si>
  <si>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</si>
  <si>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</si>
  <si>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</si>
  <si>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</si>
  <si>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</si>
  <si>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</si>
  <si>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</si>
  <si>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</si>
  <si>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</si>
  <si>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</si>
  <si>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</si>
  <si>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</si>
  <si>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</si>
  <si>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</si>
  <si>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</si>
  <si>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</si>
  <si>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</si>
  <si>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</si>
  <si>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</si>
  <si>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</si>
  <si>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</si>
  <si>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</si>
  <si>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</si>
  <si>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</si>
  <si>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</si>
  <si>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</si>
  <si>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</si>
  <si>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</si>
  <si>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</si>
  <si>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</si>
  <si>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</si>
  <si>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</si>
  <si>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</si>
  <si>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</si>
  <si>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</si>
  <si>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</si>
  <si>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</si>
  <si>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</si>
  <si>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</si>
  <si>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</si>
  <si>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</si>
  <si>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</si>
  <si>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</si>
  <si>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</si>
  <si>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</si>
  <si>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</si>
  <si>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</si>
  <si>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</si>
  <si>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</si>
  <si>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</si>
  <si>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</si>
  <si>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</si>
  <si>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</si>
  <si>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</si>
  <si>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</si>
  <si>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</si>
  <si>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</si>
  <si>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</si>
  <si>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</si>
  <si>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</si>
  <si>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</si>
  <si>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</si>
  <si>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</si>
  <si>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</si>
  <si>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</si>
  <si>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</si>
  <si>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</si>
  <si>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</si>
  <si>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</si>
  <si>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</si>
  <si>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</si>
  <si>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</si>
  <si>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</si>
  <si>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</si>
  <si>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</si>
  <si>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</si>
  <si>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</si>
  <si>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</si>
  <si>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</si>
  <si>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</si>
  <si>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</si>
  <si>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</si>
  <si>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</si>
  <si>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</si>
  <si>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</si>
  <si>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</si>
  <si>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</si>
  <si>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</si>
  <si>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</si>
  <si>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</si>
  <si>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</si>
  <si>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</si>
  <si>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</si>
  <si>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</si>
  <si>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</si>
  <si>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</si>
  <si>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</si>
  <si>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</si>
  <si>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</si>
  <si>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</si>
  <si>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</si>
  <si>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</si>
  <si>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</si>
  <si>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</si>
  <si>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</si>
  <si>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</si>
  <si>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</si>
  <si>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</si>
  <si>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</si>
  <si>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</si>
  <si>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</si>
  <si>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</si>
  <si>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</si>
  <si>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</si>
  <si>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</si>
  <si>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</si>
  <si>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</si>
  <si>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</si>
  <si>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</si>
  <si>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</si>
  <si>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</si>
  <si>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</si>
  <si>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</si>
  <si>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</si>
  <si>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</si>
  <si>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</si>
  <si>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</si>
  <si>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</si>
  <si>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</si>
  <si>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</si>
  <si>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</si>
  <si>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</si>
  <si>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</si>
  <si>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</si>
  <si>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</si>
  <si>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</si>
  <si>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</si>
  <si>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</si>
  <si>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</si>
  <si>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</si>
  <si>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</si>
  <si>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</si>
  <si>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</si>
  <si>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</si>
  <si>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</si>
  <si>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</si>
  <si>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</si>
  <si>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</si>
  <si>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</si>
  <si>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</si>
  <si>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</si>
  <si>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</si>
  <si>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</si>
  <si>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</si>
  <si>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</si>
  <si>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</si>
  <si>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</si>
  <si>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</si>
  <si>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</si>
  <si>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</si>
  <si>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</si>
  <si>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</si>
  <si>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</si>
  <si>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</si>
  <si>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</si>
  <si>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</si>
  <si>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</si>
  <si>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</si>
  <si>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</si>
  <si>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</si>
  <si>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</si>
  <si>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</si>
  <si>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</si>
  <si>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</si>
  <si>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</si>
  <si>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</si>
  <si>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</si>
  <si>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</si>
  <si>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</si>
  <si>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</si>
  <si>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</si>
  <si>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</si>
  <si>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</si>
  <si>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</si>
  <si>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</si>
  <si>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</si>
  <si>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</si>
  <si>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</si>
  <si>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</si>
  <si>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</si>
  <si>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</si>
  <si>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</si>
  <si>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</si>
  <si>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</si>
  <si>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</si>
  <si>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</si>
  <si>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</si>
  <si>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</si>
  <si>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</si>
  <si>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</si>
  <si>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</si>
  <si>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</si>
  <si>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</si>
  <si>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</si>
  <si>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</si>
  <si>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</si>
  <si>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</si>
  <si>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</si>
  <si>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</si>
  <si>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</si>
  <si>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</si>
  <si>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</si>
  <si>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</si>
  <si>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</si>
  <si>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</si>
  <si>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</si>
  <si>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</si>
  <si>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</si>
  <si>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</si>
  <si>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</si>
  <si>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</si>
  <si>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</si>
  <si>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</si>
  <si>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</si>
  <si>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</si>
  <si>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</si>
  <si>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</si>
  <si>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</si>
  <si>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</si>
  <si>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</si>
  <si>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</si>
  <si>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</si>
  <si>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</si>
  <si>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</si>
  <si>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</si>
  <si>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</si>
  <si>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</si>
  <si>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</si>
  <si>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</si>
  <si>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</si>
  <si>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</si>
  <si>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</si>
  <si>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</si>
  <si>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</si>
  <si>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</si>
  <si>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</si>
  <si>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</si>
  <si>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</si>
  <si>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</si>
  <si>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</si>
  <si>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</si>
  <si>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</si>
  <si>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</si>
  <si>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</si>
  <si>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</si>
  <si>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</si>
  <si>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</si>
  <si>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</si>
  <si>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</si>
  <si>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</si>
  <si>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</si>
  <si>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</si>
  <si>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</si>
  <si>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</si>
  <si>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</si>
  <si>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</si>
  <si>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</si>
  <si>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</si>
  <si>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</si>
  <si>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</si>
  <si>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</si>
  <si>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</si>
  <si>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</si>
  <si>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</si>
  <si>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</si>
  <si>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</si>
  <si>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</si>
  <si>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</si>
  <si>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</si>
  <si>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</si>
  <si>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</si>
  <si>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</si>
  <si>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</si>
  <si>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</si>
  <si>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</si>
  <si>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</si>
  <si>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</si>
  <si>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</si>
  <si>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</si>
  <si>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</si>
  <si>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</si>
  <si>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</si>
  <si>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</si>
  <si>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</si>
  <si>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</si>
  <si>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</si>
  <si>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</si>
  <si>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</si>
  <si>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</si>
  <si>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</si>
  <si>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</si>
  <si>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</si>
  <si>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</si>
  <si>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</si>
  <si>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</si>
  <si>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</si>
  <si>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</si>
  <si>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</si>
  <si>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</si>
  <si>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</si>
  <si>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</si>
  <si>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</si>
  <si>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</si>
  <si>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</si>
  <si>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</si>
  <si>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</si>
  <si>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</si>
  <si>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</si>
  <si>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</si>
  <si>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</si>
  <si>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</si>
  <si>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</si>
  <si>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</si>
  <si>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</si>
  <si>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</si>
  <si>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</si>
  <si>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</si>
  <si>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</si>
  <si>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</si>
  <si>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</si>
  <si>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</si>
  <si>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</si>
  <si>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</si>
  <si>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</si>
  <si>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</si>
  <si>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</si>
  <si>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</si>
  <si>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</si>
  <si>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</si>
  <si>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</si>
  <si>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</si>
  <si>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</si>
  <si>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</si>
  <si>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</si>
  <si>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</si>
  <si>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</si>
  <si>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</si>
  <si>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</si>
  <si>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</si>
  <si>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</si>
  <si>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</si>
  <si>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</si>
  <si>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</si>
  <si>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</si>
  <si>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</si>
  <si>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</si>
  <si>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</si>
  <si>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</si>
  <si>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</si>
  <si>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</si>
  <si>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</si>
  <si>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</si>
  <si>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</si>
  <si>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</si>
  <si>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</si>
  <si>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</si>
  <si>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</si>
  <si>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</si>
  <si>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</si>
  <si>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</si>
  <si>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</si>
  <si>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</si>
  <si>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</si>
  <si>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</si>
  <si>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</si>
  <si>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</si>
  <si>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</si>
  <si>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</si>
  <si>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</si>
  <si>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</si>
  <si>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</si>
  <si>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</si>
  <si>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</si>
  <si>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</si>
  <si>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</si>
  <si>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</si>
  <si>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</si>
  <si>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</si>
  <si>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</si>
  <si>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</si>
  <si>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</si>
  <si>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</si>
  <si>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</si>
  <si>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</si>
  <si>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</si>
  <si>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</si>
  <si>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</si>
  <si>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</si>
  <si>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</si>
  <si>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</si>
  <si>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</si>
  <si>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</si>
  <si>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</si>
  <si>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</si>
  <si>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</si>
  <si>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</si>
  <si>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</si>
  <si>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</si>
  <si>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</si>
  <si>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</si>
  <si>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</si>
  <si>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</si>
  <si>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</si>
  <si>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</si>
  <si>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</si>
  <si>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</si>
  <si>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</si>
  <si>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</si>
  <si>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</si>
  <si>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</si>
  <si>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</si>
  <si>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</si>
  <si>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</si>
  <si>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</si>
  <si>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</si>
  <si>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</si>
  <si>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</si>
  <si>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</si>
  <si>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</si>
  <si>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</si>
  <si>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</si>
  <si>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</si>
  <si>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</si>
  <si>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</si>
  <si>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</si>
  <si>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</si>
  <si>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</si>
  <si>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</si>
  <si>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</si>
  <si>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</si>
  <si>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</si>
  <si>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</si>
  <si>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</si>
  <si>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</si>
  <si>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</si>
  <si>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</si>
  <si>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</si>
  <si>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</si>
  <si>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</si>
  <si>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</si>
  <si>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</si>
  <si>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</si>
  <si>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</si>
  <si>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</si>
  <si>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</si>
  <si>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</si>
  <si>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</si>
  <si>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</si>
  <si>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</si>
  <si>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</si>
  <si>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</si>
  <si>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</si>
  <si>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</si>
  <si>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</si>
  <si>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</si>
  <si>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</si>
  <si>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</si>
  <si>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</si>
  <si>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</si>
  <si>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</si>
  <si>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</si>
  <si>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</si>
  <si>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</si>
  <si>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</si>
  <si>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</si>
  <si>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</si>
  <si>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</si>
  <si>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</si>
  <si>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</si>
  <si>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</si>
  <si>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</si>
  <si>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</si>
  <si>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</si>
  <si>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</si>
  <si>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</si>
  <si>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</si>
  <si>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</si>
  <si>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</si>
  <si>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</si>
  <si>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</si>
  <si>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</si>
  <si>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</si>
  <si>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</si>
  <si>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</si>
  <si>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</si>
  <si>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</si>
  <si>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</si>
  <si>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</si>
  <si>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</si>
  <si>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</si>
  <si>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</si>
  <si>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</si>
  <si>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</si>
  <si>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</si>
  <si>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</si>
  <si>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</si>
  <si>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</si>
  <si>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</si>
  <si>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</si>
  <si>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</si>
  <si>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</si>
  <si>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</si>
  <si>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</si>
  <si>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</si>
  <si>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</si>
  <si>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</si>
  <si>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</si>
  <si>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</si>
  <si>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</si>
  <si>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</si>
  <si>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</si>
  <si>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</si>
  <si>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</si>
  <si>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</si>
  <si>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</si>
  <si>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</si>
  <si>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</si>
  <si>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</si>
  <si>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</si>
  <si>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</si>
  <si>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</si>
  <si>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</si>
  <si>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</si>
  <si>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</si>
  <si>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</si>
  <si>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</si>
  <si>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</si>
  <si>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</si>
  <si>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</si>
  <si>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</si>
  <si>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</si>
  <si>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</si>
  <si>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</si>
  <si>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</si>
  <si>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</si>
  <si>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</si>
  <si>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</si>
  <si>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</si>
  <si>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</si>
  <si>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</si>
  <si>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</si>
  <si>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</si>
  <si>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</si>
  <si>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</si>
  <si>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</si>
  <si>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</si>
  <si>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</si>
  <si>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</si>
  <si>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</si>
  <si>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</si>
  <si>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</si>
  <si>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</si>
  <si>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</si>
  <si>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</si>
  <si>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</si>
  <si>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</si>
  <si>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</si>
  <si>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</si>
  <si>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</si>
  <si>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</si>
  <si>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</si>
  <si>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</si>
  <si>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</si>
  <si>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</si>
  <si>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</si>
  <si>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</si>
  <si>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</si>
  <si>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</si>
  <si>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</si>
  <si>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</si>
  <si>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</si>
  <si>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</si>
  <si>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</si>
  <si>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</si>
  <si>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</si>
  <si>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</si>
  <si>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</si>
  <si>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</si>
  <si>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</si>
  <si>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</si>
  <si>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</si>
  <si>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</si>
  <si>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</si>
  <si>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</si>
  <si>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</si>
  <si>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</si>
  <si>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</si>
  <si>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</si>
  <si>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</si>
  <si>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</si>
  <si>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</si>
  <si>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</si>
  <si>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</si>
  <si>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</si>
  <si>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</si>
  <si>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</si>
  <si>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</si>
  <si>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</si>
  <si>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</si>
  <si>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</si>
  <si>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</si>
  <si>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</si>
  <si>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</si>
  <si>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</si>
  <si>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</si>
  <si>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</si>
  <si>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</si>
  <si>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</si>
  <si>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</si>
  <si>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</si>
  <si>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</si>
  <si>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</si>
  <si>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</si>
  <si>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</si>
  <si>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</si>
  <si>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</si>
  <si>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</si>
  <si>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</si>
  <si>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</si>
  <si>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</si>
  <si>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</si>
  <si>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</si>
  <si>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</si>
  <si>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</si>
  <si>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</si>
  <si>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</si>
  <si>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</si>
  <si>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</si>
  <si>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</si>
  <si>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</si>
  <si>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</si>
  <si>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</si>
  <si>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</si>
  <si>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</si>
  <si>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</si>
  <si>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</si>
  <si>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</si>
  <si>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</si>
  <si>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</si>
  <si>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</si>
  <si>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</si>
  <si>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</si>
  <si>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</si>
  <si>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</si>
  <si>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</si>
  <si>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</si>
  <si>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</si>
  <si>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</si>
  <si>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</si>
  <si>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</si>
  <si>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</si>
  <si>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</si>
  <si>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</si>
  <si>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</si>
  <si>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</si>
  <si>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</si>
  <si>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</si>
  <si>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</si>
  <si>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</si>
  <si>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</si>
  <si>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</si>
  <si>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</si>
  <si>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</si>
  <si>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</si>
  <si>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</si>
  <si>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</si>
  <si>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</si>
  <si>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</si>
  <si>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</si>
  <si>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</si>
  <si>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</si>
  <si>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</si>
  <si>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</si>
  <si>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</si>
  <si>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</si>
  <si>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</si>
  <si>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</si>
  <si>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</si>
  <si>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</si>
  <si>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</si>
  <si>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</si>
  <si>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</si>
  <si>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</si>
  <si>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</si>
  <si>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</si>
  <si>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</si>
  <si>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</si>
  <si>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</si>
  <si>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</si>
  <si>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</si>
  <si>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</si>
  <si>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</si>
  <si>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</si>
  <si>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</si>
  <si>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</si>
  <si>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</si>
  <si>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</si>
  <si>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</si>
  <si>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</si>
  <si>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</si>
  <si>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</si>
  <si>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</si>
  <si>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</si>
  <si>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</si>
  <si>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</si>
  <si>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</si>
  <si>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</si>
  <si>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</si>
  <si>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</si>
  <si>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</si>
  <si>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</si>
  <si>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</si>
  <si>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</si>
  <si>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</si>
  <si>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</si>
  <si>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</si>
  <si>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</si>
  <si>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</si>
  <si>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</si>
  <si>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</si>
  <si>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</si>
  <si>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</si>
  <si>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</si>
  <si>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</si>
  <si>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</si>
  <si>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</si>
  <si>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</si>
  <si>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</si>
  <si>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</si>
  <si>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</si>
  <si>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</si>
  <si>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</si>
  <si>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</si>
  <si>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</si>
  <si>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</si>
  <si>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</si>
  <si>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</si>
  <si>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</si>
  <si>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</si>
  <si>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</si>
  <si>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</si>
  <si>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</si>
  <si>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</si>
  <si>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</si>
  <si>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</si>
  <si>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</si>
  <si>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</si>
  <si>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</si>
  <si>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</si>
  <si>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</si>
  <si>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</si>
  <si>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</si>
  <si>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</si>
  <si>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</si>
  <si>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</si>
  <si>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</si>
  <si>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</si>
  <si>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</si>
  <si>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</si>
  <si>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</si>
  <si>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</si>
  <si>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</si>
  <si>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</si>
  <si>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</si>
  <si>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</si>
  <si>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</si>
  <si>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</si>
  <si>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</si>
  <si>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</si>
  <si>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</si>
  <si>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</si>
  <si>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</si>
  <si>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</si>
  <si>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</si>
  <si>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</si>
  <si>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</si>
  <si>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</si>
  <si>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</si>
  <si>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</si>
  <si>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</si>
  <si>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</si>
  <si>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</si>
  <si>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</si>
  <si>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</si>
  <si>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</si>
  <si>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</si>
  <si>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</si>
  <si>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</si>
  <si>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</si>
  <si>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</si>
  <si>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</si>
  <si>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</si>
  <si>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</si>
  <si>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</si>
  <si>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</si>
  <si>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</si>
  <si>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</si>
  <si>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</si>
  <si>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</si>
  <si>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</si>
  <si>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</si>
  <si>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</si>
  <si>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</si>
  <si>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</si>
  <si>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</si>
  <si>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</si>
  <si>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</si>
  <si>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</si>
  <si>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</si>
  <si>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</si>
  <si>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</si>
  <si>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</si>
  <si>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</si>
  <si>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</si>
  <si>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</si>
  <si>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</si>
  <si>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</si>
  <si>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</si>
  <si>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</si>
  <si>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</si>
  <si>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</si>
  <si>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</si>
  <si>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</si>
  <si>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</si>
  <si>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</si>
  <si>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</si>
  <si>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</si>
  <si>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</si>
  <si>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</si>
  <si>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</si>
  <si>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</si>
  <si>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</si>
  <si>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</si>
  <si>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</si>
  <si>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</si>
  <si>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</si>
  <si>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</si>
  <si>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</si>
  <si>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</si>
  <si>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</si>
  <si>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</si>
  <si>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</si>
  <si>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</si>
  <si>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</si>
  <si>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</si>
  <si>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</si>
  <si>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</si>
  <si>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</si>
  <si>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</si>
  <si>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</si>
  <si>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</si>
  <si>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</si>
  <si>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</si>
  <si>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</si>
  <si>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</si>
  <si>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</si>
  <si>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</si>
  <si>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</si>
  <si>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</si>
  <si>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</si>
  <si>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</si>
  <si>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</si>
  <si>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</si>
  <si>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</si>
  <si>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</si>
  <si>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</si>
  <si>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</si>
  <si>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</si>
  <si>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</si>
  <si>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</si>
  <si>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</si>
  <si>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</si>
  <si>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</si>
  <si>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</si>
  <si>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</si>
  <si>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</si>
  <si>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</si>
  <si>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</si>
  <si>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</si>
  <si>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</si>
  <si>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</si>
  <si>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</si>
  <si>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</si>
  <si>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</si>
  <si>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</si>
  <si>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</si>
  <si>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</si>
  <si>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</si>
  <si>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</si>
  <si>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</si>
  <si>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</si>
  <si>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</si>
  <si>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</si>
  <si>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</si>
  <si>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</si>
  <si>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</si>
  <si>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</si>
  <si>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</si>
  <si>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</si>
  <si>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</si>
  <si>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</si>
  <si>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</si>
  <si>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</si>
  <si>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</si>
  <si>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</si>
  <si>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</si>
  <si>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</si>
  <si>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</si>
  <si>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</si>
  <si>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</si>
  <si>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</si>
  <si>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</si>
  <si>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</si>
  <si>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</si>
  <si>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</si>
  <si>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</si>
  <si>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</si>
  <si>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</si>
  <si>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</si>
  <si>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</si>
  <si>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</si>
  <si>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</si>
  <si>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</si>
  <si>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</si>
  <si>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</si>
  <si>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</si>
  <si>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</si>
  <si>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</si>
  <si>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</si>
  <si>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</si>
  <si>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</si>
  <si>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</si>
  <si>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</si>
  <si>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</si>
  <si>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</si>
  <si>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</si>
  <si>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</si>
  <si>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</si>
  <si>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</si>
  <si>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</si>
  <si>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</si>
  <si>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</si>
  <si>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</si>
  <si>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</si>
  <si>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</si>
  <si>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</si>
  <si>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</si>
  <si>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</si>
  <si>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</si>
  <si>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</si>
  <si>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</si>
  <si>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</si>
  <si>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</si>
  <si>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</si>
  <si>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</si>
  <si>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</si>
  <si>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</si>
  <si>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</si>
  <si>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</si>
  <si>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</si>
  <si>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</si>
  <si>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</si>
  <si>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</si>
  <si>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</si>
  <si>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</si>
  <si>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</si>
  <si>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</si>
  <si>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</si>
  <si>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</si>
  <si>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</si>
  <si>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</si>
  <si>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</si>
  <si>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</si>
  <si>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</si>
  <si>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</si>
  <si>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</si>
  <si>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</si>
  <si>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</si>
  <si>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</si>
  <si>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</si>
  <si>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</si>
  <si>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</si>
  <si>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</si>
  <si>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</si>
  <si>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</si>
  <si>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</si>
  <si>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</si>
  <si>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</si>
  <si>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</si>
  <si>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</si>
  <si>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</si>
  <si>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</si>
  <si>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</si>
  <si>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</si>
  <si>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</si>
  <si>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</si>
  <si>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</si>
  <si>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</si>
  <si>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</si>
  <si>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</si>
  <si>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</si>
  <si>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</si>
  <si>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</si>
  <si>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</si>
  <si>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</si>
  <si>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</si>
  <si>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</si>
  <si>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</si>
  <si>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</si>
  <si>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</si>
  <si>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</si>
  <si>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</si>
  <si>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</si>
  <si>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</si>
  <si>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</si>
  <si>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</si>
  <si>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</si>
  <si>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</si>
  <si>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</si>
  <si>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</si>
  <si>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</si>
  <si>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</si>
  <si>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</si>
  <si>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</si>
  <si>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</si>
  <si>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</si>
  <si>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</si>
  <si>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</si>
  <si>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</si>
  <si>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</si>
  <si>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</si>
  <si>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</si>
  <si>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</si>
  <si>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</si>
  <si>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</si>
  <si>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</si>
  <si>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</si>
  <si>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</si>
  <si>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</si>
  <si>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</si>
  <si>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</si>
  <si>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</si>
  <si>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</si>
  <si>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</si>
  <si>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</si>
  <si>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</si>
  <si>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</si>
  <si>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</si>
  <si>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</si>
  <si>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</si>
  <si>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</si>
  <si>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</si>
  <si>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</si>
  <si>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</si>
  <si>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</si>
  <si>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</si>
  <si>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</si>
  <si>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</si>
  <si>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</si>
  <si>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</si>
  <si>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</si>
  <si>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</si>
  <si>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</si>
  <si>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</si>
  <si>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</si>
  <si>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</si>
  <si>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</si>
  <si>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</si>
  <si>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</si>
  <si>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</si>
  <si>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</si>
  <si>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</si>
  <si>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</si>
  <si>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</si>
  <si>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</si>
  <si>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</si>
  <si>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</si>
  <si>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</si>
  <si>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</si>
  <si>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</si>
  <si>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</si>
  <si>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</si>
  <si>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</si>
  <si>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</si>
  <si>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</si>
  <si>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</si>
  <si>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</si>
  <si>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</si>
  <si>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</si>
  <si>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</si>
  <si>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</si>
  <si>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</si>
  <si>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</si>
  <si>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</si>
  <si>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</si>
  <si>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</si>
  <si>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</si>
  <si>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</si>
  <si>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</si>
  <si>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</si>
  <si>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</si>
  <si>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</si>
  <si>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</si>
  <si>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</si>
  <si>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</si>
  <si>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</si>
  <si>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</si>
  <si>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</si>
  <si>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</si>
  <si>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</si>
  <si>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</si>
  <si>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</si>
  <si>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</si>
  <si>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</si>
  <si>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</si>
  <si>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</si>
  <si>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</si>
  <si>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</si>
  <si>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</si>
  <si>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</si>
  <si>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</si>
  <si>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</si>
  <si>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</si>
  <si>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</si>
  <si>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</si>
  <si>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</si>
  <si>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</si>
  <si>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</si>
  <si>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</si>
  <si>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</si>
  <si>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</si>
  <si>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</si>
  <si>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</si>
  <si>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</si>
  <si>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</si>
  <si>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</si>
  <si>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</si>
  <si>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</si>
  <si>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</si>
  <si>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</si>
  <si>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</si>
  <si>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</si>
  <si>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</si>
  <si>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</si>
  <si>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</si>
  <si>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</si>
  <si>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</si>
  <si>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</si>
  <si>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</si>
  <si>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</si>
  <si>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</si>
  <si>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</si>
  <si>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</si>
  <si>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</si>
  <si>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</si>
  <si>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</si>
  <si>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</si>
  <si>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</si>
  <si>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</si>
  <si>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</si>
  <si>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</si>
  <si>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</si>
  <si>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</si>
  <si>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</si>
  <si>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</si>
  <si>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</si>
  <si>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</si>
  <si>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</si>
  <si>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</si>
  <si>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</si>
  <si>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</si>
  <si>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</si>
  <si>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</si>
  <si>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</si>
  <si>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</si>
  <si>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</si>
  <si>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</si>
  <si>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</si>
  <si>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</si>
  <si>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</si>
  <si>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</si>
  <si>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</si>
  <si>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</si>
  <si>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</si>
  <si>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</si>
  <si>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</si>
  <si>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</si>
  <si>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</si>
  <si>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</si>
  <si>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</si>
  <si>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</si>
  <si>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</si>
  <si>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</si>
  <si>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</si>
  <si>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</si>
  <si>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</si>
  <si>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</si>
  <si>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</si>
  <si>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</si>
  <si>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</si>
  <si>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</si>
  <si>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</si>
  <si>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</si>
  <si>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</si>
  <si>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</si>
  <si>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</si>
  <si>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</si>
  <si>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</si>
  <si>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</si>
  <si>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</si>
  <si>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</si>
  <si>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</si>
  <si>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</si>
  <si>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</si>
  <si>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</si>
  <si>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</si>
  <si>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</si>
  <si>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</si>
  <si>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</si>
  <si>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</si>
  <si>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</si>
  <si>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</si>
  <si>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</si>
  <si>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</si>
  <si>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</si>
  <si>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</si>
  <si>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</si>
  <si>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</si>
  <si>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</si>
  <si>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</si>
  <si>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</si>
  <si>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</si>
  <si>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</si>
  <si>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</si>
  <si>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</si>
  <si>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</si>
  <si>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</si>
  <si>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</si>
  <si>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</si>
  <si>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</si>
  <si>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</si>
  <si>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</si>
  <si>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</si>
  <si>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</si>
  <si>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</si>
  <si>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</si>
  <si>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</si>
  <si>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</si>
  <si>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</si>
  <si>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</si>
  <si>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</si>
  <si>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</si>
  <si>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</si>
  <si>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</si>
  <si>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</si>
  <si>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</si>
  <si>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</si>
  <si>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</si>
  <si>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</si>
  <si>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</si>
  <si>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</si>
  <si>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</si>
  <si>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</si>
  <si>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</si>
  <si>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</si>
  <si>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</si>
  <si>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</si>
  <si>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</si>
  <si>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</si>
  <si>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</si>
  <si>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</si>
  <si>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</si>
  <si>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</si>
  <si>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</si>
  <si>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</si>
  <si>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</si>
  <si>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</si>
  <si>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</si>
  <si>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</si>
  <si>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</si>
  <si>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</si>
  <si>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</si>
  <si>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</si>
  <si>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</si>
  <si>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</si>
  <si>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</si>
  <si>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</si>
  <si>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</si>
  <si>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</si>
  <si>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</si>
  <si>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</si>
  <si>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</si>
  <si>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</si>
  <si>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</si>
  <si>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</si>
  <si>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</si>
  <si>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</si>
  <si>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</si>
  <si>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</si>
  <si>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</si>
  <si>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</si>
  <si>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</si>
  <si>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</si>
  <si>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</si>
  <si>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</si>
  <si>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</si>
  <si>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</si>
  <si>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</si>
  <si>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</si>
  <si>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</si>
  <si>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</si>
  <si>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</si>
  <si>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</si>
  <si>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</si>
  <si>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</si>
  <si>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</si>
  <si>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</si>
  <si>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</si>
  <si>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</si>
  <si>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</si>
  <si>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</si>
  <si>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</si>
  <si>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</si>
  <si>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</si>
  <si>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</si>
  <si>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</si>
  <si>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</si>
  <si>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</si>
  <si>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</si>
  <si>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</si>
  <si>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</si>
  <si>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</si>
  <si>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</si>
  <si>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</si>
  <si>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</si>
  <si>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</si>
  <si>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</si>
  <si>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</si>
  <si>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</si>
  <si>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</si>
  <si>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</si>
  <si>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</si>
  <si>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</si>
  <si>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</si>
  <si>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</si>
  <si>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</si>
  <si>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</si>
  <si>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</si>
  <si>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</si>
  <si>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</si>
  <si>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</si>
  <si>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</si>
  <si>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</si>
  <si>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</si>
  <si>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</si>
  <si>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</si>
  <si>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</si>
  <si>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</si>
  <si>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</si>
  <si>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</si>
  <si>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</si>
  <si>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</si>
  <si>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</si>
  <si>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</si>
  <si>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</si>
  <si>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</si>
  <si>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</si>
  <si>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</si>
  <si>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</si>
  <si>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</si>
  <si>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</si>
  <si>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</si>
  <si>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</si>
  <si>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</si>
  <si>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</si>
  <si>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</si>
  <si>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</si>
  <si>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</si>
  <si>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</si>
  <si>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</si>
  <si>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</si>
  <si>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</si>
  <si>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</si>
  <si>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</si>
  <si>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</si>
  <si>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</si>
  <si>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</si>
  <si>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</si>
  <si>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</si>
  <si>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</si>
  <si>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</si>
  <si>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</si>
  <si>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</si>
  <si>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</si>
  <si>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</si>
  <si>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</si>
  <si>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</si>
  <si>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</si>
  <si>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</si>
  <si>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</si>
  <si>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</si>
  <si>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</si>
  <si>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</si>
  <si>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</si>
  <si>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</si>
  <si>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</si>
  <si>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</si>
  <si>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SMC Corporation</t>
    <phoneticPr fontId="84" type="noConversion"/>
  </si>
  <si>
    <t>4-2-2, Kinunodai, 300-2493Tsukubamirai-shi, Ibaraki-ken, JP</t>
  </si>
  <si>
    <t>Michiaki Kitamura</t>
  </si>
  <si>
    <t>green@smcjpn.co.jp</t>
  </si>
  <si>
    <t>+81-297-52-6433</t>
  </si>
  <si>
    <t>Masaaki Mori</t>
  </si>
  <si>
    <t>Manager</t>
  </si>
  <si>
    <t>http://www.smcworld.com/docs/company/en/</t>
    <phoneticPr fontId="113"/>
  </si>
  <si>
    <t>CID003279</t>
  </si>
  <si>
    <t>Mine de Bou-Azzer</t>
  </si>
  <si>
    <t>Tazenakht</t>
  </si>
  <si>
    <t>CID003226, CID003228, CID003291</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</si>
</sst>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1">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sz val="12"/>
      <name val="ＭＳ Ｐ明朝"/>
      <family val="1"/>
      <charset val="128"/>
    </font>
    <font>
      <sz val="10"/>
      <name val="ＭＳ Ｐ明朝"/>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16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82" fillId="0" borderId="0"/>
  </cellStyleXfs>
  <cellXfs count="487">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30" fillId="45" borderId="56"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29"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29"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169">
    <cellStyle name="20% - Accent1 2" xfId="6" xr:uid="{00000000-0005-0000-0000-000001000000}"/>
    <cellStyle name="20% - Accent1 2 2" xfId="596" xr:uid="{00000000-0005-0000-0000-000002000000}"/>
    <cellStyle name="20% - Accent1 2 2 2" xfId="759" xr:uid="{D356F903-729F-4A03-B7AF-8F7DFF12755A}"/>
    <cellStyle name="20% - Accent1 2 2 2 2" xfId="1101" xr:uid="{22CA0982-781C-4E0D-A61E-50293B3024E5}"/>
    <cellStyle name="20% - Accent1 2 2 3" xfId="987" xr:uid="{9FCC79E6-568E-4D53-9ADB-BFE2E3BCACC0}"/>
    <cellStyle name="20% - Accent1 2 3" xfId="712" xr:uid="{EDF434F6-97A8-4C97-92EF-01B4CD7E3E3F}"/>
    <cellStyle name="20% - Accent1 2 3 2" xfId="1054" xr:uid="{6A04834D-2C84-4A30-B027-2C75E30F6466}"/>
    <cellStyle name="20% - Accent1 2 4" xfId="834" xr:uid="{5891750E-5DDE-43B4-A3E3-C9F3C1EADB52}"/>
    <cellStyle name="20% - Accent1 3" xfId="806" xr:uid="{E07D2041-971E-4110-B638-511848290013}"/>
    <cellStyle name="20% - Accent1 3 2" xfId="1148" xr:uid="{52C73A52-A918-4813-A13B-10D13126FE5C}"/>
    <cellStyle name="20% - Accent2 2" xfId="7" xr:uid="{00000000-0005-0000-0000-000004000000}"/>
    <cellStyle name="20% - Accent2 2 2" xfId="597" xr:uid="{00000000-0005-0000-0000-000005000000}"/>
    <cellStyle name="20% - Accent2 2 2 2" xfId="760" xr:uid="{F2C4FB1A-0961-479D-B12C-92AFEAA5DA7F}"/>
    <cellStyle name="20% - Accent2 2 2 2 2" xfId="1102" xr:uid="{0CBF492D-3233-43DA-86A0-3C148E3C5D9B}"/>
    <cellStyle name="20% - Accent2 2 2 3" xfId="988" xr:uid="{D7EC3568-6642-40EF-9E4F-ECC2ED33BB61}"/>
    <cellStyle name="20% - Accent2 2 3" xfId="713" xr:uid="{726E0599-9AC6-4E76-AACC-0FD8436401F4}"/>
    <cellStyle name="20% - Accent2 2 3 2" xfId="1055" xr:uid="{C4F6BC87-FC8A-4213-8413-EBF3370FA09E}"/>
    <cellStyle name="20% - Accent2 2 4" xfId="835" xr:uid="{51CF87E8-6526-40C1-8563-783B18A37B84}"/>
    <cellStyle name="20% - Accent2 3" xfId="809" xr:uid="{064AEAAD-AF5C-48B4-ADC6-532BE41941B6}"/>
    <cellStyle name="20% - Accent2 3 2" xfId="1151" xr:uid="{35F01333-CFFD-4655-8241-4AB5F75EACA3}"/>
    <cellStyle name="20% - Accent3 2" xfId="8" xr:uid="{00000000-0005-0000-0000-000007000000}"/>
    <cellStyle name="20% - Accent3 2 2" xfId="598" xr:uid="{00000000-0005-0000-0000-000008000000}"/>
    <cellStyle name="20% - Accent3 2 2 2" xfId="761" xr:uid="{F5B2A5C6-D247-47BE-86EA-F650808C74C7}"/>
    <cellStyle name="20% - Accent3 2 2 2 2" xfId="1103" xr:uid="{BD98980D-569F-479B-B8FF-64BB36B84187}"/>
    <cellStyle name="20% - Accent3 2 2 3" xfId="989" xr:uid="{44A1B53F-CB5E-44A5-AB02-7677341F88C6}"/>
    <cellStyle name="20% - Accent3 2 3" xfId="714" xr:uid="{4812A7A9-4CB1-4A98-8F71-CA5406E00B29}"/>
    <cellStyle name="20% - Accent3 2 3 2" xfId="1056" xr:uid="{29951A68-3D8A-4F32-8796-FA2364AA508C}"/>
    <cellStyle name="20% - Accent3 2 4" xfId="836" xr:uid="{D141CF52-AEA6-4A54-B7F2-05200281065F}"/>
    <cellStyle name="20% - Accent3 3" xfId="812" xr:uid="{76300C5A-1301-4645-AD34-EEB765A6F950}"/>
    <cellStyle name="20% - Accent3 3 2" xfId="1154" xr:uid="{E70F156C-5048-45AB-8A79-FC82ED4C5A28}"/>
    <cellStyle name="20% - Accent4 2" xfId="9" xr:uid="{00000000-0005-0000-0000-00000A000000}"/>
    <cellStyle name="20% - Accent4 2 2" xfId="599" xr:uid="{00000000-0005-0000-0000-00000B000000}"/>
    <cellStyle name="20% - Accent4 2 2 2" xfId="762" xr:uid="{AEAE4347-0C6C-4EA8-9280-F35F255890D5}"/>
    <cellStyle name="20% - Accent4 2 2 2 2" xfId="1104" xr:uid="{5C245A12-3684-4E43-AD5C-020AFECDA596}"/>
    <cellStyle name="20% - Accent4 2 2 3" xfId="990" xr:uid="{9E0C4F19-627D-4753-AB23-3EDAF4BB26CC}"/>
    <cellStyle name="20% - Accent4 2 3" xfId="715" xr:uid="{3383621A-942D-46EE-B973-A3B99EE61AB1}"/>
    <cellStyle name="20% - Accent4 2 3 2" xfId="1057" xr:uid="{0FBF15A5-C14B-4BA8-930D-3F4CC23A2423}"/>
    <cellStyle name="20% - Accent4 2 4" xfId="837" xr:uid="{A91AB466-E97E-42D8-A59B-C0A525B1BC52}"/>
    <cellStyle name="20% - Accent4 3" xfId="815" xr:uid="{EA736B35-E7F4-47B9-9143-A10AFFEBE522}"/>
    <cellStyle name="20% - Accent4 3 2" xfId="1157" xr:uid="{43A9A76E-BD32-4536-8B97-DCF98BA2EED7}"/>
    <cellStyle name="20% - Accent5 2" xfId="10" xr:uid="{00000000-0005-0000-0000-00000D000000}"/>
    <cellStyle name="20% - Accent5 2 2" xfId="600" xr:uid="{00000000-0005-0000-0000-00000E000000}"/>
    <cellStyle name="20% - Accent5 2 2 2" xfId="763" xr:uid="{9F14E33C-53F8-45BD-A1A7-2DA5A30C23C3}"/>
    <cellStyle name="20% - Accent5 2 2 2 2" xfId="1105" xr:uid="{7B175D5B-FDC1-4288-90CD-F689E96AFCA0}"/>
    <cellStyle name="20% - Accent5 2 2 3" xfId="991" xr:uid="{0D39DD86-8898-4F70-BA3D-AA94EA36F580}"/>
    <cellStyle name="20% - Accent5 2 3" xfId="716" xr:uid="{F2773E4A-67B7-442F-AE3C-6D1FD8110717}"/>
    <cellStyle name="20% - Accent5 2 3 2" xfId="1058" xr:uid="{289F8154-0EC3-4B34-9C45-EE3AD0493885}"/>
    <cellStyle name="20% - Accent5 2 4" xfId="838" xr:uid="{04297624-94F0-48F5-88FB-F17736906263}"/>
    <cellStyle name="20% - Accent5 3" xfId="818" xr:uid="{C358461C-75FF-4C68-90E9-889F2DA229E0}"/>
    <cellStyle name="20% - Accent5 3 2" xfId="1160" xr:uid="{203EEFE4-0294-4CF0-9710-37511403F213}"/>
    <cellStyle name="20% - Accent6 2" xfId="11" xr:uid="{00000000-0005-0000-0000-000010000000}"/>
    <cellStyle name="20% - Accent6 2 2" xfId="601" xr:uid="{00000000-0005-0000-0000-000011000000}"/>
    <cellStyle name="20% - Accent6 2 2 2" xfId="764" xr:uid="{BC0655AD-09D2-4AEC-BB73-5CD6BB5A20AA}"/>
    <cellStyle name="20% - Accent6 2 2 2 2" xfId="1106" xr:uid="{DEEF18EE-233A-40D6-9623-111050230BB1}"/>
    <cellStyle name="20% - Accent6 2 2 3" xfId="992" xr:uid="{5CBA2C44-A62F-4872-B089-5A713EABDB7D}"/>
    <cellStyle name="20% - Accent6 2 3" xfId="717" xr:uid="{246579D6-BF2F-40A9-A18D-259D2CE46A13}"/>
    <cellStyle name="20% - Accent6 2 3 2" xfId="1059" xr:uid="{741412C2-94D2-4E52-BF18-51F7BC348149}"/>
    <cellStyle name="20% - Accent6 2 4" xfId="839" xr:uid="{18CCD401-9B6E-4A00-A812-B545147F0FBF}"/>
    <cellStyle name="20% - Accent6 3" xfId="821" xr:uid="{E1CCD2C7-AB9D-4DCA-9D39-BA3D6F3F9C1E}"/>
    <cellStyle name="20% - Accent6 3 2" xfId="1163" xr:uid="{7657ADB6-1042-40FE-9C8B-029BFBAEC0A8}"/>
    <cellStyle name="20% - アクセント 1" xfId="687" builtinId="30" customBuiltin="1"/>
    <cellStyle name="20% - アクセント 1 2" xfId="1034" xr:uid="{D60D256D-7ED3-4A5D-8091-A52E4557B147}"/>
    <cellStyle name="20% - アクセント 2" xfId="691" builtinId="34" customBuiltin="1"/>
    <cellStyle name="20% - アクセント 2 2" xfId="1037" xr:uid="{9E4F4AE7-40A6-49C7-A71A-75FFE8BF706D}"/>
    <cellStyle name="20% - アクセント 3" xfId="695" builtinId="38" customBuiltin="1"/>
    <cellStyle name="20% - アクセント 3 2" xfId="1040" xr:uid="{9927A1F1-81C2-499C-80A9-9831B025D0DF}"/>
    <cellStyle name="20% - アクセント 4" xfId="699" builtinId="42" customBuiltin="1"/>
    <cellStyle name="20% - アクセント 4 2" xfId="1043" xr:uid="{AE79CF07-487D-4DAE-85CF-9E994B47288F}"/>
    <cellStyle name="20% - アクセント 5" xfId="703" builtinId="46" customBuiltin="1"/>
    <cellStyle name="20% - アクセント 5 2" xfId="1046" xr:uid="{48B61D6F-D161-4B1A-9AA4-EC336DBFAA26}"/>
    <cellStyle name="20% - アクセント 6" xfId="707" builtinId="50" customBuiltin="1"/>
    <cellStyle name="20% - アクセント 6 2" xfId="1049" xr:uid="{8D14A68B-99AE-4A71-A072-330E0C120A3C}"/>
    <cellStyle name="40% - Accent1 2" xfId="12" xr:uid="{00000000-0005-0000-0000-000013000000}"/>
    <cellStyle name="40% - Accent1 2 2" xfId="602" xr:uid="{00000000-0005-0000-0000-000014000000}"/>
    <cellStyle name="40% - Accent1 2 2 2" xfId="765" xr:uid="{E68DE563-8836-41E4-B953-E15BF336452F}"/>
    <cellStyle name="40% - Accent1 2 2 2 2" xfId="1107" xr:uid="{78167FCA-4C41-4916-87AC-591E82651FC5}"/>
    <cellStyle name="40% - Accent1 2 2 3" xfId="993" xr:uid="{59B5DBBB-F4A5-4CC6-BA2B-2B99FE47A191}"/>
    <cellStyle name="40% - Accent1 2 3" xfId="718" xr:uid="{7602192E-A940-4E7B-8C05-4172C15DC192}"/>
    <cellStyle name="40% - Accent1 2 3 2" xfId="1060" xr:uid="{65A7D14B-37E5-4A09-9F5F-9835CE10C470}"/>
    <cellStyle name="40% - Accent1 2 4" xfId="840" xr:uid="{74C45FAC-B08C-4C75-9447-DC06E777EF9B}"/>
    <cellStyle name="40% - Accent1 3" xfId="807" xr:uid="{E712ACEB-5301-49DB-B2E6-5B16ADCBC359}"/>
    <cellStyle name="40% - Accent1 3 2" xfId="1149" xr:uid="{B7280C77-3BEA-4845-BFB8-B475013C56E6}"/>
    <cellStyle name="40% - Accent2 2" xfId="13" xr:uid="{00000000-0005-0000-0000-000016000000}"/>
    <cellStyle name="40% - Accent2 2 2" xfId="603" xr:uid="{00000000-0005-0000-0000-000017000000}"/>
    <cellStyle name="40% - Accent2 2 2 2" xfId="766" xr:uid="{57D92524-751A-44EE-976F-17B605EBEB0E}"/>
    <cellStyle name="40% - Accent2 2 2 2 2" xfId="1108" xr:uid="{8DA9F7BB-FBF1-4E2F-816A-23DD0B8F19B0}"/>
    <cellStyle name="40% - Accent2 2 2 3" xfId="994" xr:uid="{70F52F3D-BEB2-4E04-8C82-259A26B1D384}"/>
    <cellStyle name="40% - Accent2 2 3" xfId="719" xr:uid="{ECC936C5-7CFA-4470-85B4-A16CA076444D}"/>
    <cellStyle name="40% - Accent2 2 3 2" xfId="1061" xr:uid="{CFC9AE34-12C2-42F0-BDED-94B09AFE400E}"/>
    <cellStyle name="40% - Accent2 2 4" xfId="841" xr:uid="{D88E3218-0ACE-4154-ACC2-97FCC794F303}"/>
    <cellStyle name="40% - Accent2 3" xfId="810" xr:uid="{2E3EE7B5-111B-4405-BD2E-CC001B4530AA}"/>
    <cellStyle name="40% - Accent2 3 2" xfId="1152" xr:uid="{72BE4711-318F-4E62-91F9-EFAD5E084974}"/>
    <cellStyle name="40% - Accent3 2" xfId="14" xr:uid="{00000000-0005-0000-0000-000019000000}"/>
    <cellStyle name="40% - Accent3 2 2" xfId="604" xr:uid="{00000000-0005-0000-0000-00001A000000}"/>
    <cellStyle name="40% - Accent3 2 2 2" xfId="767" xr:uid="{9FBA63F3-A35F-46A1-A0F1-15789AB19036}"/>
    <cellStyle name="40% - Accent3 2 2 2 2" xfId="1109" xr:uid="{EFBD8DD1-98EA-41A4-B710-24D559E34CF7}"/>
    <cellStyle name="40% - Accent3 2 2 3" xfId="995" xr:uid="{5F6F5A92-B261-47EB-8341-9AC6886301A6}"/>
    <cellStyle name="40% - Accent3 2 3" xfId="720" xr:uid="{68A01960-68CB-4A65-8F2A-3555359514EE}"/>
    <cellStyle name="40% - Accent3 2 3 2" xfId="1062" xr:uid="{FD25ED37-6A3D-4C61-A66F-02D279C109B3}"/>
    <cellStyle name="40% - Accent3 2 4" xfId="842" xr:uid="{76F56E6C-D875-45DC-BF3F-2E0CC99556BC}"/>
    <cellStyle name="40% - Accent3 3" xfId="813" xr:uid="{B98B3D0F-C9EF-4904-8320-2E3FDB09ABA0}"/>
    <cellStyle name="40% - Accent3 3 2" xfId="1155" xr:uid="{6D4A1C49-E97A-4777-8915-33A6B73A883E}"/>
    <cellStyle name="40% - Accent4 2" xfId="15" xr:uid="{00000000-0005-0000-0000-00001C000000}"/>
    <cellStyle name="40% - Accent4 2 2" xfId="605" xr:uid="{00000000-0005-0000-0000-00001D000000}"/>
    <cellStyle name="40% - Accent4 2 2 2" xfId="768" xr:uid="{D8D3D32E-1068-4C30-89D1-A6837006774C}"/>
    <cellStyle name="40% - Accent4 2 2 2 2" xfId="1110" xr:uid="{DEB3417C-C277-492D-B73D-77153CE037E0}"/>
    <cellStyle name="40% - Accent4 2 2 3" xfId="996" xr:uid="{33198F8A-C19C-4AAF-B57D-588AE94BEDE9}"/>
    <cellStyle name="40% - Accent4 2 3" xfId="721" xr:uid="{39398746-C281-41E1-8871-02ADCEB22D95}"/>
    <cellStyle name="40% - Accent4 2 3 2" xfId="1063" xr:uid="{532C5E84-740A-4B7E-8771-14D69B570C9E}"/>
    <cellStyle name="40% - Accent4 2 4" xfId="843" xr:uid="{3C68B5AB-C8A2-49BC-95E2-B5BCC8EB412B}"/>
    <cellStyle name="40% - Accent4 3" xfId="816" xr:uid="{002D2F10-F915-45DE-902D-725C623ABAA8}"/>
    <cellStyle name="40% - Accent4 3 2" xfId="1158" xr:uid="{EC333C81-A025-47B1-AE6E-8F865132F63B}"/>
    <cellStyle name="40% - Accent5 2" xfId="16" xr:uid="{00000000-0005-0000-0000-00001F000000}"/>
    <cellStyle name="40% - Accent5 2 2" xfId="606" xr:uid="{00000000-0005-0000-0000-000020000000}"/>
    <cellStyle name="40% - Accent5 2 2 2" xfId="769" xr:uid="{C550DE56-E397-4F23-8FF1-DD5779D7D2A8}"/>
    <cellStyle name="40% - Accent5 2 2 2 2" xfId="1111" xr:uid="{0B449481-86C1-4990-843B-7F38C8B1CD69}"/>
    <cellStyle name="40% - Accent5 2 2 3" xfId="997" xr:uid="{05A142DD-406C-462A-96C4-7D069AEDFB3D}"/>
    <cellStyle name="40% - Accent5 2 3" xfId="722" xr:uid="{CA953F1E-E1A8-460D-AEB6-E09AF3BD1B57}"/>
    <cellStyle name="40% - Accent5 2 3 2" xfId="1064" xr:uid="{8E333044-2968-44BC-9A78-31847B374FD4}"/>
    <cellStyle name="40% - Accent5 2 4" xfId="844" xr:uid="{7020787A-AAE5-47A7-B593-8635BF94141F}"/>
    <cellStyle name="40% - Accent5 3" xfId="819" xr:uid="{B9076266-3995-42B0-935D-F96D917DF11C}"/>
    <cellStyle name="40% - Accent5 3 2" xfId="1161" xr:uid="{599EF000-5F91-4F89-8037-D6D629FB8251}"/>
    <cellStyle name="40% - Accent6 2" xfId="17" xr:uid="{00000000-0005-0000-0000-000022000000}"/>
    <cellStyle name="40% - Accent6 2 2" xfId="607" xr:uid="{00000000-0005-0000-0000-000023000000}"/>
    <cellStyle name="40% - Accent6 2 2 2" xfId="770" xr:uid="{4BA6DEEE-2B48-4CD2-9383-4C2471B20371}"/>
    <cellStyle name="40% - Accent6 2 2 2 2" xfId="1112" xr:uid="{C0152D4F-8A53-44AC-8BE9-EFC6E6F1079D}"/>
    <cellStyle name="40% - Accent6 2 2 3" xfId="998" xr:uid="{47E66F68-BABD-43CD-B7E8-A4C3DEB05C98}"/>
    <cellStyle name="40% - Accent6 2 3" xfId="723" xr:uid="{B6857997-485B-4538-90C6-5CB51162ACA4}"/>
    <cellStyle name="40% - Accent6 2 3 2" xfId="1065" xr:uid="{EEE80D0F-1E77-4582-BB2D-8BF40761CF8C}"/>
    <cellStyle name="40% - Accent6 2 4" xfId="845" xr:uid="{7AC56AE6-7BED-4AF4-AE70-951D449B35C3}"/>
    <cellStyle name="40% - Accent6 3" xfId="822" xr:uid="{FA95F09F-3E91-4EB4-9DEC-F6F55103A9B7}"/>
    <cellStyle name="40% - Accent6 3 2" xfId="1164" xr:uid="{A6C662D0-B319-4A42-A281-568713E2D234}"/>
    <cellStyle name="40% - アクセント 1" xfId="688" builtinId="31" customBuiltin="1"/>
    <cellStyle name="40% - アクセント 1 2" xfId="1035" xr:uid="{74BD03A0-5699-4356-B83F-B71D3E6ADF32}"/>
    <cellStyle name="40% - アクセント 2" xfId="692" builtinId="35" customBuiltin="1"/>
    <cellStyle name="40% - アクセント 2 2" xfId="1038" xr:uid="{C8F28ED3-2632-4A37-BB33-694C8B6052C7}"/>
    <cellStyle name="40% - アクセント 3" xfId="696" builtinId="39" customBuiltin="1"/>
    <cellStyle name="40% - アクセント 3 2" xfId="1041" xr:uid="{4A97D979-CFC2-4AE7-9DFF-4525BB7F148F}"/>
    <cellStyle name="40% - アクセント 4" xfId="700" builtinId="43" customBuiltin="1"/>
    <cellStyle name="40% - アクセント 4 2" xfId="1044" xr:uid="{23EA3202-99A0-4656-AF1E-15CD49F769B4}"/>
    <cellStyle name="40% - アクセント 5" xfId="704" builtinId="47" customBuiltin="1"/>
    <cellStyle name="40% - アクセント 5 2" xfId="1047" xr:uid="{B91B476D-0FED-4DBB-9668-19FB66627F68}"/>
    <cellStyle name="40% - アクセント 6" xfId="708" builtinId="51" customBuiltin="1"/>
    <cellStyle name="40% - アクセント 6 2" xfId="1050" xr:uid="{6857AFFC-420D-4B74-BC0B-052620B32ECD}"/>
    <cellStyle name="60% - Accent1 2" xfId="18" xr:uid="{00000000-0005-0000-0000-000025000000}"/>
    <cellStyle name="60% - Accent1 2 2" xfId="608" xr:uid="{00000000-0005-0000-0000-000026000000}"/>
    <cellStyle name="60% - Accent1 3" xfId="808" xr:uid="{B4F662A1-3A7E-4CD5-AFDB-1F205B5427FC}"/>
    <cellStyle name="60% - Accent1 3 2" xfId="1150" xr:uid="{B8AB8B8B-D218-44AE-8602-95DB8D4D914C}"/>
    <cellStyle name="60% - Accent2 2" xfId="19" xr:uid="{00000000-0005-0000-0000-000028000000}"/>
    <cellStyle name="60% - Accent2 2 2" xfId="609" xr:uid="{00000000-0005-0000-0000-000029000000}"/>
    <cellStyle name="60% - Accent2 3" xfId="811" xr:uid="{E57C1FBC-7353-4D32-8026-C8468A5B588E}"/>
    <cellStyle name="60% - Accent2 3 2" xfId="1153" xr:uid="{E6F123B5-25AF-4C4D-AD45-D62B62A303A1}"/>
    <cellStyle name="60% - Accent3 2" xfId="20" xr:uid="{00000000-0005-0000-0000-00002B000000}"/>
    <cellStyle name="60% - Accent3 2 2" xfId="610" xr:uid="{00000000-0005-0000-0000-00002C000000}"/>
    <cellStyle name="60% - Accent3 3" xfId="814" xr:uid="{AE56DF22-2A34-454C-B165-90BC7D444073}"/>
    <cellStyle name="60% - Accent3 3 2" xfId="1156" xr:uid="{3A934763-7191-477C-BEF3-ADF2C779903B}"/>
    <cellStyle name="60% - Accent4 2" xfId="21" xr:uid="{00000000-0005-0000-0000-00002E000000}"/>
    <cellStyle name="60% - Accent4 2 2" xfId="611" xr:uid="{00000000-0005-0000-0000-00002F000000}"/>
    <cellStyle name="60% - Accent4 3" xfId="817" xr:uid="{3FDA9D0D-4413-486B-983C-CC604E346407}"/>
    <cellStyle name="60% - Accent4 3 2" xfId="1159" xr:uid="{65343F6F-2A49-4A2B-880E-A2AC8CE70180}"/>
    <cellStyle name="60% - Accent5 2" xfId="22" xr:uid="{00000000-0005-0000-0000-000031000000}"/>
    <cellStyle name="60% - Accent5 2 2" xfId="612" xr:uid="{00000000-0005-0000-0000-000032000000}"/>
    <cellStyle name="60% - Accent5 3" xfId="820" xr:uid="{88C0FC36-A568-4B68-96C1-1CFA958ECF44}"/>
    <cellStyle name="60% - Accent5 3 2" xfId="1162" xr:uid="{3288600A-4258-4569-8A1E-FFE10A4AC19A}"/>
    <cellStyle name="60% - Accent6 2" xfId="23" xr:uid="{00000000-0005-0000-0000-000034000000}"/>
    <cellStyle name="60% - Accent6 2 2" xfId="613" xr:uid="{00000000-0005-0000-0000-000035000000}"/>
    <cellStyle name="60% - Accent6 3" xfId="823" xr:uid="{A0853432-C6DA-4DB7-94DF-C5986DB84D44}"/>
    <cellStyle name="60% - Accent6 3 2" xfId="1165" xr:uid="{A0291799-F4D5-4DA1-8888-66875F62DABD}"/>
    <cellStyle name="60% - アクセント 1" xfId="689" builtinId="32" customBuiltin="1"/>
    <cellStyle name="60% - アクセント 1 2" xfId="1036" xr:uid="{221F0B5C-3716-4F2B-BA57-E686265B22FB}"/>
    <cellStyle name="60% - アクセント 2" xfId="693" builtinId="36" customBuiltin="1"/>
    <cellStyle name="60% - アクセント 2 2" xfId="1039" xr:uid="{01FB0416-8DCB-48BA-891A-E91EF11CCD3F}"/>
    <cellStyle name="60% - アクセント 3" xfId="697" builtinId="40" customBuiltin="1"/>
    <cellStyle name="60% - アクセント 3 2" xfId="1042" xr:uid="{12C77E4F-2831-4EFB-86F0-586FE046463D}"/>
    <cellStyle name="60% - アクセント 4" xfId="701" builtinId="44" customBuiltin="1"/>
    <cellStyle name="60% - アクセント 4 2" xfId="1045" xr:uid="{DF34C9FC-8CF3-4DD9-975F-ECFC88A74C9A}"/>
    <cellStyle name="60% - アクセント 5" xfId="705" builtinId="48" customBuiltin="1"/>
    <cellStyle name="60% - アクセント 5 2" xfId="1048" xr:uid="{15038AE5-0337-4B77-A7A0-E6A2215C6A64}"/>
    <cellStyle name="60% - アクセント 6" xfId="709" builtinId="52" customBuiltin="1"/>
    <cellStyle name="60% - アクセント 6 2" xfId="1051" xr:uid="{FB1F49DF-FA0A-437D-8559-5B9F472DAD15}"/>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6" xr:uid="{DAF55B8B-AD58-4A61-B024-0576045D258A}"/>
    <cellStyle name="Comma [0] 3" xfId="35" xr:uid="{00000000-0005-0000-0000-000056000000}"/>
    <cellStyle name="Comma [0] 4" xfId="36" xr:uid="{00000000-0005-0000-0000-000057000000}"/>
    <cellStyle name="Comma [0] 5" xfId="833" xr:uid="{8FD42932-9F2A-4E72-BBFE-BBA48A7D5130}"/>
    <cellStyle name="Comma 10" xfId="37" xr:uid="{00000000-0005-0000-0000-000058000000}"/>
    <cellStyle name="Comma 10 2" xfId="847" xr:uid="{EBBCBA04-A4F4-4175-9E54-DEE4A3F19F73}"/>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1AAC1424-337C-4314-89BB-8D00C38E660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248E3B95-0110-49B6-86C1-D99BE66E3620}"/>
    <cellStyle name="Comma 117" xfId="56" xr:uid="{00000000-0005-0000-0000-00006B000000}"/>
    <cellStyle name="Comma 117 2" xfId="850" xr:uid="{52EF431C-4FE7-490F-9471-A895CBE193AC}"/>
    <cellStyle name="Comma 118" xfId="57" xr:uid="{00000000-0005-0000-0000-00006C000000}"/>
    <cellStyle name="Comma 118 2" xfId="851" xr:uid="{6616AB35-7A83-4BFC-814D-6DC16294FD01}"/>
    <cellStyle name="Comma 119" xfId="58" xr:uid="{00000000-0005-0000-0000-00006D000000}"/>
    <cellStyle name="Comma 119 2" xfId="852" xr:uid="{24623EC3-B349-4823-9E18-1CD6B21D1B17}"/>
    <cellStyle name="Comma 12" xfId="59" xr:uid="{00000000-0005-0000-0000-00006E000000}"/>
    <cellStyle name="Comma 12 2" xfId="853" xr:uid="{8B6C39FF-30DA-4C81-8F3D-B8DC90AD2FCD}"/>
    <cellStyle name="Comma 120" xfId="60" xr:uid="{00000000-0005-0000-0000-00006F000000}"/>
    <cellStyle name="Comma 120 2" xfId="854" xr:uid="{982603AE-EAE9-4F77-AACD-65E873252C39}"/>
    <cellStyle name="Comma 121" xfId="61" xr:uid="{00000000-0005-0000-0000-000070000000}"/>
    <cellStyle name="Comma 121 2" xfId="855" xr:uid="{DB8F971C-6978-4A1E-8AA2-C10702E59707}"/>
    <cellStyle name="Comma 122" xfId="62" xr:uid="{00000000-0005-0000-0000-000071000000}"/>
    <cellStyle name="Comma 122 2" xfId="856" xr:uid="{09AA53B5-3187-485C-8CF6-780F3A12FCAD}"/>
    <cellStyle name="Comma 123" xfId="63" xr:uid="{00000000-0005-0000-0000-000072000000}"/>
    <cellStyle name="Comma 123 2" xfId="857" xr:uid="{BA65A6C5-5E13-4568-9652-30CE8D0FD6D2}"/>
    <cellStyle name="Comma 124" xfId="64" xr:uid="{00000000-0005-0000-0000-000073000000}"/>
    <cellStyle name="Comma 124 2" xfId="858" xr:uid="{917BB15B-7A2D-410B-B260-0166A72DE7CB}"/>
    <cellStyle name="Comma 125" xfId="65" xr:uid="{00000000-0005-0000-0000-000074000000}"/>
    <cellStyle name="Comma 125 2" xfId="859" xr:uid="{FAEC8C5A-A644-4F84-80F1-9EB0C4A9BCCD}"/>
    <cellStyle name="Comma 126" xfId="66" xr:uid="{00000000-0005-0000-0000-000075000000}"/>
    <cellStyle name="Comma 126 2" xfId="860" xr:uid="{90D305DD-EB86-4D91-BF8E-1B7869B72805}"/>
    <cellStyle name="Comma 127" xfId="67" xr:uid="{00000000-0005-0000-0000-000076000000}"/>
    <cellStyle name="Comma 127 2" xfId="861" xr:uid="{999A2D8D-69B9-4B4D-A274-531E6E21CCCA}"/>
    <cellStyle name="Comma 128" xfId="68" xr:uid="{00000000-0005-0000-0000-000077000000}"/>
    <cellStyle name="Comma 128 2" xfId="862" xr:uid="{2AA7BBDE-6A10-4289-8C9E-105F29B873A0}"/>
    <cellStyle name="Comma 129" xfId="69" xr:uid="{00000000-0005-0000-0000-000078000000}"/>
    <cellStyle name="Comma 129 2" xfId="863" xr:uid="{DF89FF32-7D19-44DF-9C44-6482425BC88B}"/>
    <cellStyle name="Comma 13" xfId="70" xr:uid="{00000000-0005-0000-0000-000079000000}"/>
    <cellStyle name="Comma 13 2" xfId="864" xr:uid="{AE24A30F-EE3B-4912-9E17-3D7FF0E6B16F}"/>
    <cellStyle name="Comma 130" xfId="71" xr:uid="{00000000-0005-0000-0000-00007A000000}"/>
    <cellStyle name="Comma 130 2" xfId="865" xr:uid="{44C7FB7D-65C0-4F72-B659-80ACAF750678}"/>
    <cellStyle name="Comma 131" xfId="72" xr:uid="{00000000-0005-0000-0000-00007B000000}"/>
    <cellStyle name="Comma 131 2" xfId="866" xr:uid="{BB48AF9D-7B96-448E-B139-22FCB3EF6DA7}"/>
    <cellStyle name="Comma 132" xfId="73" xr:uid="{00000000-0005-0000-0000-00007C000000}"/>
    <cellStyle name="Comma 132 2" xfId="867" xr:uid="{AAB7AC4E-003A-483E-A383-D42D31E70991}"/>
    <cellStyle name="Comma 133" xfId="74" xr:uid="{00000000-0005-0000-0000-00007D000000}"/>
    <cellStyle name="Comma 133 2" xfId="868" xr:uid="{89E17FDE-378D-4D0B-9C93-BFAE9201EDB7}"/>
    <cellStyle name="Comma 134" xfId="75" xr:uid="{00000000-0005-0000-0000-00007E000000}"/>
    <cellStyle name="Comma 134 2" xfId="869" xr:uid="{406FDA42-C44E-4F75-A7A1-FDC3858888AA}"/>
    <cellStyle name="Comma 135" xfId="76" xr:uid="{00000000-0005-0000-0000-00007F000000}"/>
    <cellStyle name="Comma 135 2" xfId="870" xr:uid="{328C823B-91AB-4CC2-862E-8120FE3FCA58}"/>
    <cellStyle name="Comma 136" xfId="77" xr:uid="{00000000-0005-0000-0000-000080000000}"/>
    <cellStyle name="Comma 136 2" xfId="871" xr:uid="{E8CFB621-C8A5-47D7-A846-A160D2960582}"/>
    <cellStyle name="Comma 137" xfId="78" xr:uid="{00000000-0005-0000-0000-000081000000}"/>
    <cellStyle name="Comma 137 2" xfId="872" xr:uid="{64B905AD-D3C7-4E64-B42F-26E56C58A764}"/>
    <cellStyle name="Comma 138" xfId="79" xr:uid="{00000000-0005-0000-0000-000082000000}"/>
    <cellStyle name="Comma 138 2" xfId="873" xr:uid="{2969A7D8-C9AF-4151-BF2A-92CB3657A68E}"/>
    <cellStyle name="Comma 139" xfId="80" xr:uid="{00000000-0005-0000-0000-000083000000}"/>
    <cellStyle name="Comma 14" xfId="81" xr:uid="{00000000-0005-0000-0000-000084000000}"/>
    <cellStyle name="Comma 14 2" xfId="874" xr:uid="{E34AD4BD-9814-4B3D-A835-F5058ECE4903}"/>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FDBFBC09-7898-4067-AF0D-100DF957F6D7}"/>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D4C47AC0-A1A8-45ED-AB2B-7B8B195DD211}"/>
    <cellStyle name="Comma 160" xfId="104" xr:uid="{00000000-0005-0000-0000-00009B000000}"/>
    <cellStyle name="Comma 160 2" xfId="877" xr:uid="{1EBD2F82-C3C2-4D61-9DF6-AEB6390BBE3A}"/>
    <cellStyle name="Comma 161" xfId="105" xr:uid="{00000000-0005-0000-0000-00009C000000}"/>
    <cellStyle name="Comma 161 2" xfId="878" xr:uid="{561DD862-491F-45E9-96D6-C6E789F8F409}"/>
    <cellStyle name="Comma 162" xfId="106" xr:uid="{00000000-0005-0000-0000-00009D000000}"/>
    <cellStyle name="Comma 162 2" xfId="879" xr:uid="{DBF444AF-482E-4831-8C68-48CB2ED7C53E}"/>
    <cellStyle name="Comma 163" xfId="107" xr:uid="{00000000-0005-0000-0000-00009E000000}"/>
    <cellStyle name="Comma 163 2" xfId="880" xr:uid="{593E7CF2-063C-4DF4-AE23-85C72BF2CE6D}"/>
    <cellStyle name="Comma 164" xfId="108" xr:uid="{00000000-0005-0000-0000-00009F000000}"/>
    <cellStyle name="Comma 164 2" xfId="881" xr:uid="{F3738EEA-5477-4CBF-83D4-B7B806D5C213}"/>
    <cellStyle name="Comma 165" xfId="109" xr:uid="{00000000-0005-0000-0000-0000A0000000}"/>
    <cellStyle name="Comma 165 2" xfId="882" xr:uid="{1C8C04AC-25EA-4798-88F9-0AB8D65EBDAA}"/>
    <cellStyle name="Comma 166" xfId="110" xr:uid="{00000000-0005-0000-0000-0000A1000000}"/>
    <cellStyle name="Comma 166 2" xfId="883" xr:uid="{40C30F86-8EBC-4374-B4E9-DFBDEAF51BED}"/>
    <cellStyle name="Comma 167" xfId="111" xr:uid="{00000000-0005-0000-0000-0000A2000000}"/>
    <cellStyle name="Comma 167 2" xfId="884" xr:uid="{3F27AFAA-F604-4A48-AE72-D51C62B2AB8E}"/>
    <cellStyle name="Comma 168" xfId="112" xr:uid="{00000000-0005-0000-0000-0000A3000000}"/>
    <cellStyle name="Comma 168 2" xfId="885" xr:uid="{942D1473-A5FB-4FAE-AB4F-62FF2E2C2684}"/>
    <cellStyle name="Comma 169" xfId="113" xr:uid="{00000000-0005-0000-0000-0000A4000000}"/>
    <cellStyle name="Comma 169 2" xfId="886" xr:uid="{E5564832-0E5B-4943-8FB3-CC252AC92161}"/>
    <cellStyle name="Comma 17" xfId="114" xr:uid="{00000000-0005-0000-0000-0000A5000000}"/>
    <cellStyle name="Comma 17 2" xfId="887" xr:uid="{04FC38E2-D53E-4D6D-8E1D-588902DAA17D}"/>
    <cellStyle name="Comma 170" xfId="115" xr:uid="{00000000-0005-0000-0000-0000A6000000}"/>
    <cellStyle name="Comma 170 2" xfId="888" xr:uid="{31B00320-A5DF-414D-B6A8-8A36A680B4BB}"/>
    <cellStyle name="Comma 171" xfId="116" xr:uid="{00000000-0005-0000-0000-0000A7000000}"/>
    <cellStyle name="Comma 171 2" xfId="889" xr:uid="{0F73D27D-A98D-4469-A7A1-393029F478B3}"/>
    <cellStyle name="Comma 172" xfId="117" xr:uid="{00000000-0005-0000-0000-0000A8000000}"/>
    <cellStyle name="Comma 172 2" xfId="890" xr:uid="{5F6BD8BD-2D01-4B3D-9889-64C92740068F}"/>
    <cellStyle name="Comma 173" xfId="118" xr:uid="{00000000-0005-0000-0000-0000A9000000}"/>
    <cellStyle name="Comma 173 2" xfId="891" xr:uid="{C2413F47-7DFE-4092-B46E-39FC615E8BA8}"/>
    <cellStyle name="Comma 174" xfId="119" xr:uid="{00000000-0005-0000-0000-0000AA000000}"/>
    <cellStyle name="Comma 174 2" xfId="892" xr:uid="{8B43D265-A85C-4540-886A-89CF5F9D2BEB}"/>
    <cellStyle name="Comma 175" xfId="120" xr:uid="{00000000-0005-0000-0000-0000AB000000}"/>
    <cellStyle name="Comma 175 2" xfId="893" xr:uid="{4849C4A5-D94F-4D15-8C6D-DEF86F7BA405}"/>
    <cellStyle name="Comma 176" xfId="121" xr:uid="{00000000-0005-0000-0000-0000AC000000}"/>
    <cellStyle name="Comma 176 2" xfId="894" xr:uid="{293D1988-31E8-413D-96F5-356B3CC8D4DE}"/>
    <cellStyle name="Comma 177" xfId="122" xr:uid="{00000000-0005-0000-0000-0000AD000000}"/>
    <cellStyle name="Comma 177 2" xfId="895" xr:uid="{84F856DE-EE9E-4589-9F1D-76E520658DF3}"/>
    <cellStyle name="Comma 178" xfId="123" xr:uid="{00000000-0005-0000-0000-0000AE000000}"/>
    <cellStyle name="Comma 178 2" xfId="896" xr:uid="{081B6A0C-C132-4DFF-95EA-FD34A969E5F2}"/>
    <cellStyle name="Comma 179" xfId="124" xr:uid="{00000000-0005-0000-0000-0000AF000000}"/>
    <cellStyle name="Comma 179 2" xfId="897" xr:uid="{75E6A991-6F29-491D-ACA0-E140E6DBBD9B}"/>
    <cellStyle name="Comma 18" xfId="125" xr:uid="{00000000-0005-0000-0000-0000B0000000}"/>
    <cellStyle name="Comma 18 2" xfId="898" xr:uid="{45EDC662-0296-44A2-81C0-0810576E893A}"/>
    <cellStyle name="Comma 180" xfId="126" xr:uid="{00000000-0005-0000-0000-0000B1000000}"/>
    <cellStyle name="Comma 180 2" xfId="899" xr:uid="{49DEC0E9-BB1E-4D05-BF16-49435DCABD43}"/>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 2" xfId="900" xr:uid="{69716DCF-87A3-4A23-A8A1-C7EA4C7795FB}"/>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 2" xfId="901" xr:uid="{5625B26C-600E-492B-ADDA-EE858C5EAED2}"/>
    <cellStyle name="Comma 20" xfId="148" xr:uid="{00000000-0005-0000-0000-0000C7000000}"/>
    <cellStyle name="Comma 20 2" xfId="902" xr:uid="{0D5983A3-3CA2-47E0-9AD3-85CE5E98E8D2}"/>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03" xr:uid="{F23DC28E-4A6E-4ADC-8E10-C4219034AAC1}"/>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04" xr:uid="{C7804903-EBAD-44F5-BDAC-1FF413AC8DE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2" xr:uid="{1D111E29-4A36-4D22-9F40-5B9CC330828C}"/>
    <cellStyle name="Comma 23" xfId="175" xr:uid="{00000000-0005-0000-0000-0000E2000000}"/>
    <cellStyle name="Comma 23 2" xfId="905" xr:uid="{7DFACFE9-DA1D-4216-B60C-486B1EBDD97C}"/>
    <cellStyle name="Comma 24" xfId="176" xr:uid="{00000000-0005-0000-0000-0000E3000000}"/>
    <cellStyle name="Comma 24 2" xfId="906" xr:uid="{9CA78F05-90AC-453F-A8C8-FE855A23321C}"/>
    <cellStyle name="Comma 25" xfId="177" xr:uid="{00000000-0005-0000-0000-0000E4000000}"/>
    <cellStyle name="Comma 25 2" xfId="907" xr:uid="{AFE1228C-8720-4A48-8C1E-516415994C46}"/>
    <cellStyle name="Comma 26" xfId="178" xr:uid="{00000000-0005-0000-0000-0000E5000000}"/>
    <cellStyle name="Comma 26 2" xfId="908" xr:uid="{50AFC51A-AE4B-4F28-B122-E98168E0B3FE}"/>
    <cellStyle name="Comma 27" xfId="179" xr:uid="{00000000-0005-0000-0000-0000E6000000}"/>
    <cellStyle name="Comma 27 2" xfId="909" xr:uid="{3E535094-D065-42EA-BFDD-5D863D400CEA}"/>
    <cellStyle name="Comma 28" xfId="180" xr:uid="{00000000-0005-0000-0000-0000E7000000}"/>
    <cellStyle name="Comma 28 2" xfId="910" xr:uid="{F5793B31-0676-4042-88C5-C062110ED09E}"/>
    <cellStyle name="Comma 29" xfId="181" xr:uid="{00000000-0005-0000-0000-0000E8000000}"/>
    <cellStyle name="Comma 29 2" xfId="911" xr:uid="{9D44FE9A-C79A-4A94-8A38-19D64C87C3F6}"/>
    <cellStyle name="Comma 3" xfId="182" xr:uid="{00000000-0005-0000-0000-0000E9000000}"/>
    <cellStyle name="Comma 3 2" xfId="912" xr:uid="{3D2BB187-BDAE-4834-8B8D-B47AED606827}"/>
    <cellStyle name="Comma 30" xfId="183" xr:uid="{00000000-0005-0000-0000-0000EA000000}"/>
    <cellStyle name="Comma 30 2" xfId="913" xr:uid="{1F987A78-D3A5-4B11-8FF3-CD191DBB0243}"/>
    <cellStyle name="Comma 31" xfId="184" xr:uid="{00000000-0005-0000-0000-0000EB000000}"/>
    <cellStyle name="Comma 31 2" xfId="914" xr:uid="{23AE7228-6645-469B-B804-979570D7D7C4}"/>
    <cellStyle name="Comma 32" xfId="185" xr:uid="{00000000-0005-0000-0000-0000EC000000}"/>
    <cellStyle name="Comma 32 2" xfId="915" xr:uid="{06E7529D-2853-42AE-83E1-E665953454AB}"/>
    <cellStyle name="Comma 33" xfId="186" xr:uid="{00000000-0005-0000-0000-0000ED000000}"/>
    <cellStyle name="Comma 33 2" xfId="916" xr:uid="{0FF40D01-7F21-415A-8130-AA23CF9E66CD}"/>
    <cellStyle name="Comma 34" xfId="187" xr:uid="{00000000-0005-0000-0000-0000EE000000}"/>
    <cellStyle name="Comma 34 2" xfId="917" xr:uid="{3EA65B5D-542E-4A5D-BFCD-0C89C579D79B}"/>
    <cellStyle name="Comma 35" xfId="188" xr:uid="{00000000-0005-0000-0000-0000EF000000}"/>
    <cellStyle name="Comma 35 2" xfId="918" xr:uid="{C3CAC589-0116-4B71-8A41-9499A9F612A2}"/>
    <cellStyle name="Comma 36" xfId="189" xr:uid="{00000000-0005-0000-0000-0000F0000000}"/>
    <cellStyle name="Comma 36 2" xfId="919" xr:uid="{5408BA62-BF7D-4242-95AA-F5C09286F13A}"/>
    <cellStyle name="Comma 37" xfId="190" xr:uid="{00000000-0005-0000-0000-0000F1000000}"/>
    <cellStyle name="Comma 37 2" xfId="920" xr:uid="{E49B266F-5C0A-4581-9DE9-B9B3553754B0}"/>
    <cellStyle name="Comma 38" xfId="191" xr:uid="{00000000-0005-0000-0000-0000F2000000}"/>
    <cellStyle name="Comma 38 2" xfId="921" xr:uid="{CC7E5095-D908-43B4-8D4A-0A694912A77A}"/>
    <cellStyle name="Comma 39" xfId="192" xr:uid="{00000000-0005-0000-0000-0000F3000000}"/>
    <cellStyle name="Comma 39 2" xfId="922" xr:uid="{A0868722-D78C-4AA3-A25A-A6D4D1BF96BC}"/>
    <cellStyle name="Comma 4" xfId="193" xr:uid="{00000000-0005-0000-0000-0000F4000000}"/>
    <cellStyle name="Comma 4 2" xfId="923" xr:uid="{5AD5A615-2990-469F-A288-A58E0E9A06CF}"/>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 2" xfId="924" xr:uid="{2B85CDA4-E199-47A0-9497-203FBD847209}"/>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 2" xfId="925" xr:uid="{CF15B56C-F1CC-45FF-9991-861B48984704}"/>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69 2" xfId="926" xr:uid="{26065485-30CE-4F49-933D-50E8B143B4ED}"/>
    <cellStyle name="Comma 7" xfId="226" xr:uid="{00000000-0005-0000-0000-000015010000}"/>
    <cellStyle name="Comma 7 2" xfId="927" xr:uid="{7A36424C-5FC6-4796-A4D6-CC186D7EA760}"/>
    <cellStyle name="Comma 70" xfId="227" xr:uid="{00000000-0005-0000-0000-000016010000}"/>
    <cellStyle name="Comma 70 2" xfId="928" xr:uid="{CCD7D7D7-9C27-4155-8FA8-F794320AF650}"/>
    <cellStyle name="Comma 71" xfId="228" xr:uid="{00000000-0005-0000-0000-000017010000}"/>
    <cellStyle name="Comma 71 2" xfId="929" xr:uid="{EADA69F9-EB10-49AB-8801-660DFF739AA2}"/>
    <cellStyle name="Comma 72" xfId="229" xr:uid="{00000000-0005-0000-0000-000018010000}"/>
    <cellStyle name="Comma 72 2" xfId="930" xr:uid="{34A74A75-1F18-47C0-989B-AD8E7212B107}"/>
    <cellStyle name="Comma 73" xfId="230" xr:uid="{00000000-0005-0000-0000-000019010000}"/>
    <cellStyle name="Comma 73 2" xfId="931" xr:uid="{030AC30F-5498-43EA-9E12-3849005BDB37}"/>
    <cellStyle name="Comma 74" xfId="231" xr:uid="{00000000-0005-0000-0000-00001A010000}"/>
    <cellStyle name="Comma 74 2" xfId="932" xr:uid="{F42B48C1-304E-4640-9AA0-E5977125ADB3}"/>
    <cellStyle name="Comma 75" xfId="232" xr:uid="{00000000-0005-0000-0000-00001B010000}"/>
    <cellStyle name="Comma 75 2" xfId="933" xr:uid="{6CB12A8B-E66C-4CA7-AA8E-22C83BB6C296}"/>
    <cellStyle name="Comma 76" xfId="233" xr:uid="{00000000-0005-0000-0000-00001C010000}"/>
    <cellStyle name="Comma 76 2" xfId="934" xr:uid="{DDA56C3D-DAEB-4945-A149-1277EB1B5FCC}"/>
    <cellStyle name="Comma 77" xfId="234" xr:uid="{00000000-0005-0000-0000-00001D010000}"/>
    <cellStyle name="Comma 77 2" xfId="935" xr:uid="{181A3395-2A73-43A3-A8C9-F34BD34AB0C4}"/>
    <cellStyle name="Comma 78" xfId="235" xr:uid="{00000000-0005-0000-0000-00001E010000}"/>
    <cellStyle name="Comma 78 2" xfId="936" xr:uid="{C4B506E3-C387-4C6A-BD80-795DAE57CC77}"/>
    <cellStyle name="Comma 79" xfId="236" xr:uid="{00000000-0005-0000-0000-00001F010000}"/>
    <cellStyle name="Comma 79 2" xfId="937" xr:uid="{74A8B46D-316C-407A-8CE8-87BA1F26036D}"/>
    <cellStyle name="Comma 8" xfId="237" xr:uid="{00000000-0005-0000-0000-000020010000}"/>
    <cellStyle name="Comma 8 2" xfId="938" xr:uid="{49AC89FB-F23D-48DA-A3F4-47F48639FC8B}"/>
    <cellStyle name="Comma 80" xfId="238" xr:uid="{00000000-0005-0000-0000-000021010000}"/>
    <cellStyle name="Comma 80 2" xfId="939" xr:uid="{B230104A-F5E6-4B92-83AF-0EB9AD3D9BA7}"/>
    <cellStyle name="Comma 81" xfId="239" xr:uid="{00000000-0005-0000-0000-000022010000}"/>
    <cellStyle name="Comma 81 2" xfId="940" xr:uid="{94B5A4E6-A450-4D70-B0D3-7FCDBECB0728}"/>
    <cellStyle name="Comma 82" xfId="240" xr:uid="{00000000-0005-0000-0000-000023010000}"/>
    <cellStyle name="Comma 82 2" xfId="941" xr:uid="{7622B36E-77D2-4823-B34E-065EF09D2B05}"/>
    <cellStyle name="Comma 83" xfId="241" xr:uid="{00000000-0005-0000-0000-000024010000}"/>
    <cellStyle name="Comma 83 2" xfId="942" xr:uid="{B85353BD-57C6-4640-BAE1-FB07A1A18631}"/>
    <cellStyle name="Comma 84" xfId="242" xr:uid="{00000000-0005-0000-0000-000025010000}"/>
    <cellStyle name="Comma 84 2" xfId="943" xr:uid="{6CD4C3FF-FC8B-4037-911D-612877746A4C}"/>
    <cellStyle name="Comma 85" xfId="243" xr:uid="{00000000-0005-0000-0000-000026010000}"/>
    <cellStyle name="Comma 85 2" xfId="944" xr:uid="{3C6A782B-8550-48FB-8597-90E4EC52E005}"/>
    <cellStyle name="Comma 86" xfId="244" xr:uid="{00000000-0005-0000-0000-000027010000}"/>
    <cellStyle name="Comma 86 2" xfId="945" xr:uid="{568C3760-FEBF-42C3-9511-40C2EC42E317}"/>
    <cellStyle name="Comma 87" xfId="245" xr:uid="{00000000-0005-0000-0000-000028010000}"/>
    <cellStyle name="Comma 87 2" xfId="946" xr:uid="{9453E43F-3793-4035-9D36-74408FC033E3}"/>
    <cellStyle name="Comma 88" xfId="246" xr:uid="{00000000-0005-0000-0000-000029010000}"/>
    <cellStyle name="Comma 88 2" xfId="947" xr:uid="{0D9E6970-58E9-46F1-8444-F379AB4FC65E}"/>
    <cellStyle name="Comma 89" xfId="247" xr:uid="{00000000-0005-0000-0000-00002A010000}"/>
    <cellStyle name="Comma 89 2" xfId="948" xr:uid="{DBEF089D-60A6-489C-98AD-E55AB99869E9}"/>
    <cellStyle name="Comma 9" xfId="248" xr:uid="{00000000-0005-0000-0000-00002B010000}"/>
    <cellStyle name="Comma 9 2" xfId="949" xr:uid="{F47B203D-05DF-42B8-913D-B0E200970F7F}"/>
    <cellStyle name="Comma 90" xfId="249" xr:uid="{00000000-0005-0000-0000-00002C010000}"/>
    <cellStyle name="Comma 90 2" xfId="950" xr:uid="{AF9A15E5-16DC-4A02-BE67-12FFE169DD11}"/>
    <cellStyle name="Comma 91" xfId="250" xr:uid="{00000000-0005-0000-0000-00002D010000}"/>
    <cellStyle name="Comma 91 2" xfId="951" xr:uid="{3E3D397B-AE3F-4563-BDB8-0F033C3FFFFC}"/>
    <cellStyle name="Comma 92" xfId="251" xr:uid="{00000000-0005-0000-0000-00002E010000}"/>
    <cellStyle name="Comma 92 2" xfId="952" xr:uid="{BCA8E534-7F7F-445A-B99C-0C8653DA56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17" xr:uid="{6C3ACA33-E991-47EA-9990-923530125070}"/>
    <cellStyle name="Normal 13 2 2 2 2 2 3" xfId="1003" xr:uid="{02DC70C1-1529-4CEB-A163-99B64D640759}"/>
    <cellStyle name="Normal 13 2 2 2 2 3" xfId="728" xr:uid="{F7E642FC-6515-4C96-BF0C-73AEC1DE4ADF}"/>
    <cellStyle name="Normal 13 2 2 2 2 3 2" xfId="1070" xr:uid="{292EF8C1-4C65-4CED-A772-3C5F19422D34}"/>
    <cellStyle name="Normal 13 2 2 2 2 4" xfId="956" xr:uid="{8F369C74-464B-4CFA-A233-BBD04194F178}"/>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18" xr:uid="{8819EAC7-1942-4545-B3D5-7CE302355D52}"/>
    <cellStyle name="Normal 13 2 2 2 3 2 3" xfId="1004" xr:uid="{0FFE6F75-F868-4870-B02B-BACD8FEF182E}"/>
    <cellStyle name="Normal 13 2 2 2 3 3" xfId="729" xr:uid="{217E2C86-D28F-4667-8EB7-18B8E5C66798}"/>
    <cellStyle name="Normal 13 2 2 2 3 3 2" xfId="1071" xr:uid="{2E9158B8-9749-413E-BB91-3B296D27293D}"/>
    <cellStyle name="Normal 13 2 2 2 3 4" xfId="957" xr:uid="{B5B77835-F64C-44CE-8844-DEC1268D4A9F}"/>
    <cellStyle name="Normal 13 2 2 2 4" xfId="637" xr:uid="{00000000-0005-0000-0000-00004C020000}"/>
    <cellStyle name="Normal 13 2 2 2 4 2" xfId="774" xr:uid="{9DD2384D-9728-4663-8046-D79F77604DA2}"/>
    <cellStyle name="Normal 13 2 2 2 4 2 2" xfId="1116" xr:uid="{F06BC494-C0A5-489E-B005-1DD4486245A8}"/>
    <cellStyle name="Normal 13 2 2 2 4 3" xfId="1002" xr:uid="{508E3F4A-FAB0-476F-8CFD-24F7FB272335}"/>
    <cellStyle name="Normal 13 2 2 2 5" xfId="727" xr:uid="{70E49861-77DE-4FCA-9F03-2E66F0E07D24}"/>
    <cellStyle name="Normal 13 2 2 2 5 2" xfId="1069" xr:uid="{0203B80C-5625-48B1-B67B-2D5AFD7D9CB8}"/>
    <cellStyle name="Normal 13 2 2 2 6" xfId="955" xr:uid="{398D510D-7E7F-4089-804E-0D99FD93F699}"/>
    <cellStyle name="Normal 13 2 2 3" xfId="636" xr:uid="{00000000-0005-0000-0000-00004D020000}"/>
    <cellStyle name="Normal 13 2 2 3 2" xfId="773" xr:uid="{9843F705-B6F1-47BA-9AAF-DC472586A2A6}"/>
    <cellStyle name="Normal 13 2 2 3 2 2" xfId="1115" xr:uid="{B89136DE-3A84-4FF8-97DA-888008666D03}"/>
    <cellStyle name="Normal 13 2 2 3 3" xfId="1001" xr:uid="{DC6F802A-6F12-47B0-8DF2-9DE40DC83C21}"/>
    <cellStyle name="Normal 13 2 2 4" xfId="726" xr:uid="{BBBF9789-6ECD-417E-8D96-760118FC6639}"/>
    <cellStyle name="Normal 13 2 2 4 2" xfId="1068" xr:uid="{8FD94124-5ACB-4F58-821D-EBCF8CCBE759}"/>
    <cellStyle name="Normal 13 2 2 5" xfId="954" xr:uid="{E8F3D7D5-7C22-4F07-A206-2C742C51FE30}"/>
    <cellStyle name="Normal 13 2 3" xfId="512" xr:uid="{00000000-0005-0000-0000-00004E020000}"/>
    <cellStyle name="Normal 13 2 3 2" xfId="640" xr:uid="{00000000-0005-0000-0000-00004F020000}"/>
    <cellStyle name="Normal 13 2 3 2 2" xfId="777" xr:uid="{B4AF2282-B0D2-478B-89A0-06C94235AEDC}"/>
    <cellStyle name="Normal 13 2 3 2 2 2" xfId="1119" xr:uid="{5B158606-85E1-494D-BDB3-6A2413062D1A}"/>
    <cellStyle name="Normal 13 2 3 2 3" xfId="1005" xr:uid="{DA5BCAF0-5196-40E6-826E-527506377368}"/>
    <cellStyle name="Normal 13 2 3 3" xfId="730" xr:uid="{D638219D-FAF2-4D70-972F-879DF1ADCC78}"/>
    <cellStyle name="Normal 13 2 3 3 2" xfId="1072" xr:uid="{4CBEABAD-CCEB-473A-8E0C-D102BAD8AE92}"/>
    <cellStyle name="Normal 13 2 3 4" xfId="958" xr:uid="{8CD8463D-EE76-4DDC-8002-0A06020E73F9}"/>
    <cellStyle name="Normal 13 2 4" xfId="635" xr:uid="{00000000-0005-0000-0000-000050020000}"/>
    <cellStyle name="Normal 13 2 4 2" xfId="772" xr:uid="{924C57E5-2D63-4800-A70B-86DF745E6952}"/>
    <cellStyle name="Normal 13 2 4 2 2" xfId="1114" xr:uid="{867D26C2-27C3-41E2-995A-F900B86E9F4D}"/>
    <cellStyle name="Normal 13 2 4 3" xfId="1000" xr:uid="{30233231-49C9-4030-B6B2-0576381AD614}"/>
    <cellStyle name="Normal 13 2 5" xfId="725" xr:uid="{13862D8D-C120-4ACD-9F73-65901595AA90}"/>
    <cellStyle name="Normal 13 2 5 2" xfId="1067" xr:uid="{C1720585-A107-42FA-9D1A-A5D7950C42EE}"/>
    <cellStyle name="Normal 13 2 6" xfId="953" xr:uid="{E081CE1D-43FF-481B-98FF-2B1771D702AB}"/>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21" xr:uid="{BC116C6A-5FFD-4C29-9C68-41E4C676EF0D}"/>
    <cellStyle name="Normal 13 3 2 2 3" xfId="1007" xr:uid="{581BD980-DCC7-49A1-86D0-9CD64D24E2D3}"/>
    <cellStyle name="Normal 13 3 2 3" xfId="732" xr:uid="{C506AF63-BAF5-446B-8634-6B173C3D2277}"/>
    <cellStyle name="Normal 13 3 2 3 2" xfId="1074" xr:uid="{7825BC1A-F33B-4D6D-A65C-B4D0CFB916D8}"/>
    <cellStyle name="Normal 13 3 2 4" xfId="960" xr:uid="{BBD39BEC-B310-4901-A381-B5CD8D43ED9E}"/>
    <cellStyle name="Normal 13 3 3" xfId="641" xr:uid="{00000000-0005-0000-0000-000054020000}"/>
    <cellStyle name="Normal 13 3 3 2" xfId="778" xr:uid="{2D64F0B6-F2D4-4753-ACAB-B8970C19DF11}"/>
    <cellStyle name="Normal 13 3 3 2 2" xfId="1120" xr:uid="{CA6C996D-F50B-451D-96AC-D233BDE5C1CB}"/>
    <cellStyle name="Normal 13 3 3 3" xfId="1006" xr:uid="{87CB2E65-7534-4363-8604-91EF35E88C21}"/>
    <cellStyle name="Normal 13 3 4" xfId="731" xr:uid="{A8FFA28B-3FBA-4810-9FB7-E8BC8786E106}"/>
    <cellStyle name="Normal 13 3 4 2" xfId="1073" xr:uid="{F39DDB7B-0F72-4811-BE5D-2BDA83385B47}"/>
    <cellStyle name="Normal 13 3 5" xfId="959" xr:uid="{CB8F11EE-6216-4C96-B54C-2021D0C6E491}"/>
    <cellStyle name="Normal 13 4" xfId="515" xr:uid="{00000000-0005-0000-0000-000055020000}"/>
    <cellStyle name="Normal 13 4 2" xfId="643" xr:uid="{00000000-0005-0000-0000-000056020000}"/>
    <cellStyle name="Normal 13 4 2 2" xfId="780" xr:uid="{1C21DE69-2493-4CFD-AB7C-13CD278C565F}"/>
    <cellStyle name="Normal 13 4 2 2 2" xfId="1122" xr:uid="{43C3FAE7-7FAA-45ED-8CF3-94975980D8CD}"/>
    <cellStyle name="Normal 13 4 2 3" xfId="1008" xr:uid="{B3FE331B-79FC-4372-96E5-E30880996F55}"/>
    <cellStyle name="Normal 13 4 3" xfId="733" xr:uid="{38E01FFC-D61C-4E61-B3A4-423B54ECD7D6}"/>
    <cellStyle name="Normal 13 4 3 2" xfId="1075" xr:uid="{96517A24-DEF5-4471-BBF2-289CE8D1990D}"/>
    <cellStyle name="Normal 13 4 4" xfId="961" xr:uid="{172B9637-CB87-46A6-90CE-24616E50A7EF}"/>
    <cellStyle name="Normal 13 5" xfId="634" xr:uid="{00000000-0005-0000-0000-000057020000}"/>
    <cellStyle name="Normal 13 5 2" xfId="771" xr:uid="{F8A01035-FD81-4170-AC37-95B4477EB95E}"/>
    <cellStyle name="Normal 13 5 2 2" xfId="1113" xr:uid="{FDA4C810-08EF-4AEB-82AA-E0D77BC8C578}"/>
    <cellStyle name="Normal 13 5 3" xfId="999" xr:uid="{19040E68-9FE5-483C-BDE2-3C4C2C737BDD}"/>
    <cellStyle name="Normal 13 6" xfId="516" xr:uid="{00000000-0005-0000-0000-000058020000}"/>
    <cellStyle name="Normal 13 6 2" xfId="644" xr:uid="{00000000-0005-0000-0000-000059020000}"/>
    <cellStyle name="Normal 13 6 2 2" xfId="781" xr:uid="{57E1D229-3A53-40B5-BE22-FDB47E104338}"/>
    <cellStyle name="Normal 13 6 2 2 2" xfId="1123" xr:uid="{4E5CE86B-D98F-4B67-86F0-A183EE15EE68}"/>
    <cellStyle name="Normal 13 6 2 3" xfId="1009" xr:uid="{978BE202-012A-41ED-8DF3-90542A85286F}"/>
    <cellStyle name="Normal 13 6 3" xfId="734" xr:uid="{6D8D5F10-C45C-44AF-9B94-9F21A3A87E4B}"/>
    <cellStyle name="Normal 13 6 3 2" xfId="1076" xr:uid="{40203D3A-D77D-4F67-A191-F2563BC2220C}"/>
    <cellStyle name="Normal 13 6 4" xfId="962" xr:uid="{DA6668CE-6722-4AF4-8047-F17ADCD94E65}"/>
    <cellStyle name="Normal 13 7" xfId="724" xr:uid="{8A2E9159-67EF-4D2A-B9C2-AE5A64726B19}"/>
    <cellStyle name="Normal 13 7 2" xfId="1066" xr:uid="{93696BDA-75EE-4E98-8441-EA7B0B3DAB15}"/>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24" xr:uid="{8CDBEA23-BEF6-4271-BF7F-141F681CEDFF}"/>
    <cellStyle name="Normal 2 2 2 2 3" xfId="1010" xr:uid="{E8CDD298-6E48-4D98-A6D1-7EA0D2394917}"/>
    <cellStyle name="Normal 2 2 2 3" xfId="735" xr:uid="{A3802D78-3B2F-46A9-976C-16D5D1A814A2}"/>
    <cellStyle name="Normal 2 2 2 3 2" xfId="1077" xr:uid="{848B7201-2D08-4336-BB57-CCDC0996F149}"/>
    <cellStyle name="Normal 2 2 2 4" xfId="963" xr:uid="{E178EF5E-4E18-4160-90C5-0C5EFF58AF68}"/>
    <cellStyle name="Normal 2 2 3" xfId="524" xr:uid="{00000000-0005-0000-0000-000062020000}"/>
    <cellStyle name="Normal 2 2 3 2" xfId="646" xr:uid="{00000000-0005-0000-0000-000063020000}"/>
    <cellStyle name="Normal 2 2 3 2 2" xfId="783" xr:uid="{C566D045-DC4F-4DC4-8267-F76C64080F82}"/>
    <cellStyle name="Normal 2 2 3 2 2 2" xfId="1125" xr:uid="{41FC863A-F869-42EE-9A41-5A61303FA2E0}"/>
    <cellStyle name="Normal 2 2 3 2 3" xfId="1011" xr:uid="{BD3FB2CB-1FAE-4E10-AC45-22F4A0CD826A}"/>
    <cellStyle name="Normal 2 2 3 3" xfId="736" xr:uid="{D9BD5694-2E8F-4E1C-9453-E73B38E022CC}"/>
    <cellStyle name="Normal 2 2 3 3 2" xfId="1078" xr:uid="{20042DFD-C087-48FA-840B-470FFC404EEB}"/>
    <cellStyle name="Normal 2 2 3 4" xfId="964" xr:uid="{F5ABAD4F-3725-4B7F-BCE1-C7DAD60EAE09}"/>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26" xr:uid="{7C9F1FD8-9690-4801-A61B-0E398F1EEDA1}"/>
    <cellStyle name="Normal 2 3 2 2 3" xfId="1012" xr:uid="{9FB0647A-DED3-4692-83F2-513CA53AE1F3}"/>
    <cellStyle name="Normal 2 3 2 3" xfId="737" xr:uid="{9AB5990D-0C25-4A4B-BDB5-317FA693F5A2}"/>
    <cellStyle name="Normal 2 3 2 3 2" xfId="1079" xr:uid="{E6390E76-563E-4179-BA98-733964B9190B}"/>
    <cellStyle name="Normal 2 3 2 4" xfId="965" xr:uid="{571EA8A1-95F6-40B2-8366-5B4A3E66206E}"/>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27" xr:uid="{0E3BCC2A-47F6-42B4-ADB7-11892E97E002}"/>
    <cellStyle name="Normal 2 4 2 2 3" xfId="1013" xr:uid="{A093A0B5-9AC1-4CD0-9C00-160BE476DCC5}"/>
    <cellStyle name="Normal 2 4 2 3" xfId="738" xr:uid="{5D198248-154E-4873-9612-83DD012631A4}"/>
    <cellStyle name="Normal 2 4 2 3 2" xfId="1080" xr:uid="{1AD89E99-0A56-4AF1-9054-820A6A223CE5}"/>
    <cellStyle name="Normal 2 4 2 4" xfId="966" xr:uid="{D5EE6560-D806-473F-80C1-8307F7BF6031}"/>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28" xr:uid="{B64991F4-30B9-4E4D-B9DD-018C3F2ABC1C}"/>
    <cellStyle name="Normal 3 2 2 3" xfId="1014" xr:uid="{75922D1B-7436-4628-BCBC-C5491A459206}"/>
    <cellStyle name="Normal 3 2 3" xfId="739" xr:uid="{377DC67A-60E6-48D5-A9E8-578699562D33}"/>
    <cellStyle name="Normal 3 2 3 2" xfId="1081" xr:uid="{FEFFC753-C4E5-42CA-AE1F-B81FC93C6434}"/>
    <cellStyle name="Normal 3 2 4" xfId="967" xr:uid="{D62757E6-191D-4F37-90F4-B0447E608DC6}"/>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29" xr:uid="{C277894B-C0EC-4D8F-813D-C4C31AB65112}"/>
    <cellStyle name="Normal 3 4 2 3" xfId="1015" xr:uid="{3E22D514-E5FA-454F-A465-18A126190B3C}"/>
    <cellStyle name="Normal 3 4 3" xfId="740" xr:uid="{3EA5D8E4-6834-4490-B126-B0CDD22E95FC}"/>
    <cellStyle name="Normal 3 4 3 2" xfId="1082" xr:uid="{6B26799E-5317-48DC-B4F1-6B1D2F1A172C}"/>
    <cellStyle name="Normal 3 4 4" xfId="968" xr:uid="{0062974C-7D85-4CE0-BE4B-18F21F66D48A}"/>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32" xr:uid="{C7D208B5-7FA6-462D-AC18-2F5B2CF8F7D7}"/>
    <cellStyle name="Normal 3 8 2 2 2 3" xfId="1018" xr:uid="{A3D91DB4-CBF0-4F46-B162-53D5DEA965D9}"/>
    <cellStyle name="Normal 3 8 2 2 3" xfId="743" xr:uid="{308FA54C-9BC3-4284-9C32-F899617D1BC3}"/>
    <cellStyle name="Normal 3 8 2 2 3 2" xfId="1085" xr:uid="{12A2E7DC-43A7-4ED2-AB48-17A939FAD7CC}"/>
    <cellStyle name="Normal 3 8 2 2 4" xfId="971" xr:uid="{17ED311D-6665-441C-B2AF-9484C92AFDAD}"/>
    <cellStyle name="Normal 3 8 2 3" xfId="652" xr:uid="{00000000-0005-0000-0000-000077020000}"/>
    <cellStyle name="Normal 3 8 2 3 2" xfId="789" xr:uid="{69921434-A489-4286-ADDD-AD50D353D66D}"/>
    <cellStyle name="Normal 3 8 2 3 2 2" xfId="1131" xr:uid="{9E959C2B-48EA-4980-9506-B722837A6A59}"/>
    <cellStyle name="Normal 3 8 2 3 3" xfId="1017" xr:uid="{6A2A4B16-EE27-4A04-8F8A-AB89BFE86690}"/>
    <cellStyle name="Normal 3 8 2 4" xfId="742" xr:uid="{AAEE4AB8-02EC-474A-8844-C6400B8C5517}"/>
    <cellStyle name="Normal 3 8 2 4 2" xfId="1084" xr:uid="{B4FF0EB3-35FE-4870-812D-A8C29ACF54E0}"/>
    <cellStyle name="Normal 3 8 2 5" xfId="970" xr:uid="{678C6271-D94B-45C2-9DD8-318566D4A227}"/>
    <cellStyle name="Normal 3 8 3" xfId="539" xr:uid="{00000000-0005-0000-0000-000078020000}"/>
    <cellStyle name="Normal 3 8 3 2" xfId="654" xr:uid="{00000000-0005-0000-0000-000079020000}"/>
    <cellStyle name="Normal 3 8 3 2 2" xfId="791" xr:uid="{F1F1E672-46F7-4F96-AD70-77C2114D89F8}"/>
    <cellStyle name="Normal 3 8 3 2 2 2" xfId="1133" xr:uid="{D0456A60-111A-4A26-BF6C-FFC34456DC9E}"/>
    <cellStyle name="Normal 3 8 3 2 3" xfId="1019" xr:uid="{0A0FD05A-66A1-4867-B964-D46B6F6B2D14}"/>
    <cellStyle name="Normal 3 8 3 3" xfId="744" xr:uid="{AF3DC75E-05A9-4174-BE89-59F25C5D1C4B}"/>
    <cellStyle name="Normal 3 8 3 3 2" xfId="1086" xr:uid="{62FD79B5-95C0-4D27-8390-9E8372A34425}"/>
    <cellStyle name="Normal 3 8 3 4" xfId="972" xr:uid="{45D508E4-7CC1-49E7-BEF4-A3C7D8B5CCBE}"/>
    <cellStyle name="Normal 3 8 4" xfId="651" xr:uid="{00000000-0005-0000-0000-00007A020000}"/>
    <cellStyle name="Normal 3 8 4 2" xfId="788" xr:uid="{CA7AF605-D634-4851-8C95-3635FFCD681C}"/>
    <cellStyle name="Normal 3 8 4 2 2" xfId="1130" xr:uid="{B8A1678D-6F73-4C9F-9F0F-7EE68026612F}"/>
    <cellStyle name="Normal 3 8 4 3" xfId="1016" xr:uid="{673BCA03-F7A2-4656-A3E2-B29D759A4BAB}"/>
    <cellStyle name="Normal 3 8 5" xfId="741" xr:uid="{C5F7FE80-F11C-4EC4-8219-37EABB1B2D82}"/>
    <cellStyle name="Normal 3 8 5 2" xfId="1083" xr:uid="{8C3A9B30-6571-48FD-85AB-DF950A87C8A6}"/>
    <cellStyle name="Normal 3 8 6" xfId="969" xr:uid="{124099C4-0FE4-40EB-8122-96F206B03B4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34" xr:uid="{267C2802-4295-4852-86DF-BDAC09A8A8E2}"/>
    <cellStyle name="Normal 4 2 2 3" xfId="1020" xr:uid="{C307D00E-D4B6-4EDC-8E70-1DEA3B602D60}"/>
    <cellStyle name="Normal 4 2 3" xfId="745" xr:uid="{E1A365CE-2A0C-4728-92E4-8FEDE92E0FDB}"/>
    <cellStyle name="Normal 4 2 3 2" xfId="1087" xr:uid="{E71DEDA9-05C6-44FF-B684-CAF2E6388388}"/>
    <cellStyle name="Normal 4 2 4" xfId="973" xr:uid="{A0B46965-6DC1-41D6-90A3-E2EA1491AFC7}"/>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35" xr:uid="{23E384FF-0F50-46B4-AEA9-19600A1A4088}"/>
    <cellStyle name="Normal 4 4 2 3" xfId="1021" xr:uid="{88D82B16-D2E4-402C-9543-D2B44C48F1D1}"/>
    <cellStyle name="Normal 4 4 3" xfId="746" xr:uid="{A928AF69-0930-413E-95DF-60F9FA2F0336}"/>
    <cellStyle name="Normal 4 4 3 2" xfId="1088" xr:uid="{FBBC9837-AEDD-4952-8414-4B9516716451}"/>
    <cellStyle name="Normal 4 4 4" xfId="974" xr:uid="{2D661D58-206B-49E5-A11A-2786C68BA227}"/>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36" xr:uid="{9F2B4723-C5B2-48AF-B32F-AF259FC66C63}"/>
    <cellStyle name="Normal 5 3 2 3" xfId="1022" xr:uid="{68963959-A258-486E-A1C4-A7CF74A9AD08}"/>
    <cellStyle name="Normal 5 3 3" xfId="747" xr:uid="{576DE7CE-395A-4AE2-9596-6E4815B24A6D}"/>
    <cellStyle name="Normal 5 3 3 2" xfId="1089" xr:uid="{E920513E-E1DB-42CB-A22B-74BE2C8850F4}"/>
    <cellStyle name="Normal 5 3 4" xfId="975" xr:uid="{1F6855FF-4D41-4739-8153-59F035794570}"/>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38" xr:uid="{A6ED3452-2A6C-4A89-91EF-654566BB0F98}"/>
    <cellStyle name="Normal 6 2 2 3" xfId="1024" xr:uid="{A91AFBC7-6B0C-4B34-8366-DBE413058D2D}"/>
    <cellStyle name="Normal 6 2 3" xfId="749" xr:uid="{557B45E5-E9AC-41E2-A811-61F73279F30D}"/>
    <cellStyle name="Normal 6 2 3 2" xfId="1091" xr:uid="{2239C97E-3F86-43CF-A52E-B95BD85C6E5F}"/>
    <cellStyle name="Normal 6 2 4" xfId="977" xr:uid="{678B90C2-00D7-4EE3-8AC4-33B8AB419D6C}"/>
    <cellStyle name="Normal 6 3" xfId="570" xr:uid="{00000000-0005-0000-0000-00009D020000}"/>
    <cellStyle name="Normal 6 4" xfId="658" xr:uid="{00000000-0005-0000-0000-00009E020000}"/>
    <cellStyle name="Normal 6 4 2" xfId="795" xr:uid="{94F48A41-6835-47F0-9973-4CC85AEA90D4}"/>
    <cellStyle name="Normal 6 4 2 2" xfId="1137" xr:uid="{F12681E2-1AE2-4B2E-95FB-C19BBB1DC0F0}"/>
    <cellStyle name="Normal 6 4 3" xfId="1023" xr:uid="{F765D430-79B0-43C9-9204-3C3DAF61296A}"/>
    <cellStyle name="Normal 6 5" xfId="748" xr:uid="{F98FC477-0AD5-4A86-A589-DD2204455DBE}"/>
    <cellStyle name="Normal 6 5 2" xfId="1090" xr:uid="{EF9BA743-DD83-4D1D-AA44-5658FD509C94}"/>
    <cellStyle name="Normal 6 6" xfId="976" xr:uid="{41BE2A01-3361-4D4D-A548-4FC9DA896A0F}"/>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166" xr:uid="{046B0B07-DDD1-48A5-A94A-F76557B6B285}"/>
    <cellStyle name="Normal 9 3" xfId="1052" xr:uid="{42F2F995-695D-4247-9746-958E9C9EE545}"/>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139" xr:uid="{487D8E3F-1E36-483B-AA0E-774BEFA18AB4}"/>
    <cellStyle name="Note 2 2 3" xfId="1025" xr:uid="{008BAC5E-6C89-44BA-9AD1-CB6B7A7263E1}"/>
    <cellStyle name="Note 2 3" xfId="750" xr:uid="{AC5340EE-478E-47DC-8896-BD46672619DE}"/>
    <cellStyle name="Note 2 3 2" xfId="1092" xr:uid="{16BFAB41-E6D4-4138-BA00-6A1EB35BB99A}"/>
    <cellStyle name="Note 2 4" xfId="978" xr:uid="{B39ED67C-121A-4AEE-9FF9-E8E4597A2C4F}"/>
    <cellStyle name="Note 3" xfId="711" xr:uid="{00000000-0005-0000-0000-0000A6020000}"/>
    <cellStyle name="Note 3 2" xfId="825" xr:uid="{BE69DA9A-320A-423F-A18C-65A987CEC7F4}"/>
    <cellStyle name="Note 3 2 2" xfId="1167" xr:uid="{E80E844D-C227-4D8C-AFB9-84F5D3A887F2}"/>
    <cellStyle name="Note 3 3" xfId="1053" xr:uid="{D875EE57-1600-4EC9-BFB1-18DE18320FCC}"/>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43" xr:uid="{7848491C-678A-4F02-889A-8D9F239260B3}"/>
    <cellStyle name="Standard 4 2 2 2 2 3" xfId="1029" xr:uid="{5302E5D6-1AF7-4539-BE67-D997AEB86CD1}"/>
    <cellStyle name="Standard 4 2 2 2 3" xfId="754" xr:uid="{3717BDF9-DF18-469D-A1A6-133293EAB916}"/>
    <cellStyle name="Standard 4 2 2 2 3 2" xfId="1096" xr:uid="{7B95CF84-8C4C-42AC-853D-BA6A135B86AD}"/>
    <cellStyle name="Standard 4 2 2 2 4" xfId="982" xr:uid="{68C8A491-42CF-444C-9865-9C6532108C7D}"/>
    <cellStyle name="Standard 4 2 2 3" xfId="664" xr:uid="{00000000-0005-0000-0000-0000B2020000}"/>
    <cellStyle name="Standard 4 2 2 3 2" xfId="800" xr:uid="{B519ACEB-8D15-4BAB-914A-A2C2D0673E85}"/>
    <cellStyle name="Standard 4 2 2 3 2 2" xfId="1142" xr:uid="{ED4515FC-2881-4588-AD11-90DF1F67E6B7}"/>
    <cellStyle name="Standard 4 2 2 3 3" xfId="1028" xr:uid="{4E697885-991A-40E8-BCED-437181391905}"/>
    <cellStyle name="Standard 4 2 2 4" xfId="753" xr:uid="{CC2F9681-7221-4E0B-BE58-DE34D4DC40CF}"/>
    <cellStyle name="Standard 4 2 2 4 2" xfId="1095" xr:uid="{2C9640E5-757D-4DB4-871C-86D5FE46D9EC}"/>
    <cellStyle name="Standard 4 2 2 5" xfId="981" xr:uid="{37FFCCF8-F16F-4444-8E6D-D9ACE102FB35}"/>
    <cellStyle name="Standard 4 2 3" xfId="583" xr:uid="{00000000-0005-0000-0000-0000B3020000}"/>
    <cellStyle name="Standard 4 2 3 2" xfId="666" xr:uid="{00000000-0005-0000-0000-0000B4020000}"/>
    <cellStyle name="Standard 4 2 3 2 2" xfId="802" xr:uid="{B5FE6E75-B41F-4CC0-BF1F-33B763CE0A2C}"/>
    <cellStyle name="Standard 4 2 3 2 2 2" xfId="1144" xr:uid="{413881E3-E478-4330-81C5-1A1B0B989B51}"/>
    <cellStyle name="Standard 4 2 3 2 3" xfId="1030" xr:uid="{D20AD6BA-BADD-4A44-8378-7245A3693C00}"/>
    <cellStyle name="Standard 4 2 3 3" xfId="755" xr:uid="{A64374BC-823F-49AF-B773-E84014AFDB70}"/>
    <cellStyle name="Standard 4 2 3 3 2" xfId="1097" xr:uid="{246A3DCC-7226-458B-8669-CF3748669001}"/>
    <cellStyle name="Standard 4 2 3 4" xfId="983" xr:uid="{0CC5E80E-1FD7-4465-B4E5-19D89C752B24}"/>
    <cellStyle name="Standard 4 2 4" xfId="663" xr:uid="{00000000-0005-0000-0000-0000B5020000}"/>
    <cellStyle name="Standard 4 2 4 2" xfId="799" xr:uid="{9C2C791D-563B-4AED-BAA8-BB47B68C5354}"/>
    <cellStyle name="Standard 4 2 4 2 2" xfId="1141" xr:uid="{6358B6E4-B8E6-4288-AA60-D4F8590E651A}"/>
    <cellStyle name="Standard 4 2 4 3" xfId="1027" xr:uid="{260F0CA1-0DA6-4626-A868-B70F29D01CF5}"/>
    <cellStyle name="Standard 4 2 5" xfId="752" xr:uid="{A197A41C-0F12-46AA-AE19-171F357B5002}"/>
    <cellStyle name="Standard 4 2 5 2" xfId="1094" xr:uid="{5106C08A-A954-4826-B1CA-43304352A27F}"/>
    <cellStyle name="Standard 4 2 6" xfId="980" xr:uid="{2AFCB86E-3C8D-4E23-9E8C-615783E979EC}"/>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146" xr:uid="{71B97985-8458-4A25-9612-2304E4FE58D2}"/>
    <cellStyle name="Standard 4 3 2 2 3" xfId="1032" xr:uid="{CD3BB6FB-11C4-4617-91C8-8B88A8A7A5AB}"/>
    <cellStyle name="Standard 4 3 2 3" xfId="757" xr:uid="{331D8F24-399E-43AE-9199-C0CEBBDF18BC}"/>
    <cellStyle name="Standard 4 3 2 3 2" xfId="1099" xr:uid="{C05BBF9D-30DC-4CBB-8059-339E690EF852}"/>
    <cellStyle name="Standard 4 3 2 4" xfId="985" xr:uid="{6055C40A-0F4C-43EF-92C4-6F35725538E6}"/>
    <cellStyle name="Standard 4 3 3" xfId="667" xr:uid="{00000000-0005-0000-0000-0000B9020000}"/>
    <cellStyle name="Standard 4 3 3 2" xfId="803" xr:uid="{D9FC3651-C083-4A3A-BBEB-35BDB75E6856}"/>
    <cellStyle name="Standard 4 3 3 2 2" xfId="1145" xr:uid="{9C8C386C-4C9B-44B5-8189-31686496DE44}"/>
    <cellStyle name="Standard 4 3 3 3" xfId="1031" xr:uid="{2D3A238B-6087-4370-AF7D-32F17DA0DFF1}"/>
    <cellStyle name="Standard 4 3 4" xfId="756" xr:uid="{B582CC8D-4531-472B-9421-10B8AF6BE8B9}"/>
    <cellStyle name="Standard 4 3 4 2" xfId="1098" xr:uid="{87AF6B7C-CCA7-4906-AD0D-0EE7E68D41F2}"/>
    <cellStyle name="Standard 4 3 5" xfId="984" xr:uid="{78BC430A-6C2F-4E88-AAF5-E0F25290C742}"/>
    <cellStyle name="Standard 4 4" xfId="586" xr:uid="{00000000-0005-0000-0000-0000BA020000}"/>
    <cellStyle name="Standard 4 4 2" xfId="669" xr:uid="{00000000-0005-0000-0000-0000BB020000}"/>
    <cellStyle name="Standard 4 4 2 2" xfId="805" xr:uid="{FA8A2B66-1108-407C-9F13-364C6D5A5AC0}"/>
    <cellStyle name="Standard 4 4 2 2 2" xfId="1147" xr:uid="{6E02E96B-52B1-46D6-827D-CCAA4A28A122}"/>
    <cellStyle name="Standard 4 4 2 3" xfId="1033" xr:uid="{A7FF6C25-AA46-4080-B04C-8561E7C565DC}"/>
    <cellStyle name="Standard 4 4 3" xfId="758" xr:uid="{1DA9F4F4-EBC5-4578-BE84-7407C5EC93C7}"/>
    <cellStyle name="Standard 4 4 3 2" xfId="1100" xr:uid="{0AE9FBC9-00BF-4326-9F09-47A7A9ADCA56}"/>
    <cellStyle name="Standard 4 4 4" xfId="986" xr:uid="{38B54BCC-9F52-4C48-A38E-9A82D0F3AB2B}"/>
    <cellStyle name="Standard 4 5" xfId="662" xr:uid="{00000000-0005-0000-0000-0000BC020000}"/>
    <cellStyle name="Standard 4 5 2" xfId="798" xr:uid="{C39C8FBF-2901-4072-B80F-AE644911D338}"/>
    <cellStyle name="Standard 4 5 2 2" xfId="1140" xr:uid="{0BA51326-38D6-4FCB-AA5F-BB2F1EC5512E}"/>
    <cellStyle name="Standard 4 5 3" xfId="1026" xr:uid="{9B2080A5-D6C0-4E1F-BD21-A6C4AA8134FB}"/>
    <cellStyle name="Standard 4 6" xfId="751" xr:uid="{A1D7548D-B817-4A92-9F01-B4F2C2CCAE96}"/>
    <cellStyle name="Standard 4 6 2" xfId="1093" xr:uid="{0E1C0103-34A5-4885-B60F-13CE2332861F}"/>
    <cellStyle name="Standard 4 7" xfId="979" xr:uid="{29C906A8-804F-4B88-A457-6DE9D945471F}"/>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ハイパーリンク" xfId="831" builtinId="8"/>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標準 3" xfId="1168" xr:uid="{CDACF318-D6D5-4B78-9822-E3A01C816167}"/>
    <cellStyle name="良い" xfId="675" builtinId="26"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smc.net\files\jp-eh\&#25216;&#34899;&#26412;&#37096;&#20849;&#26377;&#12501;&#12457;&#12523;&#12480;\&#12464;&#12522;&#12540;&#12531;&#35519;&#36948;_&#36092;&#36023;&#36890;\&#32027;&#20105;&#37489;&#29289;&#22238;&#31572;&#12513;&#12540;&#12523;\2025&#24180;&#24230;\&#22238;&#21454;\&#9733;&#9733;EMRT&#21547;&#26377;&#12288;&#26377;&#12426;\KK004210_&#12304;NKK&#12473;&#12452;&#12483;&#12481;&#12474;&#22238;&#31572;&#12305;48351_RMI_EMRT_2.0_NKK_SWITCHES.xlsx" TargetMode="External"/><Relationship Id="rId1" Type="http://schemas.openxmlformats.org/officeDocument/2006/relationships/externalLinkPath" Target="/jp-eh/&#25216;&#34899;&#26412;&#37096;&#20849;&#26377;&#12501;&#12457;&#12523;&#12480;/&#12464;&#12522;&#12540;&#12531;&#35519;&#36948;_&#36092;&#36023;&#36890;/&#32027;&#20105;&#37489;&#29289;&#22238;&#31572;&#12513;&#12540;&#12523;/2025&#24180;&#24230;/&#22238;&#21454;/&#9733;&#9733;EMRT&#21547;&#26377;&#12288;&#26377;&#12426;/KK004210_&#12304;NKK&#12473;&#12452;&#12483;&#12481;&#12474;&#22238;&#31572;&#12305;48351_RMI_EMRT_2.0_NKK_SWITCH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smc.net\files\jp-eh\&#25216;&#34899;&#26412;&#37096;&#20849;&#26377;&#12501;&#12457;&#12523;&#12480;\&#12464;&#12522;&#12540;&#12531;&#35519;&#36948;_&#36092;&#36023;&#36890;\&#32027;&#20105;&#37489;&#29289;&#22238;&#31572;&#12513;&#12540;&#12523;\2025&#24180;&#24230;\&#22238;&#21454;\&#9733;&#9733;EMRT&#21547;&#26377;&#12288;&#26377;&#12426;\KK009048_&#12304;JAE&#35069;&#21697;&#12305;RMI_EMRT_2.0_20250523.xlsx" TargetMode="External"/><Relationship Id="rId1" Type="http://schemas.openxmlformats.org/officeDocument/2006/relationships/externalLinkPath" Target="/jp-eh/&#25216;&#34899;&#26412;&#37096;&#20849;&#26377;&#12501;&#12457;&#12523;&#12480;/&#12464;&#12522;&#12540;&#12531;&#35519;&#36948;_&#36092;&#36023;&#36890;/&#32027;&#20105;&#37489;&#29289;&#22238;&#31572;&#12513;&#12540;&#12523;/2025&#24180;&#24230;/&#22238;&#21454;/&#9733;&#9733;EMRT&#21547;&#26377;&#12288;&#26377;&#12426;/KK009048_&#12304;JAE&#35069;&#21697;&#12305;RMI_EMRT_2.0_20250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mcworld.com/docs/company/en/" TargetMode="External"/><Relationship Id="rId1" Type="http://schemas.openxmlformats.org/officeDocument/2006/relationships/hyperlink" Target="mailto:GSP14327@nifty.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64.8">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13.4">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62">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97.2">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13.4">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4.4">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48.6">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97.2">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8.6">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48.6">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45.80000000000001">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29.6">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8.6">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6.2">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16.2">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32.4">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81">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32.4">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16.2">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81">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97.2">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48.6">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48.6">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97.2">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27.6">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7B81566-A5D2-4444-80CF-4772B51AA72B}"/>
    </customSheetView>
    <customSheetView guid="{4BDF1A28-30D5-449D-B20E-D6C97EF9FAE1}" showAutoFilter="1">
      <selection activeCell="C174" sqref="C174"/>
      <pageMargins left="0" right="0" top="0" bottom="0" header="0" footer="0"/>
      <pageSetup paperSize="9" orientation="portrait"/>
      <autoFilter ref="B1:N1" xr:uid="{91F4A618-5521-4BCF-86A5-973FAF0D664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30A7DFD-8533-49DD-8AE2-C9E068EB5434}"/>
    </customSheetView>
    <customSheetView guid="{4BDF1A28-30D5-449D-B20E-D6C97EF9FAE1}" showAutoFilter="1">
      <selection activeCell="C1" sqref="C1:D65536"/>
      <pageMargins left="0" right="0" top="0" bottom="0" header="0" footer="0"/>
      <pageSetup orientation="portrait"/>
      <autoFilter ref="B1:C1" xr:uid="{304AEBDF-120C-4C32-9597-70F523E3B59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32"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14"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32.4">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97.2">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48.6">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48.6">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48.6">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64.8">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81">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64.8">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64.8">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97.2">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8.6">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97.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29.6">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64.8">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48.6">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E3" sqref="E3:I3"/>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9"/>
      <c r="B1" s="440"/>
      <c r="C1" s="440"/>
      <c r="D1" s="440"/>
      <c r="E1" s="440"/>
      <c r="F1" s="440"/>
      <c r="G1" s="440"/>
      <c r="H1" s="440"/>
      <c r="I1" s="440"/>
      <c r="J1" s="440"/>
      <c r="K1" s="441"/>
      <c r="L1" s="102"/>
      <c r="P1" s="2"/>
      <c r="Q1" s="2"/>
      <c r="R1" s="2"/>
      <c r="S1" s="2"/>
      <c r="T1" s="2"/>
      <c r="U1" s="2"/>
      <c r="V1" s="2"/>
      <c r="W1" s="2"/>
      <c r="X1" s="2"/>
      <c r="Y1" s="2"/>
      <c r="Z1" s="2"/>
      <c r="AA1" s="2"/>
      <c r="AB1" s="2"/>
      <c r="AC1" s="2"/>
      <c r="AD1" s="2"/>
      <c r="AE1" s="2"/>
      <c r="AF1" s="2"/>
      <c r="AG1" s="2"/>
      <c r="AH1" s="2"/>
    </row>
    <row r="2" spans="1:34" ht="81.75" customHeight="1">
      <c r="A2" s="27"/>
      <c r="B2" s="283"/>
      <c r="C2" s="28"/>
      <c r="D2" s="442" t="str">
        <f ca="1">OFFSET(L!$C$1,MATCH("Declaration"&amp;ADDRESS(ROW(),COLUMN(),4),L!$A:$A,0)-1,SL,,)</f>
        <v>Extended Mineral Reporting Template (EMRT)</v>
      </c>
      <c r="E2" s="443"/>
      <c r="F2" s="443"/>
      <c r="G2" s="443"/>
      <c r="H2" s="443"/>
      <c r="I2" s="443"/>
      <c r="J2" s="444"/>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2"/>
      <c r="F3" s="423"/>
      <c r="G3" s="423"/>
      <c r="H3" s="423"/>
      <c r="I3" s="423"/>
      <c r="J3" s="190" t="s">
        <v>19342</v>
      </c>
      <c r="K3" s="29"/>
      <c r="L3" s="102"/>
      <c r="P3" s="38">
        <f>MATCH($D$3,LN,0)</f>
        <v>1</v>
      </c>
    </row>
    <row r="4" spans="1:34" ht="16.2">
      <c r="A4" s="27"/>
      <c r="B4" s="448" t="str">
        <f ca="1">OFFSET(L!$C$1,MATCH("Declaration"&amp;ADDRESS(ROW(),COLUMN(),4),L!$A:$A,0)-1,SL,,)</f>
        <v>The purpose of this document is to collect sourcing information on below minerals.</v>
      </c>
      <c r="C4" s="448"/>
      <c r="D4" s="448"/>
      <c r="E4" s="448"/>
      <c r="F4" s="448"/>
      <c r="G4" s="448"/>
      <c r="H4" s="448"/>
      <c r="I4" s="452" t="str">
        <f ca="1">OFFSET(L!$C$1,MATCH("Declaration"&amp;ADDRESS(ROW(),COLUMN(),4),L!$A:$A,0)-1,SL,,)</f>
        <v>Link to Terms &amp; Conditions</v>
      </c>
      <c r="J4" s="452"/>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8" t="str">
        <f ca="1">OFFSET(L!$C$1,MATCH("Declaration"&amp;ADDRESS(ROW(),COLUMN(),4),L!$A:$A,0)-1,SL,,)</f>
        <v>Mandatory fields are noted with an asterisk (*).  Consult the instructions tab for guidance on how to answer each question.</v>
      </c>
      <c r="C6" s="448"/>
      <c r="D6" s="448"/>
      <c r="E6" s="448"/>
      <c r="F6" s="448"/>
      <c r="G6" s="448"/>
      <c r="H6" s="448"/>
      <c r="I6" s="448"/>
      <c r="J6" s="448"/>
      <c r="K6" s="29"/>
      <c r="L6" s="104" t="s">
        <v>18</v>
      </c>
      <c r="P6" s="2"/>
      <c r="Q6" s="2"/>
      <c r="R6" s="2"/>
      <c r="S6" s="2"/>
      <c r="T6" s="2"/>
      <c r="U6" s="2"/>
      <c r="V6" s="2"/>
      <c r="W6" s="2"/>
      <c r="X6" s="2"/>
      <c r="Y6" s="2"/>
      <c r="Z6" s="2"/>
      <c r="AA6" s="2"/>
      <c r="AB6" s="2"/>
      <c r="AC6" s="2"/>
      <c r="AD6" s="2"/>
      <c r="AE6" s="2"/>
      <c r="AF6" s="2"/>
      <c r="AG6" s="2"/>
      <c r="AH6" s="2"/>
    </row>
    <row r="7" spans="1:34" ht="16.2">
      <c r="A7" s="27"/>
      <c r="B7" s="453" t="str">
        <f ca="1">OFFSET(L!$C$1,MATCH("Declaration"&amp;ADDRESS(ROW(),COLUMN(),4),L!$A:$A,0)-1,SL,,)</f>
        <v>Company Information</v>
      </c>
      <c r="C7" s="453"/>
      <c r="D7" s="453"/>
      <c r="E7" s="453"/>
      <c r="F7" s="453"/>
      <c r="G7" s="453"/>
      <c r="H7" s="453"/>
      <c r="I7" s="453"/>
      <c r="J7" s="453"/>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5" t="s">
        <v>20051</v>
      </c>
      <c r="E8" s="446"/>
      <c r="F8" s="446"/>
      <c r="G8" s="446"/>
      <c r="H8" s="446"/>
      <c r="I8" s="446"/>
      <c r="J8" s="447"/>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8" t="s">
        <v>19</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4" t="str">
        <f ca="1">OFFSET(L!$C$1,MATCH("Declaration"&amp;ADDRESS(ROW(),COLUMN(),4)&amp;LEFT($D$9,1),L!$A:$A,0)-1,SL,,)</f>
        <v>Description of Scope:</v>
      </c>
      <c r="C10" s="112"/>
      <c r="D10" s="449"/>
      <c r="E10" s="450"/>
      <c r="F10" s="450"/>
      <c r="G10" s="450"/>
      <c r="H10" s="450"/>
      <c r="I10" s="450"/>
      <c r="J10" s="451"/>
      <c r="K10" s="29"/>
      <c r="L10" s="104"/>
      <c r="Q10" s="2"/>
      <c r="R10" s="2"/>
      <c r="S10" s="2"/>
      <c r="T10" s="2"/>
      <c r="U10" s="2"/>
      <c r="V10" s="2"/>
      <c r="W10" s="2"/>
      <c r="X10" s="2"/>
      <c r="Y10" s="2"/>
      <c r="Z10" s="2"/>
      <c r="AA10" s="2"/>
      <c r="AB10" s="2"/>
      <c r="AC10" s="2"/>
      <c r="AD10" s="2"/>
      <c r="AE10" s="2"/>
      <c r="AF10" s="2"/>
      <c r="AG10" s="2"/>
      <c r="AH10" s="2"/>
    </row>
    <row r="11" spans="1:34" ht="16.2">
      <c r="A11" s="31"/>
      <c r="B11" s="455"/>
      <c r="C11" s="112"/>
      <c r="D11" s="456" t="str">
        <f ca="1">IF(D9=Q9,OFFSET(L!$C$1,MATCH("Declaration"&amp;ADDRESS(ROW(),COLUMN(),4),L!$A:$A,0)-1,SL,,),"")</f>
        <v/>
      </c>
      <c r="E11" s="457"/>
      <c r="F11" s="457"/>
      <c r="G11" s="457"/>
      <c r="H11" s="457"/>
      <c r="I11" s="457"/>
      <c r="J11" s="458"/>
      <c r="K11" s="29"/>
      <c r="L11" s="104"/>
      <c r="Q11" s="2"/>
      <c r="R11" s="2"/>
      <c r="S11" s="2"/>
      <c r="T11" s="2"/>
      <c r="U11" s="2"/>
      <c r="V11" s="2"/>
      <c r="W11" s="2"/>
      <c r="X11" s="2"/>
      <c r="Y11" s="2"/>
      <c r="Z11" s="2"/>
      <c r="AA11" s="368" t="s">
        <v>19145</v>
      </c>
      <c r="AB11" s="2"/>
      <c r="AC11" s="2"/>
      <c r="AD11" s="2"/>
      <c r="AE11" s="2"/>
      <c r="AF11" s="2"/>
      <c r="AG11" s="2"/>
      <c r="AH11" s="2"/>
    </row>
    <row r="12" spans="1:34" ht="16.2">
      <c r="A12" s="31"/>
      <c r="B12" s="459" t="str">
        <f ca="1">OFFSET(L!$C$1,MATCH("Declaration"&amp;ADDRESS(ROW(),COLUMN(),4),L!$A:$A,0)-1,SL,,)</f>
        <v>Select Minerals/Metals in Scope (*):</v>
      </c>
      <c r="C12" s="112"/>
      <c r="D12" s="372" t="s">
        <v>40</v>
      </c>
      <c r="E12" s="461" t="s">
        <v>18641</v>
      </c>
      <c r="F12" s="462"/>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60" t="e">
        <f ca="1">OFFSET(L!$C$1,MATCH("Declaration"&amp;ADDRESS(ROW(),COLUMN(),4),L!$A:$A,0)-1,SL,,)</f>
        <v>#N/A</v>
      </c>
      <c r="C13" s="112"/>
      <c r="D13" s="372" t="s">
        <v>18644</v>
      </c>
      <c r="E13" s="461" t="s">
        <v>41</v>
      </c>
      <c r="F13" s="462"/>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3"/>
      <c r="C14" s="112"/>
      <c r="D14" s="298"/>
      <c r="E14" s="465"/>
      <c r="F14" s="466"/>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4"/>
      <c r="C15" s="112"/>
      <c r="D15" s="298"/>
      <c r="E15" s="465"/>
      <c r="F15" s="46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32"/>
      <c r="E16" s="426"/>
      <c r="F16" s="426"/>
      <c r="G16" s="426"/>
      <c r="H16" s="426"/>
      <c r="I16" s="426"/>
      <c r="J16" s="42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32"/>
      <c r="E17" s="426"/>
      <c r="F17" s="426"/>
      <c r="G17" s="426"/>
      <c r="H17" s="426"/>
      <c r="I17" s="426"/>
      <c r="J17" s="42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32" t="s">
        <v>20052</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5" t="s">
        <v>20053</v>
      </c>
      <c r="E19" s="426"/>
      <c r="F19" s="426"/>
      <c r="G19" s="426"/>
      <c r="H19" s="426"/>
      <c r="I19" s="426"/>
      <c r="J19" s="42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32" t="s">
        <v>20055</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5" t="s">
        <v>20056</v>
      </c>
      <c r="E22" s="426"/>
      <c r="F22" s="426"/>
      <c r="G22" s="426"/>
      <c r="H22" s="426"/>
      <c r="I22" s="426"/>
      <c r="J22" s="427"/>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25" t="s">
        <v>20057</v>
      </c>
      <c r="E23" s="426"/>
      <c r="F23" s="426"/>
      <c r="G23" s="426"/>
      <c r="H23" s="426"/>
      <c r="I23" s="426"/>
      <c r="J23" s="427"/>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67"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32" t="s">
        <v>20055</v>
      </c>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7">
        <v>45939</v>
      </c>
      <c r="E26" s="438"/>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03" t="s">
        <v>18639</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2">
      <c r="A32" s="34"/>
      <c r="B32" s="299" t="str">
        <f t="shared" si="32"/>
        <v>Graphite(*)</v>
      </c>
      <c r="C32" s="28"/>
      <c r="D32" s="403" t="s">
        <v>18639</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03" t="s">
        <v>18639</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03" t="s">
        <v>18639</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3"/>
      <c r="K41" s="29"/>
      <c r="L41" s="99" t="s">
        <v>15</v>
      </c>
      <c r="P41" s="301">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2">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25</v>
      </c>
      <c r="E54" s="404"/>
      <c r="F54" s="40"/>
      <c r="G54" s="405" t="s">
        <v>20062</v>
      </c>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20" t="str">
        <f ca="1">D29</f>
        <v>Answer</v>
      </c>
      <c r="E65" s="42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22</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3" t="str">
        <f ca="1">D29</f>
        <v>Answer</v>
      </c>
      <c r="E114" s="413"/>
      <c r="F114" s="46"/>
      <c r="G114" s="413" t="str">
        <f ca="1">G29</f>
        <v>Comments</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4" t="s">
        <v>20058</v>
      </c>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10"/>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03" t="s">
        <v>25</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03" t="s">
        <v>25</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03" t="s">
        <v>25</v>
      </c>
      <c r="E125" s="404"/>
      <c r="F125" s="8"/>
      <c r="G125" s="410"/>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10"/>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22</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display="GSP14327@nifty.com" xr:uid="{06DAE89F-2DE8-4EA8-9612-C51FF7D0FE77}"/>
    <hyperlink ref="G117" r:id="rId2" xr:uid="{2A16E8DC-4E4E-41D1-879E-87D771522B1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8" activePane="bottomLeft" state="frozen"/>
      <selection activeCell="B24" sqref="B24:J24"/>
      <selection pane="bottomLeft" activeCell="A32" sqref="A32:XFD63"/>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8" t="str">
        <f ca="1">OFFSET(L!$C$1,MATCH("Smelter List"&amp;ADDRESS(ROW(),COLUMN(),4),L!$A:$A,0)-1,SL,,)</f>
        <v>Link to "RMAP Conformant Smelter List"</v>
      </c>
      <c r="K2" s="469"/>
      <c r="L2" s="469"/>
      <c r="M2" s="469"/>
      <c r="N2" s="469"/>
      <c r="O2" s="469"/>
      <c r="P2" s="162"/>
      <c r="Q2" s="163"/>
      <c r="R2" s="164"/>
      <c r="S2" s="164"/>
      <c r="T2" s="164"/>
      <c r="AB2" s="312"/>
      <c r="AH2" s="130" t="s">
        <v>25</v>
      </c>
    </row>
    <row r="3" spans="1:34" s="16" customFormat="1" ht="249.45" customHeight="1">
      <c r="A3" s="202"/>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5"/>
      <c r="G3" s="471" t="str">
        <f ca="1">OFFSET(L!$C$1,MATCH("General"&amp;"Cpy",L!$A:$A,0)-1,SL,,)</f>
        <v>© 2025 Responsible Minerals Initiative. All rights reserved.</v>
      </c>
      <c r="H3" s="472"/>
      <c r="I3" s="473"/>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8.2">
      <c r="A5" s="198" t="s">
        <v>110</v>
      </c>
      <c r="B5" s="304" t="s">
        <v>40</v>
      </c>
      <c r="C5" s="152" t="s">
        <v>109</v>
      </c>
      <c r="D5" s="149"/>
      <c r="E5" s="149" t="s">
        <v>65</v>
      </c>
      <c r="F5" s="149" t="s">
        <v>110</v>
      </c>
      <c r="G5" s="149" t="s">
        <v>12</v>
      </c>
      <c r="H5" s="206">
        <v>0</v>
      </c>
      <c r="I5" s="207" t="s">
        <v>105</v>
      </c>
      <c r="J5" s="207" t="s">
        <v>106</v>
      </c>
      <c r="K5" s="150"/>
      <c r="L5" s="150"/>
      <c r="M5" s="150"/>
      <c r="N5" s="150"/>
      <c r="O5" s="150"/>
      <c r="P5" s="209"/>
      <c r="Q5" s="151"/>
      <c r="R5" s="149" t="s">
        <v>109</v>
      </c>
      <c r="S5" s="155" t="str">
        <f t="shared" ref="S5:S12" ca="1" si="0">IF(B5="","",IF(ISERROR(MATCH($E5,CL,0)),"Unknown",INDIRECT("'C'!$A$"&amp;MATCH($E5,CL,0)+1)))</f>
        <v>CN</v>
      </c>
      <c r="T5" s="155" t="str">
        <f ca="1">IF(B5="","",IF(ISERROR(MATCH($J5,[1]SorP!$B$1:$B$6226,0)),"",INDIRECT("'SorP'!$A$"&amp;MATCH($S5&amp;$J5,[1]SorP!C:C,0))))</f>
        <v>CN-JX</v>
      </c>
      <c r="U5" s="168"/>
      <c r="V5" s="169">
        <f>IF(C5="",NA(),MATCH($B5&amp;$C5,'[1]Smelter Look-up'!$J:$J,0))</f>
        <v>35</v>
      </c>
      <c r="X5" s="170">
        <f t="shared" ref="X5:X24" si="1">IF(AND(C5="Smelter not listed",OR(LEN(D5)=0,LEN(E5)=0)),1,0)</f>
        <v>0</v>
      </c>
      <c r="AB5" s="314" t="str">
        <f t="shared" ref="AB5:AB24" si="2">IF(C5="","",B5)</f>
        <v>Cobalt</v>
      </c>
    </row>
    <row r="6" spans="1:34" s="170" customFormat="1" ht="88.2">
      <c r="A6" s="198" t="s">
        <v>301</v>
      </c>
      <c r="B6" s="304" t="s">
        <v>40</v>
      </c>
      <c r="C6" s="152" t="s">
        <v>300</v>
      </c>
      <c r="D6" s="149"/>
      <c r="E6" s="149" t="s">
        <v>65</v>
      </c>
      <c r="F6" s="149" t="s">
        <v>301</v>
      </c>
      <c r="G6" s="149" t="s">
        <v>12</v>
      </c>
      <c r="H6" s="206">
        <v>0</v>
      </c>
      <c r="I6" s="207" t="s">
        <v>302</v>
      </c>
      <c r="J6" s="207" t="s">
        <v>205</v>
      </c>
      <c r="K6" s="150"/>
      <c r="L6" s="150"/>
      <c r="M6" s="150"/>
      <c r="N6" s="150"/>
      <c r="O6" s="150"/>
      <c r="P6" s="209"/>
      <c r="Q6" s="151"/>
      <c r="R6" s="149" t="s">
        <v>300</v>
      </c>
      <c r="S6" s="155" t="str">
        <f t="shared" ca="1" si="0"/>
        <v>CN</v>
      </c>
      <c r="T6" s="155" t="str">
        <f ca="1">IF(B6="","",IF(ISERROR(MATCH($J6,[1]SorP!$B$1:$B$6226,0)),"",INDIRECT("'SorP'!$A$"&amp;MATCH($S6&amp;$J6,[1]SorP!C:C,0))))</f>
        <v>CN-ZJ</v>
      </c>
      <c r="U6" s="168"/>
      <c r="V6" s="169">
        <f>IF(C6="",NA(),MATCH($B6&amp;$C6,'[1]Smelter Look-up'!$J:$J,0))</f>
        <v>170</v>
      </c>
      <c r="X6" s="170">
        <f t="shared" si="1"/>
        <v>0</v>
      </c>
      <c r="AB6" s="314" t="str">
        <f t="shared" si="2"/>
        <v>Cobalt</v>
      </c>
    </row>
    <row r="7" spans="1:34" s="170" customFormat="1" ht="37.799999999999997">
      <c r="A7" s="198" t="s">
        <v>102</v>
      </c>
      <c r="B7" s="304" t="s">
        <v>40</v>
      </c>
      <c r="C7" s="152" t="s">
        <v>100</v>
      </c>
      <c r="D7" s="149"/>
      <c r="E7" s="149" t="s">
        <v>101</v>
      </c>
      <c r="F7" s="149" t="s">
        <v>102</v>
      </c>
      <c r="G7" s="149" t="s">
        <v>12</v>
      </c>
      <c r="H7" s="206">
        <v>0</v>
      </c>
      <c r="I7" s="207" t="s">
        <v>103</v>
      </c>
      <c r="J7" s="207" t="s">
        <v>104</v>
      </c>
      <c r="K7" s="150"/>
      <c r="L7" s="150"/>
      <c r="M7" s="150"/>
      <c r="N7" s="150"/>
      <c r="O7" s="150"/>
      <c r="P7" s="209"/>
      <c r="Q7" s="151"/>
      <c r="R7" s="149" t="s">
        <v>100</v>
      </c>
      <c r="S7" s="155" t="str">
        <f t="shared" ca="1" si="0"/>
        <v>FI</v>
      </c>
      <c r="T7" s="155" t="str">
        <f ca="1">IF(B7="","",IF(ISERROR(MATCH($J7,[1]SorP!$B$1:$B$6226,0)),"",INDIRECT("'SorP'!$A$"&amp;MATCH($S7&amp;$J7,[1]SorP!C:C,0))))</f>
        <v>FI-07</v>
      </c>
      <c r="U7" s="168"/>
      <c r="V7" s="169">
        <f>IF(C7="",NA(),MATCH($B7&amp;$C7,'[1]Smelter Look-up'!$J:$J,0))</f>
        <v>152</v>
      </c>
      <c r="X7" s="170">
        <f t="shared" si="1"/>
        <v>0</v>
      </c>
      <c r="AB7" s="314" t="str">
        <f t="shared" si="2"/>
        <v>Cobalt</v>
      </c>
    </row>
    <row r="8" spans="1:34" s="170" customFormat="1" ht="25.2">
      <c r="A8" s="198" t="s">
        <v>278</v>
      </c>
      <c r="B8" s="304" t="s">
        <v>40</v>
      </c>
      <c r="C8" s="152" t="s">
        <v>276</v>
      </c>
      <c r="D8" s="149"/>
      <c r="E8" s="149" t="s">
        <v>277</v>
      </c>
      <c r="F8" s="149" t="s">
        <v>278</v>
      </c>
      <c r="G8" s="149" t="s">
        <v>12</v>
      </c>
      <c r="H8" s="206"/>
      <c r="I8" s="207" t="s">
        <v>279</v>
      </c>
      <c r="J8" s="207" t="s">
        <v>280</v>
      </c>
      <c r="K8" s="150"/>
      <c r="L8" s="150"/>
      <c r="M8" s="150"/>
      <c r="N8" s="150"/>
      <c r="O8" s="150"/>
      <c r="P8" s="209"/>
      <c r="Q8" s="151"/>
      <c r="R8" s="149" t="s">
        <v>276</v>
      </c>
      <c r="S8" s="155" t="str">
        <f t="shared" ca="1" si="0"/>
        <v>BE</v>
      </c>
      <c r="T8" s="155" t="str">
        <f ca="1">IF(B8="","",IF(ISERROR(MATCH($J8,[1]SorP!$B$1:$B$6226,0)),"",INDIRECT("'SorP'!$A$"&amp;MATCH($S8&amp;$J8,[1]SorP!C:C,0))))</f>
        <v>BE-VAN</v>
      </c>
      <c r="U8" s="168"/>
      <c r="V8" s="169">
        <f>IF(C8="",NA(),MATCH($B8&amp;$C8,'[1]Smelter Look-up'!$J:$J,0))</f>
        <v>153</v>
      </c>
      <c r="X8" s="170">
        <f t="shared" si="1"/>
        <v>0</v>
      </c>
      <c r="AB8" s="314" t="str">
        <f t="shared" si="2"/>
        <v>Cobalt</v>
      </c>
    </row>
    <row r="9" spans="1:34" s="170" customFormat="1" ht="63">
      <c r="A9" s="198" t="s">
        <v>88</v>
      </c>
      <c r="B9" s="304" t="s">
        <v>40</v>
      </c>
      <c r="C9" s="152" t="s">
        <v>86</v>
      </c>
      <c r="D9" s="149"/>
      <c r="E9" s="149" t="s">
        <v>87</v>
      </c>
      <c r="F9" s="149" t="s">
        <v>88</v>
      </c>
      <c r="G9" s="149" t="s">
        <v>12</v>
      </c>
      <c r="H9" s="206">
        <v>0</v>
      </c>
      <c r="I9" s="207" t="s">
        <v>89</v>
      </c>
      <c r="J9" s="207" t="s">
        <v>89</v>
      </c>
      <c r="K9" s="150"/>
      <c r="L9" s="150"/>
      <c r="M9" s="150"/>
      <c r="N9" s="150"/>
      <c r="O9" s="150"/>
      <c r="P9" s="209"/>
      <c r="Q9" s="151"/>
      <c r="R9" s="149" t="s">
        <v>86</v>
      </c>
      <c r="S9" s="155" t="str">
        <f t="shared" ca="1" si="0"/>
        <v>MG</v>
      </c>
      <c r="T9" s="155" t="str">
        <f ca="1">IF(B9="","",IF(ISERROR(MATCH($J9,[1]SorP!$B$1:$B$6226,0)),"",INDIRECT("'SorP'!$A$"&amp;MATCH($S9&amp;$J9,[1]SorP!C:C,0))))</f>
        <v>MG-A</v>
      </c>
      <c r="U9" s="168"/>
      <c r="V9" s="169">
        <f>IF(C9="",NA(),MATCH($B9&amp;$C9,'[1]Smelter Look-up'!$J:$J,0))</f>
        <v>21</v>
      </c>
      <c r="X9" s="170">
        <f t="shared" si="1"/>
        <v>0</v>
      </c>
      <c r="AB9" s="314" t="str">
        <f t="shared" si="2"/>
        <v>Cobalt</v>
      </c>
    </row>
    <row r="10" spans="1:34" s="170" customFormat="1" ht="50.4">
      <c r="A10" s="198" t="s">
        <v>178</v>
      </c>
      <c r="B10" s="304" t="s">
        <v>40</v>
      </c>
      <c r="C10" s="152" t="s">
        <v>177</v>
      </c>
      <c r="D10" s="149"/>
      <c r="E10" s="149" t="s">
        <v>60</v>
      </c>
      <c r="F10" s="149" t="s">
        <v>178</v>
      </c>
      <c r="G10" s="149" t="s">
        <v>12</v>
      </c>
      <c r="H10" s="206">
        <v>0</v>
      </c>
      <c r="I10" s="207" t="s">
        <v>179</v>
      </c>
      <c r="J10" s="207" t="s">
        <v>180</v>
      </c>
      <c r="K10" s="150"/>
      <c r="L10" s="150"/>
      <c r="M10" s="150"/>
      <c r="N10" s="150"/>
      <c r="O10" s="150"/>
      <c r="P10" s="209"/>
      <c r="Q10" s="151"/>
      <c r="R10" s="149" t="s">
        <v>177</v>
      </c>
      <c r="S10" s="155" t="str">
        <f t="shared" ca="1" si="0"/>
        <v>CD</v>
      </c>
      <c r="T10" s="155" t="str">
        <f ca="1">IF(B10="","",IF(ISERROR(MATCH($J10,[1]SorP!$B$1:$B$6226,0)),"",INDIRECT("'SorP'!$A$"&amp;MATCH($S10&amp;$J10,[1]SorP!C:C,0))))</f>
        <v>CD-LU</v>
      </c>
      <c r="U10" s="168"/>
      <c r="V10" s="169">
        <f>IF(C10="",NA(),MATCH($B10&amp;$C10,'[1]Smelter Look-up'!$J:$J,0))</f>
        <v>76</v>
      </c>
      <c r="X10" s="170">
        <f t="shared" si="1"/>
        <v>0</v>
      </c>
      <c r="AB10" s="314" t="str">
        <f t="shared" si="2"/>
        <v>Cobalt</v>
      </c>
    </row>
    <row r="11" spans="1:34" s="170" customFormat="1" ht="100.8">
      <c r="A11" s="199" t="s">
        <v>239</v>
      </c>
      <c r="B11" s="304" t="s">
        <v>40</v>
      </c>
      <c r="C11" s="152" t="s">
        <v>238</v>
      </c>
      <c r="D11" s="149"/>
      <c r="E11" s="149" t="s">
        <v>133</v>
      </c>
      <c r="F11" s="149" t="s">
        <v>239</v>
      </c>
      <c r="G11" s="149" t="s">
        <v>12</v>
      </c>
      <c r="H11" s="206">
        <v>0</v>
      </c>
      <c r="I11" s="207" t="s">
        <v>240</v>
      </c>
      <c r="J11" s="207" t="s">
        <v>241</v>
      </c>
      <c r="K11" s="150"/>
      <c r="L11" s="150"/>
      <c r="M11" s="150"/>
      <c r="N11" s="150"/>
      <c r="O11" s="150"/>
      <c r="P11" s="209"/>
      <c r="Q11" s="151"/>
      <c r="R11" s="149" t="s">
        <v>12059</v>
      </c>
      <c r="S11" s="155" t="str">
        <f t="shared" ca="1" si="0"/>
        <v>JP</v>
      </c>
      <c r="T11" s="155" t="str">
        <f ca="1">IF(B11="","",IF(ISERROR(MATCH($J11,[1]SorP!$B$1:$B$6226,0)),"",INDIRECT("'SorP'!$A$"&amp;MATCH($S11&amp;$J11,[1]SorP!C:C,0))))</f>
        <v>JP-38</v>
      </c>
      <c r="U11" s="168"/>
      <c r="V11" s="169">
        <f>IF(C11="",NA(),MATCH($B11&amp;$C11,'[1]Smelter Look-up'!$J:$J,0))</f>
        <v>142</v>
      </c>
      <c r="X11" s="170">
        <f t="shared" si="1"/>
        <v>0</v>
      </c>
      <c r="AB11" s="314" t="str">
        <f t="shared" si="2"/>
        <v>Cobalt</v>
      </c>
    </row>
    <row r="12" spans="1:34" s="170" customFormat="1" ht="20.399999999999999">
      <c r="A12" s="198" t="s">
        <v>20059</v>
      </c>
      <c r="B12" s="304" t="s">
        <v>40</v>
      </c>
      <c r="C12" s="152" t="s">
        <v>20060</v>
      </c>
      <c r="D12" s="149"/>
      <c r="E12" s="149" t="s">
        <v>71</v>
      </c>
      <c r="F12" s="149" t="s">
        <v>20059</v>
      </c>
      <c r="G12" s="149" t="s">
        <v>12</v>
      </c>
      <c r="H12" s="206">
        <v>0</v>
      </c>
      <c r="I12" s="207" t="s">
        <v>20061</v>
      </c>
      <c r="J12" s="207" t="s">
        <v>224</v>
      </c>
      <c r="K12" s="150"/>
      <c r="L12" s="150"/>
      <c r="M12" s="150"/>
      <c r="N12" s="150"/>
      <c r="O12" s="150"/>
      <c r="P12" s="209"/>
      <c r="Q12" s="151"/>
      <c r="R12" s="149" t="s">
        <v>19143</v>
      </c>
      <c r="S12" s="155" t="str">
        <f t="shared" ca="1" si="0"/>
        <v>MA</v>
      </c>
      <c r="T12" s="155" t="str">
        <f ca="1">IF(B12="","",IF(ISERROR(MATCH($J12,[1]SorP!$B$1:$B$6226,0)),"",INDIRECT("'SorP'!$A$"&amp;MATCH($S12&amp;$J12,[1]SorP!C:C,0))))</f>
        <v>MA-08</v>
      </c>
      <c r="U12" s="168"/>
      <c r="V12" s="169" t="e">
        <f>IF(C12="",NA(),MATCH($B12&amp;$C12,'[1]Smelter Look-up'!$J:$J,0))</f>
        <v>#N/A</v>
      </c>
      <c r="X12" s="170">
        <f t="shared" si="1"/>
        <v>0</v>
      </c>
      <c r="AB12" s="314" t="str">
        <f t="shared" si="2"/>
        <v>Cobalt</v>
      </c>
    </row>
    <row r="13" spans="1:34" s="170" customFormat="1" ht="63">
      <c r="A13" s="198" t="s">
        <v>72</v>
      </c>
      <c r="B13" s="304" t="s">
        <v>40</v>
      </c>
      <c r="C13" s="152" t="s">
        <v>70</v>
      </c>
      <c r="D13" s="149"/>
      <c r="E13" s="149" t="s">
        <v>71</v>
      </c>
      <c r="F13" s="149" t="s">
        <v>72</v>
      </c>
      <c r="G13" s="149" t="s">
        <v>12</v>
      </c>
      <c r="H13" s="206">
        <v>0</v>
      </c>
      <c r="I13" s="207" t="s">
        <v>73</v>
      </c>
      <c r="J13" s="207" t="s">
        <v>7357</v>
      </c>
      <c r="K13" s="150"/>
      <c r="L13" s="150"/>
      <c r="M13" s="150"/>
      <c r="N13" s="150"/>
      <c r="O13" s="150"/>
      <c r="P13" s="209"/>
      <c r="Q13" s="151"/>
      <c r="R13" s="149" t="s">
        <v>70</v>
      </c>
      <c r="S13" s="155" t="str">
        <f t="shared" ref="S13:S24" ca="1" si="3">IF(B13="","",IF(ISERROR(MATCH($E13,CL,0)),"Unknown",INDIRECT("'C'!$A$"&amp;MATCH($E13,CL,0)+1)))</f>
        <v>MA</v>
      </c>
      <c r="T13" s="155" t="str">
        <f ca="1">IF(B13="","",IF(ISERROR(MATCH($J13,[1]SorP!$B$1:$B$6226,0)),"",INDIRECT("'SorP'!$A$"&amp;MATCH($S13&amp;$J13,[1]SorP!C:C,0))))</f>
        <v>MA-07</v>
      </c>
      <c r="U13" s="168"/>
      <c r="V13" s="169">
        <f>IF(C13="",NA(),MATCH($B13&amp;$C13,'[1]Smelter Look-up'!$J:$J,0))</f>
        <v>12</v>
      </c>
      <c r="X13" s="170">
        <f t="shared" si="1"/>
        <v>0</v>
      </c>
      <c r="AB13" s="314" t="str">
        <f t="shared" si="2"/>
        <v>Cobalt</v>
      </c>
    </row>
    <row r="14" spans="1:34" s="170" customFormat="1" ht="37.799999999999997">
      <c r="A14" s="199" t="s">
        <v>12205</v>
      </c>
      <c r="B14" s="304" t="s">
        <v>40</v>
      </c>
      <c r="C14" s="152" t="s">
        <v>12204</v>
      </c>
      <c r="D14" s="149"/>
      <c r="E14" s="149" t="s">
        <v>60</v>
      </c>
      <c r="F14" s="149" t="s">
        <v>12205</v>
      </c>
      <c r="G14" s="149" t="s">
        <v>12</v>
      </c>
      <c r="H14" s="206">
        <v>0</v>
      </c>
      <c r="I14" s="207" t="s">
        <v>179</v>
      </c>
      <c r="J14" s="207" t="s">
        <v>180</v>
      </c>
      <c r="K14" s="150"/>
      <c r="L14" s="150"/>
      <c r="M14" s="150"/>
      <c r="N14" s="150"/>
      <c r="O14" s="150"/>
      <c r="P14" s="209"/>
      <c r="Q14" s="151"/>
      <c r="R14" s="149" t="s">
        <v>12204</v>
      </c>
      <c r="S14" s="155" t="str">
        <f t="shared" ca="1" si="3"/>
        <v>CD</v>
      </c>
      <c r="T14" s="155" t="str">
        <f ca="1">IF(B14="","",IF(ISERROR(MATCH($J14,[1]SorP!$B$1:$B$6226,0)),"",INDIRECT("'SorP'!$A$"&amp;MATCH($S14&amp;$J14,[1]SorP!C:C,0))))</f>
        <v>CD-LU</v>
      </c>
      <c r="U14" s="168"/>
      <c r="V14" s="169">
        <f>IF(C14="",NA(),MATCH($B14&amp;$C14,'[1]Smelter Look-up'!$J:$J,0))</f>
        <v>111</v>
      </c>
      <c r="X14" s="170">
        <f t="shared" si="1"/>
        <v>0</v>
      </c>
      <c r="AB14" s="314" t="str">
        <f t="shared" si="2"/>
        <v>Cobalt</v>
      </c>
    </row>
    <row r="15" spans="1:34" s="170" customFormat="1" ht="63">
      <c r="A15" s="199" t="s">
        <v>246</v>
      </c>
      <c r="B15" s="304" t="s">
        <v>40</v>
      </c>
      <c r="C15" s="152" t="s">
        <v>245</v>
      </c>
      <c r="D15" s="149"/>
      <c r="E15" s="149" t="s">
        <v>101</v>
      </c>
      <c r="F15" s="149" t="s">
        <v>246</v>
      </c>
      <c r="G15" s="149" t="s">
        <v>12</v>
      </c>
      <c r="H15" s="206">
        <v>0</v>
      </c>
      <c r="I15" s="207" t="s">
        <v>247</v>
      </c>
      <c r="J15" s="207" t="s">
        <v>248</v>
      </c>
      <c r="K15" s="150"/>
      <c r="L15" s="150"/>
      <c r="M15" s="150"/>
      <c r="N15" s="150"/>
      <c r="O15" s="150"/>
      <c r="P15" s="209"/>
      <c r="Q15" s="151"/>
      <c r="R15" s="149" t="s">
        <v>245</v>
      </c>
      <c r="S15" s="155" t="str">
        <f t="shared" ca="1" si="3"/>
        <v>FI</v>
      </c>
      <c r="T15" s="155" t="str">
        <f ca="1">IF(B15="","",IF(ISERROR(MATCH($J15,[1]SorP!$B$1:$B$6226,0)),"",INDIRECT("'SorP'!$A$"&amp;MATCH($S15&amp;$J15,[1]SorP!C:C,0))))</f>
        <v>FI-17</v>
      </c>
      <c r="U15" s="168"/>
      <c r="V15" s="169">
        <f>IF(C15="",NA(),MATCH($B15&amp;$C15,'[1]Smelter Look-up'!$J:$J,0))</f>
        <v>124</v>
      </c>
      <c r="X15" s="170">
        <f t="shared" si="1"/>
        <v>0</v>
      </c>
      <c r="AB15" s="314" t="str">
        <f t="shared" si="2"/>
        <v>Cobalt</v>
      </c>
    </row>
    <row r="16" spans="1:34" s="170" customFormat="1" ht="63">
      <c r="A16" s="198" t="s">
        <v>153</v>
      </c>
      <c r="B16" s="304" t="s">
        <v>40</v>
      </c>
      <c r="C16" s="152" t="s">
        <v>19165</v>
      </c>
      <c r="D16" s="149"/>
      <c r="E16" s="149" t="s">
        <v>65</v>
      </c>
      <c r="F16" s="149" t="s">
        <v>153</v>
      </c>
      <c r="G16" s="149" t="s">
        <v>12</v>
      </c>
      <c r="H16" s="206">
        <v>0</v>
      </c>
      <c r="I16" s="207" t="s">
        <v>142</v>
      </c>
      <c r="J16" s="207" t="s">
        <v>143</v>
      </c>
      <c r="K16" s="150"/>
      <c r="L16" s="150"/>
      <c r="M16" s="150"/>
      <c r="N16" s="150"/>
      <c r="O16" s="150"/>
      <c r="P16" s="209"/>
      <c r="Q16" s="151"/>
      <c r="R16" s="149" t="s">
        <v>19165</v>
      </c>
      <c r="S16" s="155" t="str">
        <f t="shared" ca="1" si="3"/>
        <v>CN</v>
      </c>
      <c r="T16" s="155" t="str">
        <f ca="1">IF(B16="","",IF(ISERROR(MATCH($J16,[1]SorP!$B$1:$B$6226,0)),"",INDIRECT("'SorP'!$A$"&amp;MATCH($S16&amp;$J16,[1]SorP!C:C,0))))</f>
        <v>CN-HN</v>
      </c>
      <c r="U16" s="168"/>
      <c r="V16" s="169">
        <f>IF(C16="",NA(),MATCH($B16&amp;$C16,'[1]Smelter Look-up'!$J:$J,0))</f>
        <v>54</v>
      </c>
      <c r="X16" s="170">
        <f t="shared" si="1"/>
        <v>0</v>
      </c>
      <c r="AB16" s="314" t="str">
        <f t="shared" si="2"/>
        <v>Cobalt</v>
      </c>
    </row>
    <row r="17" spans="1:28" s="170" customFormat="1" ht="63">
      <c r="A17" s="198" t="s">
        <v>220</v>
      </c>
      <c r="B17" s="304" t="s">
        <v>40</v>
      </c>
      <c r="C17" s="152" t="s">
        <v>218</v>
      </c>
      <c r="D17" s="149"/>
      <c r="E17" s="149" t="s">
        <v>219</v>
      </c>
      <c r="F17" s="149" t="s">
        <v>220</v>
      </c>
      <c r="G17" s="149" t="s">
        <v>12</v>
      </c>
      <c r="H17" s="206">
        <v>0</v>
      </c>
      <c r="I17" s="207" t="s">
        <v>221</v>
      </c>
      <c r="J17" s="207" t="s">
        <v>222</v>
      </c>
      <c r="K17" s="150"/>
      <c r="L17" s="150"/>
      <c r="M17" s="150"/>
      <c r="N17" s="150"/>
      <c r="O17" s="150"/>
      <c r="P17" s="209"/>
      <c r="Q17" s="151"/>
      <c r="R17" s="149" t="s">
        <v>218</v>
      </c>
      <c r="S17" s="155" t="str">
        <f t="shared" ca="1" si="3"/>
        <v>AU</v>
      </c>
      <c r="T17" s="155" t="str">
        <f ca="1">IF(B17="","",IF(ISERROR(MATCH($J17,[1]SorP!$B$1:$B$6226,0)),"",INDIRECT("'SorP'!$A$"&amp;MATCH($S17&amp;$J17,[1]SorP!C:C,0))))</f>
        <v>AU-WA</v>
      </c>
      <c r="U17" s="168"/>
      <c r="V17" s="169">
        <f>IF(C17="",NA(),MATCH($B17&amp;$C17,'[1]Smelter Look-up'!$J:$J,0))</f>
        <v>109</v>
      </c>
      <c r="X17" s="170">
        <f t="shared" si="1"/>
        <v>0</v>
      </c>
      <c r="AB17" s="314" t="str">
        <f t="shared" si="2"/>
        <v>Cobalt</v>
      </c>
    </row>
    <row r="18" spans="1:28" s="170" customFormat="1" ht="37.799999999999997">
      <c r="A18" s="198" t="s">
        <v>77</v>
      </c>
      <c r="B18" s="304" t="s">
        <v>40</v>
      </c>
      <c r="C18" s="152" t="s">
        <v>19162</v>
      </c>
      <c r="D18" s="149"/>
      <c r="E18" s="149" t="s">
        <v>76</v>
      </c>
      <c r="F18" s="149" t="s">
        <v>77</v>
      </c>
      <c r="G18" s="149" t="s">
        <v>12</v>
      </c>
      <c r="H18" s="206">
        <v>0</v>
      </c>
      <c r="I18" s="207" t="s">
        <v>78</v>
      </c>
      <c r="J18" s="207" t="s">
        <v>79</v>
      </c>
      <c r="K18" s="150"/>
      <c r="L18" s="150"/>
      <c r="M18" s="150"/>
      <c r="N18" s="150"/>
      <c r="O18" s="150"/>
      <c r="P18" s="209"/>
      <c r="Q18" s="151"/>
      <c r="R18" s="149" t="s">
        <v>19162</v>
      </c>
      <c r="S18" s="155" t="str">
        <f t="shared" ca="1" si="3"/>
        <v>TW</v>
      </c>
      <c r="T18" s="155" t="str">
        <f ca="1">IF(B18="","",IF(ISERROR(MATCH($J18,[1]SorP!$B$1:$B$6226,0)),"",INDIRECT("'SorP'!$A$"&amp;MATCH($S18&amp;$J18,[1]SorP!C:C,0))))</f>
        <v>TW-MIA</v>
      </c>
      <c r="U18" s="168"/>
      <c r="V18" s="169">
        <f>IF(C18="",NA(),MATCH($B18&amp;$C18,'[1]Smelter Look-up'!$J:$J,0))</f>
        <v>154</v>
      </c>
      <c r="X18" s="170">
        <f t="shared" si="1"/>
        <v>0</v>
      </c>
      <c r="AB18" s="314" t="str">
        <f t="shared" si="2"/>
        <v>Cobalt</v>
      </c>
    </row>
    <row r="19" spans="1:28" s="170" customFormat="1" ht="50.4">
      <c r="A19" s="198" t="s">
        <v>212</v>
      </c>
      <c r="B19" s="304" t="s">
        <v>40</v>
      </c>
      <c r="C19" s="152" t="s">
        <v>211</v>
      </c>
      <c r="D19" s="149"/>
      <c r="E19" s="149" t="s">
        <v>76</v>
      </c>
      <c r="F19" s="149" t="s">
        <v>212</v>
      </c>
      <c r="G19" s="149" t="s">
        <v>12</v>
      </c>
      <c r="H19" s="206">
        <v>0</v>
      </c>
      <c r="I19" s="207" t="s">
        <v>210</v>
      </c>
      <c r="J19" s="207" t="s">
        <v>210</v>
      </c>
      <c r="K19" s="150"/>
      <c r="L19" s="150"/>
      <c r="M19" s="150"/>
      <c r="N19" s="150"/>
      <c r="O19" s="150"/>
      <c r="P19" s="209"/>
      <c r="Q19" s="151"/>
      <c r="R19" s="149" t="s">
        <v>211</v>
      </c>
      <c r="S19" s="155" t="str">
        <f t="shared" ca="1" si="3"/>
        <v>TW</v>
      </c>
      <c r="T19" s="155" t="str">
        <f ca="1">IF(B19="","",IF(ISERROR(MATCH($J19,[1]SorP!$B$1:$B$6226,0)),"",INDIRECT("'SorP'!$A$"&amp;MATCH($S19&amp;$J19,[1]SorP!C:C,0))))</f>
        <v>TW-TAO</v>
      </c>
      <c r="U19" s="168"/>
      <c r="V19" s="169">
        <f>IF(C19="",NA(),MATCH($B19&amp;$C19,'[1]Smelter Look-up'!$J:$J,0))</f>
        <v>100</v>
      </c>
      <c r="X19" s="170">
        <f t="shared" si="1"/>
        <v>0</v>
      </c>
      <c r="AB19" s="314" t="str">
        <f t="shared" si="2"/>
        <v>Cobalt</v>
      </c>
    </row>
    <row r="20" spans="1:28" s="170" customFormat="1" ht="25.2">
      <c r="A20" s="199"/>
      <c r="B20" s="304" t="s">
        <v>40</v>
      </c>
      <c r="C20" s="152" t="s">
        <v>45</v>
      </c>
      <c r="D20" s="149"/>
      <c r="E20" s="149" t="s">
        <v>19143</v>
      </c>
      <c r="F20" s="149">
        <v>0</v>
      </c>
      <c r="G20" s="149">
        <v>0</v>
      </c>
      <c r="H20" s="206">
        <v>0</v>
      </c>
      <c r="I20" s="207">
        <v>0</v>
      </c>
      <c r="J20" s="207">
        <v>0</v>
      </c>
      <c r="K20" s="150"/>
      <c r="L20" s="150"/>
      <c r="M20" s="150"/>
      <c r="N20" s="150"/>
      <c r="O20" s="150"/>
      <c r="P20" s="209"/>
      <c r="Q20" s="151"/>
      <c r="R20" s="149" t="s">
        <v>26</v>
      </c>
      <c r="S20" s="155" t="str">
        <f t="shared" ca="1" si="3"/>
        <v>Unknown</v>
      </c>
      <c r="T20" s="155" t="str">
        <f ca="1">IF(B20="","",IF(ISERROR(MATCH($J20,[1]SorP!$B$1:$B$6226,0)),"",INDIRECT("'SorP'!$A$"&amp;MATCH($S20&amp;$J20,[1]SorP!C:C,0))))</f>
        <v/>
      </c>
      <c r="U20" s="168"/>
      <c r="V20" s="169">
        <f>IF(C20="",NA(),MATCH($B20&amp;$C20,'[1]Smelter Look-up'!$J:$J,0))</f>
        <v>175</v>
      </c>
      <c r="X20" s="170">
        <f t="shared" si="1"/>
        <v>0</v>
      </c>
      <c r="AB20" s="314" t="str">
        <f t="shared" si="2"/>
        <v>Cobalt</v>
      </c>
    </row>
    <row r="21" spans="1:28" s="170" customFormat="1" ht="32.25" customHeight="1">
      <c r="A21" s="198" t="s">
        <v>18774</v>
      </c>
      <c r="B21" s="304" t="s">
        <v>18641</v>
      </c>
      <c r="C21" s="152" t="s">
        <v>18773</v>
      </c>
      <c r="D21" s="149"/>
      <c r="E21" s="149" t="s">
        <v>133</v>
      </c>
      <c r="F21" s="149" t="s">
        <v>18774</v>
      </c>
      <c r="G21" s="149" t="s">
        <v>12</v>
      </c>
      <c r="H21" s="206">
        <v>0</v>
      </c>
      <c r="I21" s="207" t="s">
        <v>19197</v>
      </c>
      <c r="J21" s="207" t="s">
        <v>241</v>
      </c>
      <c r="K21" s="150"/>
      <c r="L21" s="150"/>
      <c r="M21" s="150"/>
      <c r="N21" s="150"/>
      <c r="O21" s="150"/>
      <c r="P21" s="209"/>
      <c r="Q21" s="151"/>
      <c r="R21" s="149" t="s">
        <v>18773</v>
      </c>
      <c r="S21" s="155" t="str">
        <f t="shared" ca="1" si="3"/>
        <v>JP</v>
      </c>
      <c r="T21" s="155" t="str">
        <f ca="1">IF(B21="","",IF(ISERROR(MATCH($J21,[1]SorP!$B$1:$B$6226,0)),"",INDIRECT("'SorP'!$A$"&amp;MATCH($S21&amp;$J21,[1]SorP!C:C,0))))</f>
        <v>JP-38</v>
      </c>
      <c r="U21" s="168"/>
      <c r="V21" s="169">
        <f>IF(C21="",NA(),MATCH($B21&amp;$C21,'[1]Smelter Look-up'!$J:$J,0))</f>
        <v>269</v>
      </c>
      <c r="X21" s="170">
        <f t="shared" si="1"/>
        <v>0</v>
      </c>
      <c r="AB21" s="314" t="str">
        <f t="shared" si="2"/>
        <v>Copper</v>
      </c>
    </row>
    <row r="22" spans="1:28" s="170" customFormat="1" ht="75.599999999999994">
      <c r="A22" s="198" t="s">
        <v>18703</v>
      </c>
      <c r="B22" s="304" t="s">
        <v>18641</v>
      </c>
      <c r="C22" s="152" t="s">
        <v>18702</v>
      </c>
      <c r="D22" s="149"/>
      <c r="E22" s="149" t="s">
        <v>133</v>
      </c>
      <c r="F22" s="149" t="s">
        <v>18703</v>
      </c>
      <c r="G22" s="149" t="s">
        <v>12</v>
      </c>
      <c r="H22" s="206">
        <v>0</v>
      </c>
      <c r="I22" s="207" t="s">
        <v>19276</v>
      </c>
      <c r="J22" s="207" t="s">
        <v>6019</v>
      </c>
      <c r="K22" s="150"/>
      <c r="L22" s="150"/>
      <c r="M22" s="150"/>
      <c r="N22" s="150"/>
      <c r="O22" s="150"/>
      <c r="P22" s="209"/>
      <c r="Q22" s="151"/>
      <c r="R22" s="149" t="s">
        <v>18702</v>
      </c>
      <c r="S22" s="155" t="str">
        <f t="shared" ca="1" si="3"/>
        <v>JP</v>
      </c>
      <c r="T22" s="155" t="str">
        <f ca="1">IF(B22="","",IF(ISERROR(MATCH($J22,[1]SorP!$B$1:$B$6226,0)),"",INDIRECT("'SorP'!$A$"&amp;MATCH($S22&amp;$J22,[1]SorP!C:C,0))))</f>
        <v>JP-08</v>
      </c>
      <c r="U22" s="168"/>
      <c r="V22" s="169">
        <f>IF(C22="",NA(),MATCH($B22&amp;$C22,'[1]Smelter Look-up'!$J:$J,0))</f>
        <v>211</v>
      </c>
      <c r="X22" s="170">
        <f t="shared" si="1"/>
        <v>0</v>
      </c>
      <c r="AB22" s="314" t="str">
        <f t="shared" si="2"/>
        <v>Copper</v>
      </c>
    </row>
    <row r="23" spans="1:28" s="170" customFormat="1" ht="63">
      <c r="A23" s="198" t="s">
        <v>18764</v>
      </c>
      <c r="B23" s="304" t="s">
        <v>18641</v>
      </c>
      <c r="C23" s="152" t="s">
        <v>18763</v>
      </c>
      <c r="D23" s="149"/>
      <c r="E23" s="149" t="s">
        <v>133</v>
      </c>
      <c r="F23" s="149" t="s">
        <v>18764</v>
      </c>
      <c r="G23" s="149" t="s">
        <v>12</v>
      </c>
      <c r="H23" s="206">
        <v>0</v>
      </c>
      <c r="I23" s="207" t="s">
        <v>19196</v>
      </c>
      <c r="J23" s="207" t="s">
        <v>6108</v>
      </c>
      <c r="K23" s="150"/>
      <c r="L23" s="150"/>
      <c r="M23" s="150"/>
      <c r="N23" s="150"/>
      <c r="O23" s="150"/>
      <c r="P23" s="209"/>
      <c r="Q23" s="151"/>
      <c r="R23" s="149" t="s">
        <v>18763</v>
      </c>
      <c r="S23" s="155" t="str">
        <f t="shared" ca="1" si="3"/>
        <v>JP</v>
      </c>
      <c r="T23" s="155" t="str">
        <f ca="1">IF(B23="","",IF(ISERROR(MATCH($J23,[1]SorP!$B$1:$B$6226,0)),"",INDIRECT("'SorP'!$A$"&amp;MATCH($S23&amp;$J23,[1]SorP!C:C,0))))</f>
        <v>JP-44</v>
      </c>
      <c r="U23" s="168"/>
      <c r="V23" s="169">
        <f>IF(C23="",NA(),MATCH($B23&amp;$C23,'[1]Smelter Look-up'!$J:$J,0))</f>
        <v>259</v>
      </c>
      <c r="X23" s="170">
        <f t="shared" si="1"/>
        <v>0</v>
      </c>
      <c r="AB23" s="314" t="str">
        <f t="shared" si="2"/>
        <v>Copper</v>
      </c>
    </row>
    <row r="24" spans="1:28" s="170" customFormat="1" ht="63">
      <c r="A24" s="155" t="s">
        <v>18778</v>
      </c>
      <c r="B24" s="304" t="s">
        <v>18641</v>
      </c>
      <c r="C24" s="152" t="s">
        <v>18777</v>
      </c>
      <c r="D24" s="149"/>
      <c r="E24" s="149" t="s">
        <v>95</v>
      </c>
      <c r="F24" s="149" t="s">
        <v>18778</v>
      </c>
      <c r="G24" s="149" t="s">
        <v>12</v>
      </c>
      <c r="H24" s="206">
        <v>0</v>
      </c>
      <c r="I24" s="207" t="s">
        <v>19293</v>
      </c>
      <c r="J24" s="207" t="s">
        <v>98</v>
      </c>
      <c r="K24" s="150"/>
      <c r="L24" s="150"/>
      <c r="M24" s="150"/>
      <c r="N24" s="150"/>
      <c r="O24" s="150"/>
      <c r="P24" s="209"/>
      <c r="Q24" s="151"/>
      <c r="R24" s="149" t="s">
        <v>18777</v>
      </c>
      <c r="S24" s="155" t="str">
        <f t="shared" ca="1" si="3"/>
        <v>CA</v>
      </c>
      <c r="T24" s="155" t="str">
        <f ca="1">IF(B24="","",IF(ISERROR(MATCH($J24,[1]SorP!$B$1:$B$6226,0)),"",INDIRECT("'SorP'!$A$"&amp;MATCH($S24&amp;$J24,[1]SorP!C:C,0))))</f>
        <v>CA-ON</v>
      </c>
      <c r="U24" s="168"/>
      <c r="V24" s="169">
        <f>IF(C24="",NA(),MATCH($B24&amp;$C24,'[1]Smelter Look-up'!$J:$J,0))</f>
        <v>271</v>
      </c>
      <c r="X24" s="170">
        <f t="shared" si="1"/>
        <v>0</v>
      </c>
      <c r="AB24" s="314" t="str">
        <f t="shared" si="2"/>
        <v>Copper</v>
      </c>
    </row>
    <row r="25" spans="1:28" s="170" customFormat="1" ht="88.2">
      <c r="A25" s="198" t="s">
        <v>195</v>
      </c>
      <c r="B25" s="304" t="s">
        <v>40</v>
      </c>
      <c r="C25" s="152" t="s">
        <v>194</v>
      </c>
      <c r="D25" s="149"/>
      <c r="E25" s="149" t="s">
        <v>65</v>
      </c>
      <c r="F25" s="149" t="s">
        <v>195</v>
      </c>
      <c r="G25" s="149" t="s">
        <v>12</v>
      </c>
      <c r="H25" s="206">
        <v>0</v>
      </c>
      <c r="I25" s="207" t="s">
        <v>196</v>
      </c>
      <c r="J25" s="207" t="s">
        <v>197</v>
      </c>
      <c r="K25" s="150"/>
      <c r="L25" s="150"/>
      <c r="M25" s="150"/>
      <c r="N25" s="150"/>
      <c r="O25" s="150"/>
      <c r="P25" s="209"/>
      <c r="Q25" s="151"/>
      <c r="R25" s="149" t="s">
        <v>194</v>
      </c>
      <c r="S25" s="155" t="s">
        <v>1395</v>
      </c>
      <c r="T25" s="155" t="s">
        <v>3223</v>
      </c>
      <c r="U25" s="168"/>
      <c r="V25" s="169">
        <v>151</v>
      </c>
      <c r="X25" s="170">
        <v>0</v>
      </c>
      <c r="AB25" s="314" t="s">
        <v>40</v>
      </c>
    </row>
    <row r="26" spans="1:28" s="170" customFormat="1" ht="88.2">
      <c r="A26" s="198" t="s">
        <v>141</v>
      </c>
      <c r="B26" s="304" t="s">
        <v>40</v>
      </c>
      <c r="C26" s="152" t="s">
        <v>140</v>
      </c>
      <c r="D26" s="149"/>
      <c r="E26" s="149" t="s">
        <v>65</v>
      </c>
      <c r="F26" s="149" t="s">
        <v>141</v>
      </c>
      <c r="G26" s="149" t="s">
        <v>12</v>
      </c>
      <c r="H26" s="206">
        <v>0</v>
      </c>
      <c r="I26" s="207" t="s">
        <v>142</v>
      </c>
      <c r="J26" s="207" t="s">
        <v>143</v>
      </c>
      <c r="K26" s="150"/>
      <c r="L26" s="150"/>
      <c r="M26" s="150"/>
      <c r="N26" s="150"/>
      <c r="O26" s="150"/>
      <c r="P26" s="209"/>
      <c r="Q26" s="151"/>
      <c r="R26" s="149" t="s">
        <v>140</v>
      </c>
      <c r="S26" s="155" t="s">
        <v>1395</v>
      </c>
      <c r="T26" s="155" t="s">
        <v>3180</v>
      </c>
      <c r="U26" s="168"/>
      <c r="V26" s="169">
        <v>48</v>
      </c>
      <c r="X26" s="170">
        <v>0</v>
      </c>
      <c r="AB26" s="314" t="s">
        <v>40</v>
      </c>
    </row>
    <row r="27" spans="1:28" s="170" customFormat="1" ht="88.2">
      <c r="A27" s="198" t="s">
        <v>301</v>
      </c>
      <c r="B27" s="304" t="s">
        <v>40</v>
      </c>
      <c r="C27" s="152" t="s">
        <v>300</v>
      </c>
      <c r="D27" s="149"/>
      <c r="E27" s="149" t="s">
        <v>65</v>
      </c>
      <c r="F27" s="149" t="s">
        <v>301</v>
      </c>
      <c r="G27" s="149" t="s">
        <v>12</v>
      </c>
      <c r="H27" s="206">
        <v>0</v>
      </c>
      <c r="I27" s="207" t="s">
        <v>302</v>
      </c>
      <c r="J27" s="207" t="s">
        <v>205</v>
      </c>
      <c r="K27" s="150"/>
      <c r="L27" s="150"/>
      <c r="M27" s="150"/>
      <c r="N27" s="150"/>
      <c r="O27" s="150"/>
      <c r="P27" s="209"/>
      <c r="Q27" s="151"/>
      <c r="R27" s="149" t="s">
        <v>300</v>
      </c>
      <c r="S27" s="155" t="s">
        <v>1395</v>
      </c>
      <c r="T27" s="155" t="s">
        <v>3201</v>
      </c>
      <c r="U27" s="168"/>
      <c r="V27" s="169">
        <v>170</v>
      </c>
      <c r="X27" s="170">
        <v>0</v>
      </c>
      <c r="AB27" s="314" t="s">
        <v>40</v>
      </c>
    </row>
    <row r="28" spans="1:28" s="170" customFormat="1" ht="75.599999999999994">
      <c r="A28" s="198" t="s">
        <v>258</v>
      </c>
      <c r="B28" s="304" t="s">
        <v>40</v>
      </c>
      <c r="C28" s="152" t="s">
        <v>257</v>
      </c>
      <c r="D28" s="149"/>
      <c r="E28" s="149" t="s">
        <v>65</v>
      </c>
      <c r="F28" s="149" t="s">
        <v>258</v>
      </c>
      <c r="G28" s="149" t="s">
        <v>12</v>
      </c>
      <c r="H28" s="206">
        <v>0</v>
      </c>
      <c r="I28" s="207" t="s">
        <v>259</v>
      </c>
      <c r="J28" s="207" t="s">
        <v>205</v>
      </c>
      <c r="K28" s="150"/>
      <c r="L28" s="150"/>
      <c r="M28" s="150"/>
      <c r="N28" s="150"/>
      <c r="O28" s="150"/>
      <c r="P28" s="209"/>
      <c r="Q28" s="151"/>
      <c r="R28" s="149" t="s">
        <v>257</v>
      </c>
      <c r="S28" s="155" t="s">
        <v>1395</v>
      </c>
      <c r="T28" s="155" t="s">
        <v>3201</v>
      </c>
      <c r="U28" s="168"/>
      <c r="V28" s="169">
        <v>133</v>
      </c>
      <c r="X28" s="170">
        <v>0</v>
      </c>
      <c r="AB28" s="314" t="s">
        <v>40</v>
      </c>
    </row>
    <row r="29" spans="1:28" s="170" customFormat="1" ht="88.2">
      <c r="A29" s="198" t="s">
        <v>120</v>
      </c>
      <c r="B29" s="304" t="s">
        <v>40</v>
      </c>
      <c r="C29" s="152" t="s">
        <v>119</v>
      </c>
      <c r="D29" s="149"/>
      <c r="E29" s="149" t="s">
        <v>65</v>
      </c>
      <c r="F29" s="149" t="s">
        <v>120</v>
      </c>
      <c r="G29" s="149" t="s">
        <v>12</v>
      </c>
      <c r="H29" s="206">
        <v>0</v>
      </c>
      <c r="I29" s="207" t="s">
        <v>121</v>
      </c>
      <c r="J29" s="207" t="s">
        <v>122</v>
      </c>
      <c r="K29" s="150"/>
      <c r="L29" s="150"/>
      <c r="M29" s="150"/>
      <c r="N29" s="150"/>
      <c r="O29" s="150"/>
      <c r="P29" s="209"/>
      <c r="Q29" s="151"/>
      <c r="R29" s="149" t="s">
        <v>119</v>
      </c>
      <c r="S29" s="155" t="s">
        <v>1395</v>
      </c>
      <c r="T29" s="155" t="s">
        <v>3169</v>
      </c>
      <c r="U29" s="168"/>
      <c r="V29" s="169">
        <v>40</v>
      </c>
      <c r="X29" s="170">
        <v>0</v>
      </c>
      <c r="AB29" s="314" t="s">
        <v>40</v>
      </c>
    </row>
    <row r="30" spans="1:28" s="170" customFormat="1" ht="37.799999999999997">
      <c r="A30" s="198" t="s">
        <v>169</v>
      </c>
      <c r="B30" s="304" t="s">
        <v>40</v>
      </c>
      <c r="C30" s="152" t="s">
        <v>168</v>
      </c>
      <c r="D30" s="149"/>
      <c r="E30" s="149" t="s">
        <v>65</v>
      </c>
      <c r="F30" s="149" t="s">
        <v>169</v>
      </c>
      <c r="G30" s="149" t="s">
        <v>12</v>
      </c>
      <c r="H30" s="206">
        <v>0</v>
      </c>
      <c r="I30" s="207" t="s">
        <v>170</v>
      </c>
      <c r="J30" s="207" t="s">
        <v>171</v>
      </c>
      <c r="K30" s="150"/>
      <c r="L30" s="150"/>
      <c r="M30" s="150"/>
      <c r="N30" s="150"/>
      <c r="O30" s="150"/>
      <c r="P30" s="209"/>
      <c r="Q30" s="151"/>
      <c r="R30" s="149" t="s">
        <v>168</v>
      </c>
      <c r="S30" s="155" t="s">
        <v>1395</v>
      </c>
      <c r="T30" s="155" t="s">
        <v>3174</v>
      </c>
      <c r="U30" s="168"/>
      <c r="V30" s="169">
        <v>74</v>
      </c>
      <c r="X30" s="170">
        <v>0</v>
      </c>
      <c r="AB30" s="314" t="s">
        <v>40</v>
      </c>
    </row>
    <row r="31" spans="1:28" s="170" customFormat="1" ht="113.4">
      <c r="A31" s="199" t="s">
        <v>145</v>
      </c>
      <c r="B31" s="304" t="s">
        <v>40</v>
      </c>
      <c r="C31" s="152" t="s">
        <v>144</v>
      </c>
      <c r="D31" s="149"/>
      <c r="E31" s="149" t="s">
        <v>65</v>
      </c>
      <c r="F31" s="149" t="s">
        <v>145</v>
      </c>
      <c r="G31" s="149" t="s">
        <v>12</v>
      </c>
      <c r="H31" s="206">
        <v>0</v>
      </c>
      <c r="I31" s="207" t="s">
        <v>142</v>
      </c>
      <c r="J31" s="207" t="s">
        <v>143</v>
      </c>
      <c r="K31" s="150"/>
      <c r="L31" s="150"/>
      <c r="M31" s="150"/>
      <c r="N31" s="150"/>
      <c r="O31" s="150"/>
      <c r="P31" s="209"/>
      <c r="Q31" s="151"/>
      <c r="R31" s="149" t="s">
        <v>144</v>
      </c>
      <c r="S31" s="155" t="s">
        <v>1395</v>
      </c>
      <c r="T31" s="155" t="s">
        <v>3180</v>
      </c>
      <c r="U31" s="168"/>
      <c r="V31" s="169">
        <v>49</v>
      </c>
      <c r="X31" s="170">
        <v>0</v>
      </c>
      <c r="AB31" s="314" t="s">
        <v>40</v>
      </c>
    </row>
    <row r="32" spans="1:28" s="170" customFormat="1" ht="75.599999999999994">
      <c r="A32" s="155" t="s">
        <v>112</v>
      </c>
      <c r="B32" s="304" t="s">
        <v>40</v>
      </c>
      <c r="C32" s="152" t="s">
        <v>111</v>
      </c>
      <c r="D32" s="149"/>
      <c r="E32" s="149" t="s">
        <v>65</v>
      </c>
      <c r="F32" s="149" t="s">
        <v>112</v>
      </c>
      <c r="G32" s="149" t="s">
        <v>12</v>
      </c>
      <c r="H32" s="206">
        <v>0</v>
      </c>
      <c r="I32" s="207" t="s">
        <v>113</v>
      </c>
      <c r="J32" s="207" t="s">
        <v>114</v>
      </c>
      <c r="K32" s="150"/>
      <c r="L32" s="150"/>
      <c r="M32" s="150"/>
      <c r="N32" s="150"/>
      <c r="O32" s="150"/>
      <c r="P32" s="209"/>
      <c r="Q32" s="151"/>
      <c r="R32" s="149" t="s">
        <v>111</v>
      </c>
      <c r="S32" s="155" t="str">
        <f t="shared" ref="S32:S39" ca="1" si="4">IF(B32="","",IF(ISERROR(MATCH($E32,CL,0)),"Unknown",INDIRECT("'C'!$A$"&amp;MATCH($E32,CL,0)+1)))</f>
        <v>CN</v>
      </c>
      <c r="T32" s="155" t="str">
        <f ca="1">IF(B32="","",IF(ISERROR(MATCH($J32,[2]SorP!$B$1:$B$6226,0)),"",INDIRECT("'SorP'!$A$"&amp;MATCH($S32&amp;$J32,[2]SorP!C:C,0))))</f>
        <v>CN-JS</v>
      </c>
      <c r="U32" s="168"/>
      <c r="V32" s="169">
        <f>IF(C32="",NA(),MATCH($B32&amp;$C32,'[2]Smelter Look-up'!$J:$J,0))</f>
        <v>36</v>
      </c>
      <c r="X32" s="170">
        <f t="shared" ref="X32:X63" si="5">IF(AND(C32="Smelter not listed",OR(LEN(D32)=0,LEN(E32)=0)),1,0)</f>
        <v>0</v>
      </c>
      <c r="AB32" s="314" t="str">
        <f t="shared" ref="AB32:AB63" si="6">IF(C32="","",B32)</f>
        <v>Cobalt</v>
      </c>
    </row>
    <row r="33" spans="1:28" s="170" customFormat="1" ht="126">
      <c r="A33" s="155" t="s">
        <v>185</v>
      </c>
      <c r="B33" s="304" t="s">
        <v>40</v>
      </c>
      <c r="C33" s="152" t="s">
        <v>184</v>
      </c>
      <c r="D33" s="149"/>
      <c r="E33" s="149" t="s">
        <v>65</v>
      </c>
      <c r="F33" s="149" t="s">
        <v>185</v>
      </c>
      <c r="G33" s="149" t="s">
        <v>12</v>
      </c>
      <c r="H33" s="206">
        <v>0</v>
      </c>
      <c r="I33" s="207" t="s">
        <v>186</v>
      </c>
      <c r="J33" s="207" t="s">
        <v>187</v>
      </c>
      <c r="K33" s="150"/>
      <c r="L33" s="150"/>
      <c r="M33" s="150"/>
      <c r="N33" s="150"/>
      <c r="O33" s="150"/>
      <c r="P33" s="209"/>
      <c r="Q33" s="151"/>
      <c r="R33" s="149" t="s">
        <v>184</v>
      </c>
      <c r="S33" s="155" t="str">
        <f t="shared" ca="1" si="4"/>
        <v>CN</v>
      </c>
      <c r="T33" s="155" t="str">
        <f ca="1">IF(B33="","",IF(ISERROR(MATCH($J33,[2]SorP!$B$1:$B$6226,0)),"",INDIRECT("'SorP'!$A$"&amp;MATCH($S33&amp;$J33,[2]SorP!C:C,0))))</f>
        <v>CN-GS</v>
      </c>
      <c r="U33" s="168"/>
      <c r="V33" s="169">
        <f>IF(C33="",NA(),MATCH($B33&amp;$C33,'[2]Smelter Look-up'!$J:$J,0))</f>
        <v>88</v>
      </c>
      <c r="X33" s="170">
        <f t="shared" si="5"/>
        <v>0</v>
      </c>
      <c r="AB33" s="314" t="str">
        <f t="shared" si="6"/>
        <v>Cobalt</v>
      </c>
    </row>
    <row r="34" spans="1:28" s="170" customFormat="1" ht="75.599999999999994">
      <c r="A34" s="155" t="s">
        <v>306</v>
      </c>
      <c r="B34" s="304" t="s">
        <v>40</v>
      </c>
      <c r="C34" s="152" t="s">
        <v>305</v>
      </c>
      <c r="D34" s="149"/>
      <c r="E34" s="149" t="s">
        <v>65</v>
      </c>
      <c r="F34" s="149" t="s">
        <v>306</v>
      </c>
      <c r="G34" s="149" t="s">
        <v>12</v>
      </c>
      <c r="H34" s="206">
        <v>0</v>
      </c>
      <c r="I34" s="207" t="s">
        <v>307</v>
      </c>
      <c r="J34" s="207" t="s">
        <v>122</v>
      </c>
      <c r="K34" s="150"/>
      <c r="L34" s="150"/>
      <c r="M34" s="150"/>
      <c r="N34" s="150"/>
      <c r="O34" s="150"/>
      <c r="P34" s="209"/>
      <c r="Q34" s="151"/>
      <c r="R34" s="149" t="s">
        <v>305</v>
      </c>
      <c r="S34" s="155" t="str">
        <f t="shared" ca="1" si="4"/>
        <v>CN</v>
      </c>
      <c r="T34" s="155" t="str">
        <f ca="1">IF(B34="","",IF(ISERROR(MATCH($J34,[2]SorP!$B$1:$B$6226,0)),"",INDIRECT("'SorP'!$A$"&amp;MATCH($S34&amp;$J34,[2]SorP!C:C,0))))</f>
        <v>CN-GD</v>
      </c>
      <c r="U34" s="168"/>
      <c r="V34" s="169">
        <f>IF(C34="",NA(),MATCH($B34&amp;$C34,'[2]Smelter Look-up'!$J:$J,0))</f>
        <v>173</v>
      </c>
      <c r="X34" s="170">
        <f t="shared" si="5"/>
        <v>0</v>
      </c>
      <c r="AB34" s="314" t="str">
        <f t="shared" si="6"/>
        <v>Cobalt</v>
      </c>
    </row>
    <row r="35" spans="1:28" s="170" customFormat="1" ht="88.2">
      <c r="A35" s="155" t="s">
        <v>110</v>
      </c>
      <c r="B35" s="304" t="s">
        <v>40</v>
      </c>
      <c r="C35" s="152" t="s">
        <v>109</v>
      </c>
      <c r="D35" s="149"/>
      <c r="E35" s="149" t="s">
        <v>65</v>
      </c>
      <c r="F35" s="149" t="s">
        <v>110</v>
      </c>
      <c r="G35" s="149" t="s">
        <v>12</v>
      </c>
      <c r="H35" s="206">
        <v>0</v>
      </c>
      <c r="I35" s="207" t="s">
        <v>105</v>
      </c>
      <c r="J35" s="207" t="s">
        <v>106</v>
      </c>
      <c r="K35" s="150"/>
      <c r="L35" s="150"/>
      <c r="M35" s="150"/>
      <c r="N35" s="150"/>
      <c r="O35" s="150"/>
      <c r="P35" s="209"/>
      <c r="Q35" s="151"/>
      <c r="R35" s="149" t="s">
        <v>109</v>
      </c>
      <c r="S35" s="155" t="str">
        <f t="shared" ca="1" si="4"/>
        <v>CN</v>
      </c>
      <c r="T35" s="155" t="str">
        <f ca="1">IF(B35="","",IF(ISERROR(MATCH($J35,[2]SorP!$B$1:$B$6226,0)),"",INDIRECT("'SorP'!$A$"&amp;MATCH($S35&amp;$J35,[2]SorP!C:C,0))))</f>
        <v>CN-JX</v>
      </c>
      <c r="U35" s="168"/>
      <c r="V35" s="169">
        <f>IF(C35="",NA(),MATCH($B35&amp;$C35,'[2]Smelter Look-up'!$J:$J,0))</f>
        <v>35</v>
      </c>
      <c r="X35" s="170">
        <f t="shared" si="5"/>
        <v>0</v>
      </c>
      <c r="AB35" s="314" t="str">
        <f t="shared" si="6"/>
        <v>Cobalt</v>
      </c>
    </row>
    <row r="36" spans="1:28" s="170" customFormat="1" ht="75.599999999999994">
      <c r="A36" s="155" t="s">
        <v>124</v>
      </c>
      <c r="B36" s="304" t="s">
        <v>40</v>
      </c>
      <c r="C36" s="152" t="s">
        <v>123</v>
      </c>
      <c r="D36" s="149"/>
      <c r="E36" s="149" t="s">
        <v>65</v>
      </c>
      <c r="F36" s="149" t="s">
        <v>124</v>
      </c>
      <c r="G36" s="149" t="s">
        <v>12</v>
      </c>
      <c r="H36" s="206">
        <v>0</v>
      </c>
      <c r="I36" s="207" t="s">
        <v>125</v>
      </c>
      <c r="J36" s="207" t="s">
        <v>126</v>
      </c>
      <c r="K36" s="150"/>
      <c r="L36" s="150"/>
      <c r="M36" s="150"/>
      <c r="N36" s="150"/>
      <c r="O36" s="150"/>
      <c r="P36" s="209"/>
      <c r="Q36" s="151"/>
      <c r="R36" s="149" t="s">
        <v>123</v>
      </c>
      <c r="S36" s="155" t="str">
        <f t="shared" ca="1" si="4"/>
        <v>CN</v>
      </c>
      <c r="T36" s="155" t="str">
        <f ca="1">IF(B36="","",IF(ISERROR(MATCH($J36,[2]SorP!$B$1:$B$6226,0)),"",INDIRECT("'SorP'!$A$"&amp;MATCH($S36&amp;$J36,[2]SorP!C:C,0))))</f>
        <v>CN-GX</v>
      </c>
      <c r="U36" s="168"/>
      <c r="V36" s="169">
        <f>IF(C36="",NA(),MATCH($B36&amp;$C36,'[2]Smelter Look-up'!$J:$J,0))</f>
        <v>42</v>
      </c>
      <c r="X36" s="170">
        <f t="shared" si="5"/>
        <v>0</v>
      </c>
      <c r="AB36" s="314" t="str">
        <f t="shared" si="6"/>
        <v>Cobalt</v>
      </c>
    </row>
    <row r="37" spans="1:28" s="170" customFormat="1" ht="88.2">
      <c r="A37" s="155" t="s">
        <v>195</v>
      </c>
      <c r="B37" s="304" t="s">
        <v>40</v>
      </c>
      <c r="C37" s="152" t="s">
        <v>194</v>
      </c>
      <c r="D37" s="149"/>
      <c r="E37" s="149" t="s">
        <v>65</v>
      </c>
      <c r="F37" s="149" t="s">
        <v>195</v>
      </c>
      <c r="G37" s="149" t="s">
        <v>12</v>
      </c>
      <c r="H37" s="206">
        <v>0</v>
      </c>
      <c r="I37" s="207" t="s">
        <v>196</v>
      </c>
      <c r="J37" s="207" t="s">
        <v>197</v>
      </c>
      <c r="K37" s="150"/>
      <c r="L37" s="150"/>
      <c r="M37" s="150"/>
      <c r="N37" s="150"/>
      <c r="O37" s="150"/>
      <c r="P37" s="209"/>
      <c r="Q37" s="151"/>
      <c r="R37" s="149" t="s">
        <v>194</v>
      </c>
      <c r="S37" s="155" t="str">
        <f t="shared" ca="1" si="4"/>
        <v>CN</v>
      </c>
      <c r="T37" s="155" t="str">
        <f ca="1">IF(B37="","",IF(ISERROR(MATCH($J37,[2]SorP!$B$1:$B$6226,0)),"",INDIRECT("'SorP'!$A$"&amp;MATCH($S37&amp;$J37,[2]SorP!C:C,0))))</f>
        <v>CN-TJ</v>
      </c>
      <c r="U37" s="168"/>
      <c r="V37" s="169">
        <f>IF(C37="",NA(),MATCH($B37&amp;$C37,'[2]Smelter Look-up'!$J:$J,0))</f>
        <v>151</v>
      </c>
      <c r="X37" s="170">
        <f t="shared" si="5"/>
        <v>0</v>
      </c>
      <c r="AB37" s="314" t="str">
        <f t="shared" si="6"/>
        <v>Cobalt</v>
      </c>
    </row>
    <row r="38" spans="1:28" s="170" customFormat="1" ht="88.2">
      <c r="A38" s="155" t="s">
        <v>301</v>
      </c>
      <c r="B38" s="304" t="s">
        <v>40</v>
      </c>
      <c r="C38" s="152" t="s">
        <v>300</v>
      </c>
      <c r="D38" s="149"/>
      <c r="E38" s="149" t="s">
        <v>65</v>
      </c>
      <c r="F38" s="149" t="s">
        <v>301</v>
      </c>
      <c r="G38" s="149" t="s">
        <v>12</v>
      </c>
      <c r="H38" s="206">
        <v>0</v>
      </c>
      <c r="I38" s="207" t="s">
        <v>302</v>
      </c>
      <c r="J38" s="207" t="s">
        <v>205</v>
      </c>
      <c r="K38" s="150"/>
      <c r="L38" s="150"/>
      <c r="M38" s="150"/>
      <c r="N38" s="150"/>
      <c r="O38" s="150"/>
      <c r="P38" s="209"/>
      <c r="Q38" s="151"/>
      <c r="R38" s="149" t="s">
        <v>300</v>
      </c>
      <c r="S38" s="155" t="str">
        <f t="shared" ca="1" si="4"/>
        <v>CN</v>
      </c>
      <c r="T38" s="155" t="str">
        <f ca="1">IF(B38="","",IF(ISERROR(MATCH($J38,[2]SorP!$B$1:$B$6226,0)),"",INDIRECT("'SorP'!$A$"&amp;MATCH($S38&amp;$J38,[2]SorP!C:C,0))))</f>
        <v>CN-ZJ</v>
      </c>
      <c r="U38" s="168"/>
      <c r="V38" s="169">
        <f>IF(C38="",NA(),MATCH($B38&amp;$C38,'[2]Smelter Look-up'!$J:$J,0))</f>
        <v>170</v>
      </c>
      <c r="X38" s="170">
        <f t="shared" si="5"/>
        <v>0</v>
      </c>
      <c r="AB38" s="314" t="str">
        <f t="shared" si="6"/>
        <v>Cobalt</v>
      </c>
    </row>
    <row r="39" spans="1:28" s="170" customFormat="1" ht="37.799999999999997">
      <c r="A39" s="155" t="s">
        <v>102</v>
      </c>
      <c r="B39" s="304" t="s">
        <v>40</v>
      </c>
      <c r="C39" s="152" t="s">
        <v>100</v>
      </c>
      <c r="D39" s="149"/>
      <c r="E39" s="149" t="s">
        <v>101</v>
      </c>
      <c r="F39" s="149" t="s">
        <v>102</v>
      </c>
      <c r="G39" s="149" t="s">
        <v>12</v>
      </c>
      <c r="H39" s="206">
        <v>0</v>
      </c>
      <c r="I39" s="207" t="s">
        <v>103</v>
      </c>
      <c r="J39" s="207" t="s">
        <v>104</v>
      </c>
      <c r="K39" s="150"/>
      <c r="L39" s="150"/>
      <c r="M39" s="150"/>
      <c r="N39" s="150"/>
      <c r="O39" s="150"/>
      <c r="P39" s="209"/>
      <c r="Q39" s="151"/>
      <c r="R39" s="149" t="s">
        <v>100</v>
      </c>
      <c r="S39" s="155" t="str">
        <f t="shared" ca="1" si="4"/>
        <v>FI</v>
      </c>
      <c r="T39" s="155" t="str">
        <f ca="1">IF(B39="","",IF(ISERROR(MATCH($J39,[2]SorP!$B$1:$B$6226,0)),"",INDIRECT("'SorP'!$A$"&amp;MATCH($S39&amp;$J39,[2]SorP!C:C,0))))</f>
        <v>FI-07</v>
      </c>
      <c r="U39" s="168"/>
      <c r="V39" s="169">
        <f>IF(C39="",NA(),MATCH($B39&amp;$C39,'[2]Smelter Look-up'!$J:$J,0))</f>
        <v>152</v>
      </c>
      <c r="X39" s="170">
        <f t="shared" si="5"/>
        <v>0</v>
      </c>
      <c r="AB39" s="314" t="str">
        <f t="shared" si="6"/>
        <v>Cobalt</v>
      </c>
    </row>
    <row r="40" spans="1:28" s="170" customFormat="1" ht="25.2">
      <c r="A40" s="155" t="s">
        <v>278</v>
      </c>
      <c r="B40" s="304" t="s">
        <v>40</v>
      </c>
      <c r="C40" s="152" t="s">
        <v>276</v>
      </c>
      <c r="D40" s="149"/>
      <c r="E40" s="149" t="s">
        <v>277</v>
      </c>
      <c r="F40" s="149" t="s">
        <v>278</v>
      </c>
      <c r="G40" s="149" t="s">
        <v>12</v>
      </c>
      <c r="H40" s="206">
        <v>0</v>
      </c>
      <c r="I40" s="207" t="s">
        <v>279</v>
      </c>
      <c r="J40" s="207" t="s">
        <v>280</v>
      </c>
      <c r="K40" s="150"/>
      <c r="L40" s="150"/>
      <c r="M40" s="150"/>
      <c r="N40" s="150"/>
      <c r="O40" s="150"/>
      <c r="P40" s="209"/>
      <c r="Q40" s="151"/>
      <c r="R40" s="149" t="s">
        <v>276</v>
      </c>
      <c r="S40" s="155" t="str">
        <f t="shared" ref="S40:S63" ca="1" si="7">IF(B40="","",IF(ISERROR(MATCH($E40,CL,0)),"Unknown",INDIRECT("'C'!$A$"&amp;MATCH($E40,CL,0)+1)))</f>
        <v>BE</v>
      </c>
      <c r="T40" s="155" t="str">
        <f ca="1">IF(B40="","",IF(ISERROR(MATCH($J40,[2]SorP!$B$1:$B$6226,0)),"",INDIRECT("'SorP'!$A$"&amp;MATCH($S40&amp;$J40,[2]SorP!C:C,0))))</f>
        <v>BE-VAN</v>
      </c>
      <c r="U40" s="168"/>
      <c r="V40" s="169">
        <f>IF(C40="",NA(),MATCH($B40&amp;$C40,'[2]Smelter Look-up'!$J:$J,0))</f>
        <v>153</v>
      </c>
      <c r="X40" s="170">
        <f t="shared" si="5"/>
        <v>0</v>
      </c>
      <c r="AB40" s="314" t="str">
        <f t="shared" si="6"/>
        <v>Cobalt</v>
      </c>
    </row>
    <row r="41" spans="1:28" s="170" customFormat="1" ht="63">
      <c r="A41" s="155" t="s">
        <v>88</v>
      </c>
      <c r="B41" s="304" t="s">
        <v>40</v>
      </c>
      <c r="C41" s="152" t="s">
        <v>86</v>
      </c>
      <c r="D41" s="149"/>
      <c r="E41" s="149" t="s">
        <v>87</v>
      </c>
      <c r="F41" s="149" t="s">
        <v>88</v>
      </c>
      <c r="G41" s="149" t="s">
        <v>12</v>
      </c>
      <c r="H41" s="206">
        <v>0</v>
      </c>
      <c r="I41" s="207" t="s">
        <v>89</v>
      </c>
      <c r="J41" s="207" t="s">
        <v>89</v>
      </c>
      <c r="K41" s="150"/>
      <c r="L41" s="150"/>
      <c r="M41" s="150"/>
      <c r="N41" s="150"/>
      <c r="O41" s="150"/>
      <c r="P41" s="209"/>
      <c r="Q41" s="151"/>
      <c r="R41" s="149" t="s">
        <v>86</v>
      </c>
      <c r="S41" s="155" t="str">
        <f t="shared" ca="1" si="7"/>
        <v>MG</v>
      </c>
      <c r="T41" s="155" t="str">
        <f ca="1">IF(B41="","",IF(ISERROR(MATCH($J41,[2]SorP!$B$1:$B$6226,0)),"",INDIRECT("'SorP'!$A$"&amp;MATCH($S41&amp;$J41,[2]SorP!C:C,0))))</f>
        <v>MG-A</v>
      </c>
      <c r="U41" s="168"/>
      <c r="V41" s="169">
        <f>IF(C41="",NA(),MATCH($B41&amp;$C41,'[2]Smelter Look-up'!$J:$J,0))</f>
        <v>21</v>
      </c>
      <c r="X41" s="170">
        <f t="shared" si="5"/>
        <v>0</v>
      </c>
      <c r="AB41" s="314" t="str">
        <f t="shared" si="6"/>
        <v>Cobalt</v>
      </c>
    </row>
    <row r="42" spans="1:28" s="170" customFormat="1" ht="50.4">
      <c r="A42" s="155" t="s">
        <v>250</v>
      </c>
      <c r="B42" s="304" t="s">
        <v>40</v>
      </c>
      <c r="C42" s="152" t="s">
        <v>249</v>
      </c>
      <c r="D42" s="149"/>
      <c r="E42" s="149" t="s">
        <v>95</v>
      </c>
      <c r="F42" s="149" t="s">
        <v>250</v>
      </c>
      <c r="G42" s="149" t="s">
        <v>12</v>
      </c>
      <c r="H42" s="206">
        <v>0</v>
      </c>
      <c r="I42" s="207" t="s">
        <v>251</v>
      </c>
      <c r="J42" s="207" t="s">
        <v>98</v>
      </c>
      <c r="K42" s="150"/>
      <c r="L42" s="150"/>
      <c r="M42" s="150"/>
      <c r="N42" s="150"/>
      <c r="O42" s="150"/>
      <c r="P42" s="209"/>
      <c r="Q42" s="151"/>
      <c r="R42" s="149" t="s">
        <v>249</v>
      </c>
      <c r="S42" s="155" t="str">
        <f t="shared" ca="1" si="7"/>
        <v>CA</v>
      </c>
      <c r="T42" s="155" t="str">
        <f ca="1">IF(B42="","",IF(ISERROR(MATCH($J42,[2]SorP!$B$1:$B$6226,0)),"",INDIRECT("'SorP'!$A$"&amp;MATCH($S42&amp;$J42,[2]SorP!C:C,0))))</f>
        <v>CA-ON</v>
      </c>
      <c r="U42" s="168"/>
      <c r="V42" s="169">
        <f>IF(C42="",NA(),MATCH($B42&amp;$C42,'[2]Smelter Look-up'!$J:$J,0))</f>
        <v>125</v>
      </c>
      <c r="X42" s="170">
        <f t="shared" si="5"/>
        <v>0</v>
      </c>
      <c r="AB42" s="314" t="str">
        <f t="shared" si="6"/>
        <v>Cobalt</v>
      </c>
    </row>
    <row r="43" spans="1:28" s="170" customFormat="1" ht="75.599999999999994">
      <c r="A43" s="155" t="s">
        <v>258</v>
      </c>
      <c r="B43" s="304" t="s">
        <v>40</v>
      </c>
      <c r="C43" s="152" t="s">
        <v>257</v>
      </c>
      <c r="D43" s="149"/>
      <c r="E43" s="149" t="s">
        <v>65</v>
      </c>
      <c r="F43" s="149" t="s">
        <v>258</v>
      </c>
      <c r="G43" s="149" t="s">
        <v>12</v>
      </c>
      <c r="H43" s="206">
        <v>0</v>
      </c>
      <c r="I43" s="207" t="s">
        <v>259</v>
      </c>
      <c r="J43" s="207" t="s">
        <v>205</v>
      </c>
      <c r="K43" s="150"/>
      <c r="L43" s="150"/>
      <c r="M43" s="150"/>
      <c r="N43" s="150"/>
      <c r="O43" s="150"/>
      <c r="P43" s="209"/>
      <c r="Q43" s="151"/>
      <c r="R43" s="149" t="s">
        <v>257</v>
      </c>
      <c r="S43" s="155" t="str">
        <f t="shared" ca="1" si="7"/>
        <v>CN</v>
      </c>
      <c r="T43" s="155" t="str">
        <f ca="1">IF(B43="","",IF(ISERROR(MATCH($J43,[2]SorP!$B$1:$B$6226,0)),"",INDIRECT("'SorP'!$A$"&amp;MATCH($S43&amp;$J43,[2]SorP!C:C,0))))</f>
        <v>CN-ZJ</v>
      </c>
      <c r="U43" s="168"/>
      <c r="V43" s="169">
        <f>IF(C43="",NA(),MATCH($B43&amp;$C43,'[2]Smelter Look-up'!$J:$J,0))</f>
        <v>133</v>
      </c>
      <c r="X43" s="170">
        <f t="shared" si="5"/>
        <v>0</v>
      </c>
      <c r="AB43" s="314" t="str">
        <f t="shared" si="6"/>
        <v>Cobalt</v>
      </c>
    </row>
    <row r="44" spans="1:28" s="170" customFormat="1" ht="100.8">
      <c r="A44" s="155" t="s">
        <v>239</v>
      </c>
      <c r="B44" s="304" t="s">
        <v>40</v>
      </c>
      <c r="C44" s="152" t="s">
        <v>12059</v>
      </c>
      <c r="D44" s="149"/>
      <c r="E44" s="149" t="s">
        <v>133</v>
      </c>
      <c r="F44" s="149" t="s">
        <v>239</v>
      </c>
      <c r="G44" s="149" t="s">
        <v>12</v>
      </c>
      <c r="H44" s="206">
        <v>0</v>
      </c>
      <c r="I44" s="207" t="s">
        <v>240</v>
      </c>
      <c r="J44" s="207" t="s">
        <v>241</v>
      </c>
      <c r="K44" s="150"/>
      <c r="L44" s="150"/>
      <c r="M44" s="150"/>
      <c r="N44" s="150"/>
      <c r="O44" s="150"/>
      <c r="P44" s="209"/>
      <c r="Q44" s="151"/>
      <c r="R44" s="149" t="s">
        <v>12059</v>
      </c>
      <c r="S44" s="155" t="str">
        <f t="shared" ca="1" si="7"/>
        <v>JP</v>
      </c>
      <c r="T44" s="155" t="str">
        <f ca="1">IF(B44="","",IF(ISERROR(MATCH($J44,[2]SorP!$B$1:$B$6226,0)),"",INDIRECT("'SorP'!$A$"&amp;MATCH($S44&amp;$J44,[2]SorP!C:C,0))))</f>
        <v>JP-38</v>
      </c>
      <c r="U44" s="168"/>
      <c r="V44" s="169">
        <f>IF(C44="",NA(),MATCH($B44&amp;$C44,'[2]Smelter Look-up'!$J:$J,0))</f>
        <v>122</v>
      </c>
      <c r="X44" s="170">
        <f t="shared" si="5"/>
        <v>0</v>
      </c>
      <c r="AB44" s="314" t="str">
        <f t="shared" si="6"/>
        <v>Cobalt</v>
      </c>
    </row>
    <row r="45" spans="1:28" s="170" customFormat="1" ht="63">
      <c r="A45" s="155" t="s">
        <v>72</v>
      </c>
      <c r="B45" s="304" t="s">
        <v>40</v>
      </c>
      <c r="C45" s="152" t="s">
        <v>70</v>
      </c>
      <c r="D45" s="149"/>
      <c r="E45" s="149" t="s">
        <v>71</v>
      </c>
      <c r="F45" s="149" t="s">
        <v>72</v>
      </c>
      <c r="G45" s="149" t="s">
        <v>12</v>
      </c>
      <c r="H45" s="206">
        <v>0</v>
      </c>
      <c r="I45" s="207" t="s">
        <v>73</v>
      </c>
      <c r="J45" s="207" t="s">
        <v>7357</v>
      </c>
      <c r="K45" s="150"/>
      <c r="L45" s="150"/>
      <c r="M45" s="150"/>
      <c r="N45" s="150"/>
      <c r="O45" s="150"/>
      <c r="P45" s="209"/>
      <c r="Q45" s="151"/>
      <c r="R45" s="149" t="s">
        <v>70</v>
      </c>
      <c r="S45" s="155" t="str">
        <f t="shared" ca="1" si="7"/>
        <v>MA</v>
      </c>
      <c r="T45" s="155" t="str">
        <f ca="1">IF(B45="","",IF(ISERROR(MATCH($J45,[2]SorP!$B$1:$B$6226,0)),"",INDIRECT("'SorP'!$A$"&amp;MATCH($S45&amp;$J45,[2]SorP!C:C,0))))</f>
        <v>MA-07</v>
      </c>
      <c r="U45" s="168"/>
      <c r="V45" s="169">
        <f>IF(C45="",NA(),MATCH($B45&amp;$C45,'[2]Smelter Look-up'!$J:$J,0))</f>
        <v>12</v>
      </c>
      <c r="X45" s="170">
        <f t="shared" si="5"/>
        <v>0</v>
      </c>
      <c r="AB45" s="314" t="str">
        <f t="shared" si="6"/>
        <v>Cobalt</v>
      </c>
    </row>
    <row r="46" spans="1:28" s="170" customFormat="1" ht="88.2">
      <c r="A46" s="155" t="s">
        <v>120</v>
      </c>
      <c r="B46" s="304" t="s">
        <v>40</v>
      </c>
      <c r="C46" s="152" t="s">
        <v>119</v>
      </c>
      <c r="D46" s="149"/>
      <c r="E46" s="149" t="s">
        <v>65</v>
      </c>
      <c r="F46" s="149" t="s">
        <v>120</v>
      </c>
      <c r="G46" s="149" t="s">
        <v>12</v>
      </c>
      <c r="H46" s="206">
        <v>0</v>
      </c>
      <c r="I46" s="207" t="s">
        <v>121</v>
      </c>
      <c r="J46" s="207" t="s">
        <v>122</v>
      </c>
      <c r="K46" s="150"/>
      <c r="L46" s="150"/>
      <c r="M46" s="150"/>
      <c r="N46" s="150"/>
      <c r="O46" s="150"/>
      <c r="P46" s="209"/>
      <c r="Q46" s="151"/>
      <c r="R46" s="149" t="s">
        <v>119</v>
      </c>
      <c r="S46" s="155" t="str">
        <f t="shared" ca="1" si="7"/>
        <v>CN</v>
      </c>
      <c r="T46" s="155" t="str">
        <f ca="1">IF(B46="","",IF(ISERROR(MATCH($J46,[2]SorP!$B$1:$B$6226,0)),"",INDIRECT("'SorP'!$A$"&amp;MATCH($S46&amp;$J46,[2]SorP!C:C,0))))</f>
        <v>CN-GD</v>
      </c>
      <c r="U46" s="168"/>
      <c r="V46" s="169">
        <f>IF(C46="",NA(),MATCH($B46&amp;$C46,'[2]Smelter Look-up'!$J:$J,0))</f>
        <v>40</v>
      </c>
      <c r="X46" s="170">
        <f t="shared" si="5"/>
        <v>0</v>
      </c>
      <c r="AB46" s="314" t="str">
        <f t="shared" si="6"/>
        <v>Cobalt</v>
      </c>
    </row>
    <row r="47" spans="1:28" s="170" customFormat="1" ht="75.599999999999994">
      <c r="A47" s="155" t="s">
        <v>164</v>
      </c>
      <c r="B47" s="304" t="s">
        <v>40</v>
      </c>
      <c r="C47" s="152" t="s">
        <v>163</v>
      </c>
      <c r="D47" s="149"/>
      <c r="E47" s="149" t="s">
        <v>65</v>
      </c>
      <c r="F47" s="149" t="s">
        <v>164</v>
      </c>
      <c r="G47" s="149" t="s">
        <v>12</v>
      </c>
      <c r="H47" s="206">
        <v>0</v>
      </c>
      <c r="I47" s="207" t="s">
        <v>165</v>
      </c>
      <c r="J47" s="207" t="s">
        <v>114</v>
      </c>
      <c r="K47" s="150"/>
      <c r="L47" s="150"/>
      <c r="M47" s="150"/>
      <c r="N47" s="150"/>
      <c r="O47" s="150"/>
      <c r="P47" s="209"/>
      <c r="Q47" s="151"/>
      <c r="R47" s="149" t="s">
        <v>163</v>
      </c>
      <c r="S47" s="155" t="str">
        <f t="shared" ca="1" si="7"/>
        <v>CN</v>
      </c>
      <c r="T47" s="155" t="str">
        <f ca="1">IF(B47="","",IF(ISERROR(MATCH($J47,[2]SorP!$B$1:$B$6226,0)),"",INDIRECT("'SorP'!$A$"&amp;MATCH($S47&amp;$J47,[2]SorP!C:C,0))))</f>
        <v>CN-JS</v>
      </c>
      <c r="U47" s="168"/>
      <c r="V47" s="169">
        <f>IF(C47="",NA(),MATCH($B47&amp;$C47,'[2]Smelter Look-up'!$J:$J,0))</f>
        <v>68</v>
      </c>
      <c r="X47" s="170">
        <f t="shared" si="5"/>
        <v>0</v>
      </c>
      <c r="AB47" s="314" t="str">
        <f t="shared" si="6"/>
        <v>Cobalt</v>
      </c>
    </row>
    <row r="48" spans="1:28" s="170" customFormat="1" ht="37.799999999999997">
      <c r="A48" s="155" t="s">
        <v>269</v>
      </c>
      <c r="B48" s="304" t="s">
        <v>40</v>
      </c>
      <c r="C48" s="152" t="s">
        <v>268</v>
      </c>
      <c r="D48" s="149"/>
      <c r="E48" s="149" t="s">
        <v>81</v>
      </c>
      <c r="F48" s="149" t="s">
        <v>269</v>
      </c>
      <c r="G48" s="149" t="s">
        <v>12</v>
      </c>
      <c r="H48" s="206">
        <v>0</v>
      </c>
      <c r="I48" s="207" t="s">
        <v>270</v>
      </c>
      <c r="J48" s="207" t="s">
        <v>271</v>
      </c>
      <c r="K48" s="150"/>
      <c r="L48" s="150"/>
      <c r="M48" s="150"/>
      <c r="N48" s="150"/>
      <c r="O48" s="150"/>
      <c r="P48" s="209"/>
      <c r="Q48" s="151"/>
      <c r="R48" s="149" t="s">
        <v>268</v>
      </c>
      <c r="S48" s="155" t="str">
        <f t="shared" ca="1" si="7"/>
        <v>KR</v>
      </c>
      <c r="T48" s="155" t="str">
        <f ca="1">IF(B48="","",IF(ISERROR(MATCH($J48,[2]SorP!$B$1:$B$6226,0)),"",INDIRECT("'SorP'!$A$"&amp;MATCH($S48&amp;$J48,[2]SorP!C:C,0))))</f>
        <v>KR-45</v>
      </c>
      <c r="U48" s="168"/>
      <c r="V48" s="169">
        <f>IF(C48="",NA(),MATCH($B48&amp;$C48,'[2]Smelter Look-up'!$J:$J,0))</f>
        <v>144</v>
      </c>
      <c r="X48" s="170">
        <f t="shared" si="5"/>
        <v>0</v>
      </c>
      <c r="AB48" s="314" t="str">
        <f t="shared" si="6"/>
        <v>Cobalt</v>
      </c>
    </row>
    <row r="49" spans="1:28" s="170" customFormat="1" ht="75.599999999999994">
      <c r="A49" s="155" t="s">
        <v>166</v>
      </c>
      <c r="B49" s="304" t="s">
        <v>40</v>
      </c>
      <c r="C49" s="152" t="s">
        <v>12263</v>
      </c>
      <c r="D49" s="149"/>
      <c r="E49" s="149" t="s">
        <v>65</v>
      </c>
      <c r="F49" s="149" t="s">
        <v>166</v>
      </c>
      <c r="G49" s="149" t="s">
        <v>12</v>
      </c>
      <c r="H49" s="206">
        <v>0</v>
      </c>
      <c r="I49" s="207" t="s">
        <v>105</v>
      </c>
      <c r="J49" s="207" t="s">
        <v>106</v>
      </c>
      <c r="K49" s="150"/>
      <c r="L49" s="150"/>
      <c r="M49" s="150"/>
      <c r="N49" s="150"/>
      <c r="O49" s="150"/>
      <c r="P49" s="209"/>
      <c r="Q49" s="151"/>
      <c r="R49" s="149" t="s">
        <v>12263</v>
      </c>
      <c r="S49" s="155" t="str">
        <f t="shared" ca="1" si="7"/>
        <v>CN</v>
      </c>
      <c r="T49" s="155" t="str">
        <f ca="1">IF(B49="","",IF(ISERROR(MATCH($J49,[2]SorP!$B$1:$B$6226,0)),"",INDIRECT("'SorP'!$A$"&amp;MATCH($S49&amp;$J49,[2]SorP!C:C,0))))</f>
        <v>CN-JX</v>
      </c>
      <c r="U49" s="168"/>
      <c r="V49" s="169">
        <f>IF(C49="",NA(),MATCH($B49&amp;$C49,'[2]Smelter Look-up'!$J:$J,0))</f>
        <v>69</v>
      </c>
      <c r="X49" s="170">
        <f t="shared" si="5"/>
        <v>0</v>
      </c>
      <c r="AB49" s="314" t="str">
        <f t="shared" si="6"/>
        <v>Cobalt</v>
      </c>
    </row>
    <row r="50" spans="1:28" s="170" customFormat="1" ht="37.799999999999997">
      <c r="A50" s="155" t="s">
        <v>169</v>
      </c>
      <c r="B50" s="304" t="s">
        <v>40</v>
      </c>
      <c r="C50" s="152" t="s">
        <v>168</v>
      </c>
      <c r="D50" s="149"/>
      <c r="E50" s="149" t="s">
        <v>65</v>
      </c>
      <c r="F50" s="149" t="s">
        <v>169</v>
      </c>
      <c r="G50" s="149" t="s">
        <v>12</v>
      </c>
      <c r="H50" s="206">
        <v>0</v>
      </c>
      <c r="I50" s="207" t="s">
        <v>170</v>
      </c>
      <c r="J50" s="207" t="s">
        <v>171</v>
      </c>
      <c r="K50" s="150"/>
      <c r="L50" s="150"/>
      <c r="M50" s="150"/>
      <c r="N50" s="150"/>
      <c r="O50" s="150"/>
      <c r="P50" s="209"/>
      <c r="Q50" s="151"/>
      <c r="R50" s="149" t="s">
        <v>168</v>
      </c>
      <c r="S50" s="155" t="str">
        <f t="shared" ca="1" si="7"/>
        <v>CN</v>
      </c>
      <c r="T50" s="155" t="str">
        <f ca="1">IF(B50="","",IF(ISERROR(MATCH($J50,[2]SorP!$B$1:$B$6226,0)),"",INDIRECT("'SorP'!$A$"&amp;MATCH($S50&amp;$J50,[2]SorP!C:C,0))))</f>
        <v>CN-HB</v>
      </c>
      <c r="U50" s="168"/>
      <c r="V50" s="169">
        <f>IF(C50="",NA(),MATCH($B50&amp;$C50,'[2]Smelter Look-up'!$J:$J,0))</f>
        <v>74</v>
      </c>
      <c r="X50" s="170">
        <f t="shared" si="5"/>
        <v>0</v>
      </c>
      <c r="AB50" s="314" t="str">
        <f t="shared" si="6"/>
        <v>Cobalt</v>
      </c>
    </row>
    <row r="51" spans="1:28" s="170" customFormat="1" ht="88.2">
      <c r="A51" s="155" t="s">
        <v>108</v>
      </c>
      <c r="B51" s="304" t="s">
        <v>40</v>
      </c>
      <c r="C51" s="152" t="s">
        <v>107</v>
      </c>
      <c r="D51" s="149"/>
      <c r="E51" s="149" t="s">
        <v>65</v>
      </c>
      <c r="F51" s="149" t="s">
        <v>108</v>
      </c>
      <c r="G51" s="149" t="s">
        <v>12</v>
      </c>
      <c r="H51" s="206">
        <v>0</v>
      </c>
      <c r="I51" s="207" t="s">
        <v>105</v>
      </c>
      <c r="J51" s="207" t="s">
        <v>106</v>
      </c>
      <c r="K51" s="150"/>
      <c r="L51" s="150"/>
      <c r="M51" s="150"/>
      <c r="N51" s="150"/>
      <c r="O51" s="150"/>
      <c r="P51" s="209"/>
      <c r="Q51" s="151"/>
      <c r="R51" s="149" t="s">
        <v>107</v>
      </c>
      <c r="S51" s="155" t="str">
        <f t="shared" ca="1" si="7"/>
        <v>CN</v>
      </c>
      <c r="T51" s="155" t="str">
        <f ca="1">IF(B51="","",IF(ISERROR(MATCH($J51,[2]SorP!$B$1:$B$6226,0)),"",INDIRECT("'SorP'!$A$"&amp;MATCH($S51&amp;$J51,[2]SorP!C:C,0))))</f>
        <v>CN-JX</v>
      </c>
      <c r="U51" s="168"/>
      <c r="V51" s="169">
        <f>IF(C51="",NA(),MATCH($B51&amp;$C51,'[2]Smelter Look-up'!$J:$J,0))</f>
        <v>34</v>
      </c>
      <c r="X51" s="170">
        <f t="shared" si="5"/>
        <v>0</v>
      </c>
      <c r="AB51" s="314" t="str">
        <f t="shared" si="6"/>
        <v>Cobalt</v>
      </c>
    </row>
    <row r="52" spans="1:28" s="170" customFormat="1" ht="63">
      <c r="A52" s="155" t="s">
        <v>246</v>
      </c>
      <c r="B52" s="304" t="s">
        <v>40</v>
      </c>
      <c r="C52" s="152" t="s">
        <v>245</v>
      </c>
      <c r="D52" s="149"/>
      <c r="E52" s="149" t="s">
        <v>101</v>
      </c>
      <c r="F52" s="149" t="s">
        <v>246</v>
      </c>
      <c r="G52" s="149" t="s">
        <v>12</v>
      </c>
      <c r="H52" s="206">
        <v>0</v>
      </c>
      <c r="I52" s="207" t="s">
        <v>247</v>
      </c>
      <c r="J52" s="207" t="s">
        <v>248</v>
      </c>
      <c r="K52" s="150"/>
      <c r="L52" s="150"/>
      <c r="M52" s="150"/>
      <c r="N52" s="150"/>
      <c r="O52" s="150"/>
      <c r="P52" s="209"/>
      <c r="Q52" s="151"/>
      <c r="R52" s="149" t="s">
        <v>245</v>
      </c>
      <c r="S52" s="155" t="str">
        <f t="shared" ca="1" si="7"/>
        <v>FI</v>
      </c>
      <c r="T52" s="155" t="str">
        <f ca="1">IF(B52="","",IF(ISERROR(MATCH($J52,[2]SorP!$B$1:$B$6226,0)),"",INDIRECT("'SorP'!$A$"&amp;MATCH($S52&amp;$J52,[2]SorP!C:C,0))))</f>
        <v>FI-17</v>
      </c>
      <c r="U52" s="168"/>
      <c r="V52" s="169">
        <f>IF(C52="",NA(),MATCH($B52&amp;$C52,'[2]Smelter Look-up'!$J:$J,0))</f>
        <v>124</v>
      </c>
      <c r="X52" s="170">
        <f t="shared" si="5"/>
        <v>0</v>
      </c>
      <c r="AB52" s="314" t="str">
        <f t="shared" si="6"/>
        <v>Cobalt</v>
      </c>
    </row>
    <row r="53" spans="1:28" s="170" customFormat="1" ht="63">
      <c r="A53" s="155" t="s">
        <v>153</v>
      </c>
      <c r="B53" s="304" t="s">
        <v>40</v>
      </c>
      <c r="C53" s="152" t="s">
        <v>152</v>
      </c>
      <c r="D53" s="149"/>
      <c r="E53" s="149" t="s">
        <v>65</v>
      </c>
      <c r="F53" s="149" t="s">
        <v>153</v>
      </c>
      <c r="G53" s="149" t="s">
        <v>12</v>
      </c>
      <c r="H53" s="206">
        <v>0</v>
      </c>
      <c r="I53" s="207" t="s">
        <v>142</v>
      </c>
      <c r="J53" s="207" t="s">
        <v>143</v>
      </c>
      <c r="K53" s="150"/>
      <c r="L53" s="150"/>
      <c r="M53" s="150"/>
      <c r="N53" s="150"/>
      <c r="O53" s="150"/>
      <c r="P53" s="209"/>
      <c r="Q53" s="151"/>
      <c r="R53" s="149" t="s">
        <v>19165</v>
      </c>
      <c r="S53" s="155" t="str">
        <f t="shared" ca="1" si="7"/>
        <v>CN</v>
      </c>
      <c r="T53" s="155" t="str">
        <f ca="1">IF(B53="","",IF(ISERROR(MATCH($J53,[2]SorP!$B$1:$B$6226,0)),"",INDIRECT("'SorP'!$A$"&amp;MATCH($S53&amp;$J53,[2]SorP!C:C,0))))</f>
        <v>CN-HN</v>
      </c>
      <c r="U53" s="168"/>
      <c r="V53" s="169">
        <f>IF(C53="",NA(),MATCH($B53&amp;$C53,'[2]Smelter Look-up'!$J:$J,0))</f>
        <v>55</v>
      </c>
      <c r="X53" s="170">
        <f t="shared" si="5"/>
        <v>0</v>
      </c>
      <c r="AB53" s="314" t="str">
        <f t="shared" si="6"/>
        <v>Cobalt</v>
      </c>
    </row>
    <row r="54" spans="1:28" s="170" customFormat="1" ht="63">
      <c r="A54" s="155" t="s">
        <v>220</v>
      </c>
      <c r="B54" s="304" t="s">
        <v>40</v>
      </c>
      <c r="C54" s="152" t="s">
        <v>218</v>
      </c>
      <c r="D54" s="149"/>
      <c r="E54" s="149" t="s">
        <v>219</v>
      </c>
      <c r="F54" s="149" t="s">
        <v>220</v>
      </c>
      <c r="G54" s="149" t="s">
        <v>12</v>
      </c>
      <c r="H54" s="206">
        <v>0</v>
      </c>
      <c r="I54" s="207" t="s">
        <v>221</v>
      </c>
      <c r="J54" s="207" t="s">
        <v>222</v>
      </c>
      <c r="K54" s="150"/>
      <c r="L54" s="150"/>
      <c r="M54" s="150"/>
      <c r="N54" s="150"/>
      <c r="O54" s="150"/>
      <c r="P54" s="209"/>
      <c r="Q54" s="151"/>
      <c r="R54" s="149" t="s">
        <v>218</v>
      </c>
      <c r="S54" s="155" t="str">
        <f t="shared" ca="1" si="7"/>
        <v>AU</v>
      </c>
      <c r="T54" s="155" t="str">
        <f ca="1">IF(B54="","",IF(ISERROR(MATCH($J54,[2]SorP!$B$1:$B$6226,0)),"",INDIRECT("'SorP'!$A$"&amp;MATCH($S54&amp;$J54,[2]SorP!C:C,0))))</f>
        <v>AU-WA</v>
      </c>
      <c r="U54" s="168"/>
      <c r="V54" s="169">
        <f>IF(C54="",NA(),MATCH($B54&amp;$C54,'[2]Smelter Look-up'!$J:$J,0))</f>
        <v>109</v>
      </c>
      <c r="X54" s="170">
        <f t="shared" si="5"/>
        <v>0</v>
      </c>
      <c r="AB54" s="314" t="str">
        <f t="shared" si="6"/>
        <v>Cobalt</v>
      </c>
    </row>
    <row r="55" spans="1:28" s="170" customFormat="1" ht="37.799999999999997">
      <c r="A55" s="155" t="s">
        <v>77</v>
      </c>
      <c r="B55" s="304" t="s">
        <v>40</v>
      </c>
      <c r="C55" s="152" t="s">
        <v>75</v>
      </c>
      <c r="D55" s="149"/>
      <c r="E55" s="149" t="s">
        <v>76</v>
      </c>
      <c r="F55" s="149" t="s">
        <v>77</v>
      </c>
      <c r="G55" s="149" t="s">
        <v>12</v>
      </c>
      <c r="H55" s="206">
        <v>0</v>
      </c>
      <c r="I55" s="207" t="s">
        <v>78</v>
      </c>
      <c r="J55" s="207" t="s">
        <v>79</v>
      </c>
      <c r="K55" s="150"/>
      <c r="L55" s="150"/>
      <c r="M55" s="150"/>
      <c r="N55" s="150"/>
      <c r="O55" s="150"/>
      <c r="P55" s="209"/>
      <c r="Q55" s="151"/>
      <c r="R55" s="149" t="s">
        <v>19162</v>
      </c>
      <c r="S55" s="155" t="str">
        <f t="shared" ca="1" si="7"/>
        <v>TW</v>
      </c>
      <c r="T55" s="155" t="str">
        <f ca="1">IF(B55="","",IF(ISERROR(MATCH($J55,[2]SorP!$B$1:$B$6226,0)),"",INDIRECT("'SorP'!$A$"&amp;MATCH($S55&amp;$J55,[2]SorP!C:C,0))))</f>
        <v>TW-MIA</v>
      </c>
      <c r="U55" s="168"/>
      <c r="V55" s="169">
        <f>IF(C55="",NA(),MATCH($B55&amp;$C55,'[2]Smelter Look-up'!$J:$J,0))</f>
        <v>18</v>
      </c>
      <c r="X55" s="170">
        <f t="shared" si="5"/>
        <v>0</v>
      </c>
      <c r="AB55" s="314" t="str">
        <f t="shared" si="6"/>
        <v>Cobalt</v>
      </c>
    </row>
    <row r="56" spans="1:28" s="170" customFormat="1" ht="100.8">
      <c r="A56" s="155" t="s">
        <v>304</v>
      </c>
      <c r="B56" s="304" t="s">
        <v>40</v>
      </c>
      <c r="C56" s="152" t="s">
        <v>12066</v>
      </c>
      <c r="D56" s="149"/>
      <c r="E56" s="149" t="s">
        <v>65</v>
      </c>
      <c r="F56" s="149" t="s">
        <v>304</v>
      </c>
      <c r="G56" s="149" t="s">
        <v>12</v>
      </c>
      <c r="H56" s="206">
        <v>0</v>
      </c>
      <c r="I56" s="207" t="s">
        <v>204</v>
      </c>
      <c r="J56" s="207" t="s">
        <v>205</v>
      </c>
      <c r="K56" s="150"/>
      <c r="L56" s="150"/>
      <c r="M56" s="150"/>
      <c r="N56" s="150"/>
      <c r="O56" s="150"/>
      <c r="P56" s="209"/>
      <c r="Q56" s="151"/>
      <c r="R56" s="149" t="s">
        <v>12066</v>
      </c>
      <c r="S56" s="155" t="str">
        <f t="shared" ca="1" si="7"/>
        <v>CN</v>
      </c>
      <c r="T56" s="155" t="str">
        <f ca="1">IF(B56="","",IF(ISERROR(MATCH($J56,[2]SorP!$B$1:$B$6226,0)),"",INDIRECT("'SorP'!$A$"&amp;MATCH($S56&amp;$J56,[2]SorP!C:C,0))))</f>
        <v>CN-ZJ</v>
      </c>
      <c r="U56" s="168"/>
      <c r="V56" s="169">
        <f>IF(C56="",NA(),MATCH($B56&amp;$C56,'[2]Smelter Look-up'!$J:$J,0))</f>
        <v>167</v>
      </c>
      <c r="X56" s="170">
        <f t="shared" si="5"/>
        <v>0</v>
      </c>
      <c r="AB56" s="314" t="str">
        <f t="shared" si="6"/>
        <v>Cobalt</v>
      </c>
    </row>
    <row r="57" spans="1:28" s="170" customFormat="1" ht="50.4">
      <c r="A57" s="155" t="s">
        <v>212</v>
      </c>
      <c r="B57" s="304" t="s">
        <v>40</v>
      </c>
      <c r="C57" s="152" t="s">
        <v>211</v>
      </c>
      <c r="D57" s="149"/>
      <c r="E57" s="149" t="s">
        <v>76</v>
      </c>
      <c r="F57" s="149" t="s">
        <v>212</v>
      </c>
      <c r="G57" s="149" t="s">
        <v>12</v>
      </c>
      <c r="H57" s="206">
        <v>0</v>
      </c>
      <c r="I57" s="207" t="s">
        <v>210</v>
      </c>
      <c r="J57" s="207" t="s">
        <v>210</v>
      </c>
      <c r="K57" s="150"/>
      <c r="L57" s="150"/>
      <c r="M57" s="150"/>
      <c r="N57" s="150"/>
      <c r="O57" s="150"/>
      <c r="P57" s="209"/>
      <c r="Q57" s="151"/>
      <c r="R57" s="149" t="s">
        <v>211</v>
      </c>
      <c r="S57" s="155" t="str">
        <f t="shared" ca="1" si="7"/>
        <v>TW</v>
      </c>
      <c r="T57" s="155" t="str">
        <f ca="1">IF(B57="","",IF(ISERROR(MATCH($J57,[2]SorP!$B$1:$B$6226,0)),"",INDIRECT("'SorP'!$A$"&amp;MATCH($S57&amp;$J57,[2]SorP!C:C,0))))</f>
        <v>TW-TAO</v>
      </c>
      <c r="U57" s="168"/>
      <c r="V57" s="169">
        <f>IF(C57="",NA(),MATCH($B57&amp;$C57,'[2]Smelter Look-up'!$J:$J,0))</f>
        <v>100</v>
      </c>
      <c r="X57" s="170">
        <f t="shared" si="5"/>
        <v>0</v>
      </c>
      <c r="AB57" s="314" t="str">
        <f t="shared" si="6"/>
        <v>Cobalt</v>
      </c>
    </row>
    <row r="58" spans="1:28" s="170" customFormat="1" ht="88.2">
      <c r="A58" s="155" t="s">
        <v>134</v>
      </c>
      <c r="B58" s="304" t="s">
        <v>40</v>
      </c>
      <c r="C58" s="152" t="s">
        <v>132</v>
      </c>
      <c r="D58" s="149"/>
      <c r="E58" s="149" t="s">
        <v>133</v>
      </c>
      <c r="F58" s="149" t="s">
        <v>134</v>
      </c>
      <c r="G58" s="149" t="s">
        <v>12</v>
      </c>
      <c r="H58" s="206">
        <v>0</v>
      </c>
      <c r="I58" s="207" t="s">
        <v>135</v>
      </c>
      <c r="J58" s="207" t="s">
        <v>136</v>
      </c>
      <c r="K58" s="150"/>
      <c r="L58" s="150"/>
      <c r="M58" s="150"/>
      <c r="N58" s="150"/>
      <c r="O58" s="150"/>
      <c r="P58" s="209"/>
      <c r="Q58" s="151"/>
      <c r="R58" s="149" t="s">
        <v>132</v>
      </c>
      <c r="S58" s="155" t="str">
        <f t="shared" ca="1" si="7"/>
        <v>JP</v>
      </c>
      <c r="T58" s="155" t="str">
        <f ca="1">IF(B58="","",IF(ISERROR(MATCH($J58,[2]SorP!$B$1:$B$6226,0)),"",INDIRECT("'SorP'!$A$"&amp;MATCH($S58&amp;$J58,[2]SorP!C:C,0))))</f>
        <v>JP-28</v>
      </c>
      <c r="U58" s="168"/>
      <c r="V58" s="169">
        <f>IF(C58="",NA(),MATCH($B58&amp;$C58,'[2]Smelter Look-up'!$J:$J,0))</f>
        <v>46</v>
      </c>
      <c r="X58" s="170">
        <f t="shared" si="5"/>
        <v>0</v>
      </c>
      <c r="AB58" s="314" t="str">
        <f t="shared" si="6"/>
        <v>Cobalt</v>
      </c>
    </row>
    <row r="59" spans="1:28" s="170" customFormat="1" ht="138.6">
      <c r="A59" s="155" t="s">
        <v>128</v>
      </c>
      <c r="B59" s="304" t="s">
        <v>40</v>
      </c>
      <c r="C59" s="152" t="s">
        <v>127</v>
      </c>
      <c r="D59" s="149"/>
      <c r="E59" s="149" t="s">
        <v>65</v>
      </c>
      <c r="F59" s="149" t="s">
        <v>128</v>
      </c>
      <c r="G59" s="149" t="s">
        <v>12</v>
      </c>
      <c r="H59" s="206">
        <v>0</v>
      </c>
      <c r="I59" s="207" t="s">
        <v>129</v>
      </c>
      <c r="J59" s="207" t="s">
        <v>130</v>
      </c>
      <c r="K59" s="150"/>
      <c r="L59" s="150"/>
      <c r="M59" s="150"/>
      <c r="N59" s="150"/>
      <c r="O59" s="150"/>
      <c r="P59" s="209"/>
      <c r="Q59" s="151"/>
      <c r="R59" s="149" t="s">
        <v>127</v>
      </c>
      <c r="S59" s="155" t="str">
        <f t="shared" ca="1" si="7"/>
        <v>CN</v>
      </c>
      <c r="T59" s="155" t="str">
        <f ca="1">IF(B59="","",IF(ISERROR(MATCH($J59,[2]SorP!$B$1:$B$6226,0)),"",INDIRECT("'SorP'!$A$"&amp;MATCH($S59&amp;$J59,[2]SorP!C:C,0))))</f>
        <v>CN-GZ</v>
      </c>
      <c r="U59" s="168"/>
      <c r="V59" s="169">
        <f>IF(C59="",NA(),MATCH($B59&amp;$C59,'[2]Smelter Look-up'!$J:$J,0))</f>
        <v>43</v>
      </c>
      <c r="X59" s="170">
        <f t="shared" si="5"/>
        <v>0</v>
      </c>
      <c r="AB59" s="314" t="str">
        <f t="shared" si="6"/>
        <v>Cobalt</v>
      </c>
    </row>
    <row r="60" spans="1:28" s="170" customFormat="1" ht="63">
      <c r="A60" s="155" t="s">
        <v>12044</v>
      </c>
      <c r="B60" s="304" t="s">
        <v>40</v>
      </c>
      <c r="C60" s="152" t="s">
        <v>12194</v>
      </c>
      <c r="D60" s="149"/>
      <c r="E60" s="149" t="s">
        <v>65</v>
      </c>
      <c r="F60" s="149" t="s">
        <v>12044</v>
      </c>
      <c r="G60" s="149" t="s">
        <v>12</v>
      </c>
      <c r="H60" s="206">
        <v>0</v>
      </c>
      <c r="I60" s="207" t="s">
        <v>12045</v>
      </c>
      <c r="J60" s="207" t="s">
        <v>68</v>
      </c>
      <c r="K60" s="150"/>
      <c r="L60" s="150"/>
      <c r="M60" s="150"/>
      <c r="N60" s="150"/>
      <c r="O60" s="150"/>
      <c r="P60" s="209"/>
      <c r="Q60" s="151"/>
      <c r="R60" s="149" t="s">
        <v>12194</v>
      </c>
      <c r="S60" s="155" t="str">
        <f t="shared" ca="1" si="7"/>
        <v>CN</v>
      </c>
      <c r="T60" s="155" t="str">
        <f ca="1">IF(B60="","",IF(ISERROR(MATCH($J60,[2]SorP!$B$1:$B$6226,0)),"",INDIRECT("'SorP'!$A$"&amp;MATCH($S60&amp;$J60,[2]SorP!C:C,0))))</f>
        <v>CN-AH</v>
      </c>
      <c r="U60" s="168"/>
      <c r="V60" s="169">
        <f>IF(C60="",NA(),MATCH($B60&amp;$C60,'[2]Smelter Look-up'!$J:$J,0))</f>
        <v>5</v>
      </c>
      <c r="X60" s="170">
        <f t="shared" si="5"/>
        <v>0</v>
      </c>
      <c r="AB60" s="314" t="str">
        <f t="shared" si="6"/>
        <v>Cobalt</v>
      </c>
    </row>
    <row r="61" spans="1:28" s="170" customFormat="1" ht="75.599999999999994">
      <c r="A61" s="155" t="s">
        <v>12051</v>
      </c>
      <c r="B61" s="304" t="s">
        <v>40</v>
      </c>
      <c r="C61" s="152" t="s">
        <v>12052</v>
      </c>
      <c r="D61" s="149"/>
      <c r="E61" s="149" t="s">
        <v>65</v>
      </c>
      <c r="F61" s="149" t="s">
        <v>12051</v>
      </c>
      <c r="G61" s="149" t="s">
        <v>12</v>
      </c>
      <c r="H61" s="206">
        <v>0</v>
      </c>
      <c r="I61" s="207" t="s">
        <v>12053</v>
      </c>
      <c r="J61" s="207" t="s">
        <v>106</v>
      </c>
      <c r="K61" s="150"/>
      <c r="L61" s="150"/>
      <c r="M61" s="150"/>
      <c r="N61" s="150"/>
      <c r="O61" s="150"/>
      <c r="P61" s="209"/>
      <c r="Q61" s="151"/>
      <c r="R61" s="149" t="s">
        <v>12052</v>
      </c>
      <c r="S61" s="155" t="str">
        <f t="shared" ca="1" si="7"/>
        <v>CN</v>
      </c>
      <c r="T61" s="155" t="str">
        <f ca="1">IF(B61="","",IF(ISERROR(MATCH($J61,[2]SorP!$B$1:$B$6226,0)),"",INDIRECT("'SorP'!$A$"&amp;MATCH($S61&amp;$J61,[2]SorP!C:C,0))))</f>
        <v>CN-JX</v>
      </c>
      <c r="U61" s="168"/>
      <c r="V61" s="169">
        <f>IF(C61="",NA(),MATCH($B61&amp;$C61,'[2]Smelter Look-up'!$J:$J,0))</f>
        <v>70</v>
      </c>
      <c r="X61" s="170">
        <f t="shared" si="5"/>
        <v>0</v>
      </c>
      <c r="AB61" s="314" t="str">
        <f t="shared" si="6"/>
        <v>Cobalt</v>
      </c>
    </row>
    <row r="62" spans="1:28" s="170" customFormat="1" ht="25.2">
      <c r="A62" s="155" t="s">
        <v>12196</v>
      </c>
      <c r="B62" s="304" t="s">
        <v>40</v>
      </c>
      <c r="C62" s="152" t="s">
        <v>12195</v>
      </c>
      <c r="D62" s="149"/>
      <c r="E62" s="149" t="s">
        <v>1746</v>
      </c>
      <c r="F62" s="149" t="s">
        <v>12196</v>
      </c>
      <c r="G62" s="149" t="s">
        <v>12</v>
      </c>
      <c r="H62" s="206">
        <v>0</v>
      </c>
      <c r="I62" s="207" t="s">
        <v>10986</v>
      </c>
      <c r="J62" s="207" t="s">
        <v>10986</v>
      </c>
      <c r="K62" s="150"/>
      <c r="L62" s="150"/>
      <c r="M62" s="150"/>
      <c r="N62" s="150"/>
      <c r="O62" s="150"/>
      <c r="P62" s="209"/>
      <c r="Q62" s="151"/>
      <c r="R62" s="149" t="s">
        <v>12195</v>
      </c>
      <c r="S62" s="155" t="str">
        <f t="shared" ca="1" si="7"/>
        <v>TR</v>
      </c>
      <c r="T62" s="155" t="str">
        <f ca="1">IF(B62="","",IF(ISERROR(MATCH($J62,[2]SorP!$B$1:$B$6226,0)),"",INDIRECT("'SorP'!$A$"&amp;MATCH($S62&amp;$J62,[2]SorP!C:C,0))))</f>
        <v>TR-47</v>
      </c>
      <c r="U62" s="168"/>
      <c r="V62" s="169">
        <f>IF(C62="",NA(),MATCH($B62&amp;$C62,'[2]Smelter Look-up'!$J:$J,0))</f>
        <v>23</v>
      </c>
      <c r="X62" s="170">
        <f t="shared" si="5"/>
        <v>0</v>
      </c>
      <c r="AB62" s="314" t="str">
        <f t="shared" si="6"/>
        <v>Cobalt</v>
      </c>
    </row>
    <row r="63" spans="1:28" s="170" customFormat="1" ht="50.4">
      <c r="A63" s="155" t="s">
        <v>12203</v>
      </c>
      <c r="B63" s="304" t="s">
        <v>40</v>
      </c>
      <c r="C63" s="152" t="s">
        <v>12267</v>
      </c>
      <c r="D63" s="149"/>
      <c r="E63" s="149" t="s">
        <v>76</v>
      </c>
      <c r="F63" s="149" t="s">
        <v>12203</v>
      </c>
      <c r="G63" s="149" t="s">
        <v>12</v>
      </c>
      <c r="H63" s="206">
        <v>0</v>
      </c>
      <c r="I63" s="207" t="s">
        <v>12268</v>
      </c>
      <c r="J63" s="207" t="s">
        <v>11123</v>
      </c>
      <c r="K63" s="150"/>
      <c r="L63" s="150"/>
      <c r="M63" s="150"/>
      <c r="N63" s="150"/>
      <c r="O63" s="150"/>
      <c r="P63" s="209"/>
      <c r="Q63" s="151"/>
      <c r="R63" s="149" t="s">
        <v>12267</v>
      </c>
      <c r="S63" s="155" t="str">
        <f t="shared" ca="1" si="7"/>
        <v>TW</v>
      </c>
      <c r="T63" s="155" t="str">
        <f ca="1">IF(B63="","",IF(ISERROR(MATCH($J63,[2]SorP!$B$1:$B$6226,0)),"",INDIRECT("'SorP'!$A$"&amp;MATCH($S63&amp;$J63,[2]SorP!C:C,0))))</f>
        <v>TW-ILA</v>
      </c>
      <c r="U63" s="168"/>
      <c r="V63" s="169">
        <f>IF(C63="",NA(),MATCH($B63&amp;$C63,'[2]Smelter Look-up'!$J:$J,0))</f>
        <v>89</v>
      </c>
      <c r="X63" s="170">
        <f t="shared" si="5"/>
        <v>0</v>
      </c>
      <c r="AB63" s="314" t="str">
        <f t="shared" si="6"/>
        <v>Cobalt</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8">IF(B64="","",IF(ISERROR(MATCH($E64,CL,0)),"Unknown",INDIRECT("'C'!$A$"&amp;MATCH($E64,CL,0)+1)))</f>
        <v/>
      </c>
      <c r="T64" s="155" t="str">
        <f ca="1">IF(B64="","",IF(ISERROR(MATCH($J64,SorP!$B$1:$B$6226,0)),"",INDIRECT("'SorP'!$A$"&amp;MATCH($S64&amp;$J64,SorP!C:C,0))))</f>
        <v/>
      </c>
      <c r="U64" s="168"/>
      <c r="V64" s="169" t="e">
        <f>IF(C64="",NA(),MATCH($B64&amp;$C64,'Smelter Look-up'!$J:$J,0))</f>
        <v>#N/A</v>
      </c>
      <c r="X64" s="170">
        <f t="shared" ref="X64:X126" ca="1" si="9">IF(AND(C64="Smelter not listed",OR(LEN(D64)=0,LEN(E64)=0)),1,0)</f>
        <v>0</v>
      </c>
      <c r="AB64" s="314" t="str">
        <f t="shared" ref="AB64:AB69" si="10">IF(C64="","",B64)</f>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8"/>
        <v/>
      </c>
      <c r="T65" s="155" t="str">
        <f ca="1">IF(B65="","",IF(ISERROR(MATCH($J65,SorP!$B$1:$B$6226,0)),"",INDIRECT("'SorP'!$A$"&amp;MATCH($S65&amp;$J65,SorP!C:C,0))))</f>
        <v/>
      </c>
      <c r="U65" s="168"/>
      <c r="V65" s="169" t="e">
        <f>IF(C65="",NA(),MATCH($B65&amp;$C65,'Smelter Look-up'!$J:$J,0))</f>
        <v>#N/A</v>
      </c>
      <c r="X65" s="170">
        <f t="shared" ca="1" si="9"/>
        <v>0</v>
      </c>
      <c r="AB65" s="314" t="str">
        <f t="shared" si="10"/>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8"/>
        <v/>
      </c>
      <c r="T66" s="155" t="str">
        <f ca="1">IF(B66="","",IF(ISERROR(MATCH($J66,SorP!$B$1:$B$6226,0)),"",INDIRECT("'SorP'!$A$"&amp;MATCH($S66&amp;$J66,SorP!C:C,0))))</f>
        <v/>
      </c>
      <c r="U66" s="168"/>
      <c r="V66" s="169" t="e">
        <f>IF(C66="",NA(),MATCH($B66&amp;$C66,'Smelter Look-up'!$J:$J,0))</f>
        <v>#N/A</v>
      </c>
      <c r="X66" s="170">
        <f t="shared" ca="1" si="9"/>
        <v>0</v>
      </c>
      <c r="AB66" s="314" t="str">
        <f t="shared" si="10"/>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8"/>
        <v/>
      </c>
      <c r="T67" s="155" t="str">
        <f ca="1">IF(B67="","",IF(ISERROR(MATCH($J67,SorP!$B$1:$B$6226,0)),"",INDIRECT("'SorP'!$A$"&amp;MATCH($S67&amp;$J67,SorP!C:C,0))))</f>
        <v/>
      </c>
      <c r="U67" s="168"/>
      <c r="V67" s="169" t="e">
        <f>IF(C67="",NA(),MATCH($B67&amp;$C67,'Smelter Look-up'!$J:$J,0))</f>
        <v>#N/A</v>
      </c>
      <c r="X67" s="170">
        <f t="shared" ca="1" si="9"/>
        <v>0</v>
      </c>
      <c r="AB67" s="314" t="str">
        <f t="shared" si="10"/>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8"/>
        <v/>
      </c>
      <c r="T68" s="155" t="str">
        <f ca="1">IF(B68="","",IF(ISERROR(MATCH($J68,SorP!$B$1:$B$6226,0)),"",INDIRECT("'SorP'!$A$"&amp;MATCH($S68&amp;$J68,SorP!C:C,0))))</f>
        <v/>
      </c>
      <c r="U68" s="168"/>
      <c r="V68" s="169" t="e">
        <f>IF(C68="",NA(),MATCH($B68&amp;$C68,'Smelter Look-up'!$J:$J,0))</f>
        <v>#N/A</v>
      </c>
      <c r="X68" s="170">
        <f t="shared" ca="1" si="9"/>
        <v>0</v>
      </c>
      <c r="AB68" s="314" t="str">
        <f t="shared" si="10"/>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8"/>
        <v/>
      </c>
      <c r="T69" s="155" t="str">
        <f ca="1">IF(B69="","",IF(ISERROR(MATCH($J69,SorP!$B$1:$B$6226,0)),"",INDIRECT("'SorP'!$A$"&amp;MATCH($S69&amp;$J69,SorP!C:C,0))))</f>
        <v/>
      </c>
      <c r="U69" s="168"/>
      <c r="V69" s="169" t="e">
        <f>IF(C69="",NA(),MATCH($B69&amp;$C69,'Smelter Look-up'!$J:$J,0))</f>
        <v>#N/A</v>
      </c>
      <c r="X69" s="170">
        <f t="shared" ca="1" si="9"/>
        <v>0</v>
      </c>
      <c r="AB69" s="314" t="str">
        <f t="shared" si="10"/>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8"/>
        <v/>
      </c>
      <c r="T70" s="155" t="str">
        <f ca="1">IF(B70="","",IF(ISERROR(MATCH($J70,SorP!$B$1:$B$6226,0)),"",INDIRECT("'SorP'!$A$"&amp;MATCH($S70&amp;$J70,SorP!C:C,0))))</f>
        <v/>
      </c>
      <c r="U70" s="168"/>
      <c r="V70" s="169" t="e">
        <f>IF(C70="",NA(),MATCH($B70&amp;$C70,'Smelter Look-up'!$J:$J,0))</f>
        <v>#N/A</v>
      </c>
      <c r="X70" s="170">
        <f t="shared" ca="1" si="9"/>
        <v>0</v>
      </c>
      <c r="AB70" s="314" t="str">
        <f t="shared" ref="AB70:AB133" si="11">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8"/>
        <v/>
      </c>
      <c r="T71" s="155" t="str">
        <f ca="1">IF(B71="","",IF(ISERROR(MATCH($J71,SorP!$B$1:$B$6226,0)),"",INDIRECT("'SorP'!$A$"&amp;MATCH($S71&amp;$J71,SorP!C:C,0))))</f>
        <v/>
      </c>
      <c r="U71" s="168"/>
      <c r="V71" s="169" t="e">
        <f>IF(C71="",NA(),MATCH($B71&amp;$C71,'Smelter Look-up'!$J:$J,0))</f>
        <v>#N/A</v>
      </c>
      <c r="X71" s="170">
        <f t="shared" ca="1" si="9"/>
        <v>0</v>
      </c>
      <c r="AB71" s="314" t="str">
        <f t="shared" si="11"/>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8"/>
        <v/>
      </c>
      <c r="T72" s="155" t="str">
        <f ca="1">IF(B72="","",IF(ISERROR(MATCH($J72,SorP!$B$1:$B$6226,0)),"",INDIRECT("'SorP'!$A$"&amp;MATCH($S72&amp;$J72,SorP!C:C,0))))</f>
        <v/>
      </c>
      <c r="U72" s="168"/>
      <c r="V72" s="169" t="e">
        <f>IF(C72="",NA(),MATCH($B72&amp;$C72,'Smelter Look-up'!$J:$J,0))</f>
        <v>#N/A</v>
      </c>
      <c r="X72" s="170">
        <f t="shared" ca="1" si="9"/>
        <v>0</v>
      </c>
      <c r="AB72" s="314" t="str">
        <f t="shared" si="11"/>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8"/>
        <v/>
      </c>
      <c r="T73" s="155" t="str">
        <f ca="1">IF(B73="","",IF(ISERROR(MATCH($J73,SorP!$B$1:$B$6226,0)),"",INDIRECT("'SorP'!$A$"&amp;MATCH($S73&amp;$J73,SorP!C:C,0))))</f>
        <v/>
      </c>
      <c r="U73" s="168"/>
      <c r="V73" s="169" t="e">
        <f>IF(C73="",NA(),MATCH($B73&amp;$C73,'Smelter Look-up'!$J:$J,0))</f>
        <v>#N/A</v>
      </c>
      <c r="X73" s="170">
        <f t="shared" ca="1" si="9"/>
        <v>0</v>
      </c>
      <c r="AB73" s="314" t="str">
        <f t="shared" si="11"/>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8"/>
        <v/>
      </c>
      <c r="T74" s="155" t="str">
        <f ca="1">IF(B74="","",IF(ISERROR(MATCH($J74,SorP!$B$1:$B$6226,0)),"",INDIRECT("'SorP'!$A$"&amp;MATCH($S74&amp;$J74,SorP!C:C,0))))</f>
        <v/>
      </c>
      <c r="U74" s="168"/>
      <c r="V74" s="169" t="e">
        <f>IF(C74="",NA(),MATCH($B74&amp;$C74,'Smelter Look-up'!$J:$J,0))</f>
        <v>#N/A</v>
      </c>
      <c r="X74" s="170">
        <f t="shared" ca="1" si="9"/>
        <v>0</v>
      </c>
      <c r="AB74" s="314" t="str">
        <f t="shared" si="11"/>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8"/>
        <v/>
      </c>
      <c r="T75" s="155" t="str">
        <f ca="1">IF(B75="","",IF(ISERROR(MATCH($J75,SorP!$B$1:$B$6226,0)),"",INDIRECT("'SorP'!$A$"&amp;MATCH($S75&amp;$J75,SorP!C:C,0))))</f>
        <v/>
      </c>
      <c r="U75" s="168"/>
      <c r="V75" s="169" t="e">
        <f>IF(C75="",NA(),MATCH($B75&amp;$C75,'Smelter Look-up'!$J:$J,0))</f>
        <v>#N/A</v>
      </c>
      <c r="X75" s="170">
        <f t="shared" ca="1" si="9"/>
        <v>0</v>
      </c>
      <c r="AB75" s="314" t="str">
        <f t="shared" si="11"/>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8"/>
        <v/>
      </c>
      <c r="T76" s="155" t="str">
        <f ca="1">IF(B76="","",IF(ISERROR(MATCH($J76,SorP!$B$1:$B$6226,0)),"",INDIRECT("'SorP'!$A$"&amp;MATCH($S76&amp;$J76,SorP!C:C,0))))</f>
        <v/>
      </c>
      <c r="U76" s="168"/>
      <c r="V76" s="169" t="e">
        <f>IF(C76="",NA(),MATCH($B76&amp;$C76,'Smelter Look-up'!$J:$J,0))</f>
        <v>#N/A</v>
      </c>
      <c r="X76" s="170">
        <f t="shared" ca="1" si="9"/>
        <v>0</v>
      </c>
      <c r="AB76" s="314" t="str">
        <f t="shared" si="11"/>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8"/>
        <v/>
      </c>
      <c r="T77" s="155" t="str">
        <f ca="1">IF(B77="","",IF(ISERROR(MATCH($J77,SorP!$B$1:$B$6226,0)),"",INDIRECT("'SorP'!$A$"&amp;MATCH($S77&amp;$J77,SorP!C:C,0))))</f>
        <v/>
      </c>
      <c r="U77" s="168"/>
      <c r="V77" s="169" t="e">
        <f>IF(C77="",NA(),MATCH($B77&amp;$C77,'Smelter Look-up'!$J:$J,0))</f>
        <v>#N/A</v>
      </c>
      <c r="X77" s="170">
        <f t="shared" ca="1" si="9"/>
        <v>0</v>
      </c>
      <c r="AB77" s="314" t="str">
        <f t="shared" si="11"/>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8"/>
        <v/>
      </c>
      <c r="T78" s="155" t="str">
        <f ca="1">IF(B78="","",IF(ISERROR(MATCH($J78,SorP!$B$1:$B$6226,0)),"",INDIRECT("'SorP'!$A$"&amp;MATCH($S78&amp;$J78,SorP!C:C,0))))</f>
        <v/>
      </c>
      <c r="U78" s="168"/>
      <c r="V78" s="169" t="e">
        <f>IF(C78="",NA(),MATCH($B78&amp;$C78,'Smelter Look-up'!$J:$J,0))</f>
        <v>#N/A</v>
      </c>
      <c r="X78" s="170">
        <f t="shared" ca="1" si="9"/>
        <v>0</v>
      </c>
      <c r="AB78" s="314" t="str">
        <f t="shared" si="11"/>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8"/>
        <v/>
      </c>
      <c r="T79" s="155" t="str">
        <f ca="1">IF(B79="","",IF(ISERROR(MATCH($J79,SorP!$B$1:$B$6226,0)),"",INDIRECT("'SorP'!$A$"&amp;MATCH($S79&amp;$J79,SorP!C:C,0))))</f>
        <v/>
      </c>
      <c r="U79" s="168"/>
      <c r="V79" s="169" t="e">
        <f>IF(C79="",NA(),MATCH($B79&amp;$C79,'Smelter Look-up'!$J:$J,0))</f>
        <v>#N/A</v>
      </c>
      <c r="X79" s="170">
        <f t="shared" ca="1" si="9"/>
        <v>0</v>
      </c>
      <c r="AB79" s="314" t="str">
        <f t="shared" si="11"/>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8"/>
        <v/>
      </c>
      <c r="T80" s="155" t="str">
        <f ca="1">IF(B80="","",IF(ISERROR(MATCH($J80,SorP!$B$1:$B$6226,0)),"",INDIRECT("'SorP'!$A$"&amp;MATCH($S80&amp;$J80,SorP!C:C,0))))</f>
        <v/>
      </c>
      <c r="U80" s="168"/>
      <c r="V80" s="169" t="e">
        <f>IF(C80="",NA(),MATCH($B80&amp;$C80,'Smelter Look-up'!$J:$J,0))</f>
        <v>#N/A</v>
      </c>
      <c r="X80" s="170">
        <f t="shared" ca="1" si="9"/>
        <v>0</v>
      </c>
      <c r="AB80" s="314" t="str">
        <f t="shared" si="11"/>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8"/>
        <v/>
      </c>
      <c r="T81" s="155" t="str">
        <f ca="1">IF(B81="","",IF(ISERROR(MATCH($J81,SorP!$B$1:$B$6226,0)),"",INDIRECT("'SorP'!$A$"&amp;MATCH($S81&amp;$J81,SorP!C:C,0))))</f>
        <v/>
      </c>
      <c r="U81" s="168"/>
      <c r="V81" s="169" t="e">
        <f>IF(C81="",NA(),MATCH($B81&amp;$C81,'Smelter Look-up'!$J:$J,0))</f>
        <v>#N/A</v>
      </c>
      <c r="X81" s="170">
        <f t="shared" ca="1" si="9"/>
        <v>0</v>
      </c>
      <c r="AB81" s="314" t="str">
        <f t="shared" si="11"/>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8"/>
        <v/>
      </c>
      <c r="T82" s="155" t="str">
        <f ca="1">IF(B82="","",IF(ISERROR(MATCH($J82,SorP!$B$1:$B$6226,0)),"",INDIRECT("'SorP'!$A$"&amp;MATCH($S82&amp;$J82,SorP!C:C,0))))</f>
        <v/>
      </c>
      <c r="U82" s="168"/>
      <c r="V82" s="169" t="e">
        <f>IF(C82="",NA(),MATCH($B82&amp;$C82,'Smelter Look-up'!$J:$J,0))</f>
        <v>#N/A</v>
      </c>
      <c r="X82" s="170">
        <f t="shared" ca="1" si="9"/>
        <v>0</v>
      </c>
      <c r="AB82" s="314" t="str">
        <f t="shared" si="11"/>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8"/>
        <v/>
      </c>
      <c r="T83" s="155" t="str">
        <f ca="1">IF(B83="","",IF(ISERROR(MATCH($J83,SorP!$B$1:$B$6226,0)),"",INDIRECT("'SorP'!$A$"&amp;MATCH($S83&amp;$J83,SorP!C:C,0))))</f>
        <v/>
      </c>
      <c r="U83" s="168"/>
      <c r="V83" s="169" t="e">
        <f>IF(C83="",NA(),MATCH($B83&amp;$C83,'Smelter Look-up'!$J:$J,0))</f>
        <v>#N/A</v>
      </c>
      <c r="X83" s="170">
        <f t="shared" ca="1" si="9"/>
        <v>0</v>
      </c>
      <c r="AB83" s="314" t="str">
        <f t="shared" si="11"/>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8"/>
        <v/>
      </c>
      <c r="T84" s="155" t="str">
        <f ca="1">IF(B84="","",IF(ISERROR(MATCH($J84,SorP!$B$1:$B$6226,0)),"",INDIRECT("'SorP'!$A$"&amp;MATCH($S84&amp;$J84,SorP!C:C,0))))</f>
        <v/>
      </c>
      <c r="U84" s="168"/>
      <c r="V84" s="169" t="e">
        <f>IF(C84="",NA(),MATCH($B84&amp;$C84,'Smelter Look-up'!$J:$J,0))</f>
        <v>#N/A</v>
      </c>
      <c r="X84" s="170">
        <f t="shared" ca="1" si="9"/>
        <v>0</v>
      </c>
      <c r="AB84" s="314" t="str">
        <f t="shared" si="11"/>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8"/>
        <v/>
      </c>
      <c r="T85" s="155" t="str">
        <f ca="1">IF(B85="","",IF(ISERROR(MATCH($J85,SorP!$B$1:$B$6226,0)),"",INDIRECT("'SorP'!$A$"&amp;MATCH($S85&amp;$J85,SorP!C:C,0))))</f>
        <v/>
      </c>
      <c r="U85" s="168"/>
      <c r="V85" s="169" t="e">
        <f>IF(C85="",NA(),MATCH($B85&amp;$C85,'Smelter Look-up'!$J:$J,0))</f>
        <v>#N/A</v>
      </c>
      <c r="X85" s="170">
        <f t="shared" ca="1" si="9"/>
        <v>0</v>
      </c>
      <c r="AB85" s="314" t="str">
        <f t="shared" si="11"/>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8"/>
        <v/>
      </c>
      <c r="T86" s="155" t="str">
        <f ca="1">IF(B86="","",IF(ISERROR(MATCH($J86,SorP!$B$1:$B$6226,0)),"",INDIRECT("'SorP'!$A$"&amp;MATCH($S86&amp;$J86,SorP!C:C,0))))</f>
        <v/>
      </c>
      <c r="U86" s="168"/>
      <c r="V86" s="169" t="e">
        <f>IF(C86="",NA(),MATCH($B86&amp;$C86,'Smelter Look-up'!$J:$J,0))</f>
        <v>#N/A</v>
      </c>
      <c r="X86" s="170">
        <f t="shared" ca="1" si="9"/>
        <v>0</v>
      </c>
      <c r="AB86" s="314" t="str">
        <f t="shared" si="11"/>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8"/>
        <v/>
      </c>
      <c r="T87" s="155" t="str">
        <f ca="1">IF(B87="","",IF(ISERROR(MATCH($J87,SorP!$B$1:$B$6226,0)),"",INDIRECT("'SorP'!$A$"&amp;MATCH($S87&amp;$J87,SorP!C:C,0))))</f>
        <v/>
      </c>
      <c r="U87" s="168"/>
      <c r="V87" s="169" t="e">
        <f>IF(C87="",NA(),MATCH($B87&amp;$C87,'Smelter Look-up'!$J:$J,0))</f>
        <v>#N/A</v>
      </c>
      <c r="X87" s="170">
        <f t="shared" ca="1" si="9"/>
        <v>0</v>
      </c>
      <c r="AB87" s="314" t="str">
        <f t="shared" si="11"/>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8"/>
        <v/>
      </c>
      <c r="T88" s="155" t="str">
        <f ca="1">IF(B88="","",IF(ISERROR(MATCH($J88,SorP!$B$1:$B$6226,0)),"",INDIRECT("'SorP'!$A$"&amp;MATCH($S88&amp;$J88,SorP!C:C,0))))</f>
        <v/>
      </c>
      <c r="U88" s="168"/>
      <c r="V88" s="169" t="e">
        <f>IF(C88="",NA(),MATCH($B88&amp;$C88,'Smelter Look-up'!$J:$J,0))</f>
        <v>#N/A</v>
      </c>
      <c r="X88" s="170">
        <f t="shared" ca="1" si="9"/>
        <v>0</v>
      </c>
      <c r="AB88" s="314" t="str">
        <f t="shared" si="11"/>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8"/>
        <v/>
      </c>
      <c r="T89" s="155" t="str">
        <f ca="1">IF(B89="","",IF(ISERROR(MATCH($J89,SorP!$B$1:$B$6226,0)),"",INDIRECT("'SorP'!$A$"&amp;MATCH($S89&amp;$J89,SorP!C:C,0))))</f>
        <v/>
      </c>
      <c r="U89" s="168"/>
      <c r="V89" s="169" t="e">
        <f>IF(C89="",NA(),MATCH($B89&amp;$C89,'Smelter Look-up'!$J:$J,0))</f>
        <v>#N/A</v>
      </c>
      <c r="X89" s="170">
        <f t="shared" ca="1" si="9"/>
        <v>0</v>
      </c>
      <c r="AB89" s="314" t="str">
        <f t="shared" si="11"/>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8"/>
        <v/>
      </c>
      <c r="T90" s="155" t="str">
        <f ca="1">IF(B90="","",IF(ISERROR(MATCH($J90,SorP!$B$1:$B$6226,0)),"",INDIRECT("'SorP'!$A$"&amp;MATCH($S90&amp;$J90,SorP!C:C,0))))</f>
        <v/>
      </c>
      <c r="U90" s="168"/>
      <c r="V90" s="169" t="e">
        <f>IF(C90="",NA(),MATCH($B90&amp;$C90,'Smelter Look-up'!$J:$J,0))</f>
        <v>#N/A</v>
      </c>
      <c r="X90" s="170">
        <f t="shared" ca="1" si="9"/>
        <v>0</v>
      </c>
      <c r="AB90" s="314" t="str">
        <f t="shared" si="11"/>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8"/>
        <v/>
      </c>
      <c r="T91" s="155" t="str">
        <f ca="1">IF(B91="","",IF(ISERROR(MATCH($J91,SorP!$B$1:$B$6226,0)),"",INDIRECT("'SorP'!$A$"&amp;MATCH($S91&amp;$J91,SorP!C:C,0))))</f>
        <v/>
      </c>
      <c r="U91" s="168"/>
      <c r="V91" s="169" t="e">
        <f>IF(C91="",NA(),MATCH($B91&amp;$C91,'Smelter Look-up'!$J:$J,0))</f>
        <v>#N/A</v>
      </c>
      <c r="X91" s="170">
        <f t="shared" ca="1" si="9"/>
        <v>0</v>
      </c>
      <c r="AB91" s="314" t="str">
        <f t="shared" si="11"/>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8"/>
        <v/>
      </c>
      <c r="T92" s="155" t="str">
        <f ca="1">IF(B92="","",IF(ISERROR(MATCH($J92,SorP!$B$1:$B$6226,0)),"",INDIRECT("'SorP'!$A$"&amp;MATCH($S92&amp;$J92,SorP!C:C,0))))</f>
        <v/>
      </c>
      <c r="U92" s="168"/>
      <c r="V92" s="169" t="e">
        <f>IF(C92="",NA(),MATCH($B92&amp;$C92,'Smelter Look-up'!$J:$J,0))</f>
        <v>#N/A</v>
      </c>
      <c r="X92" s="170">
        <f t="shared" ca="1" si="9"/>
        <v>0</v>
      </c>
      <c r="AB92" s="314" t="str">
        <f t="shared" si="11"/>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8"/>
        <v/>
      </c>
      <c r="T93" s="155" t="str">
        <f ca="1">IF(B93="","",IF(ISERROR(MATCH($J93,SorP!$B$1:$B$6226,0)),"",INDIRECT("'SorP'!$A$"&amp;MATCH($S93&amp;$J93,SorP!C:C,0))))</f>
        <v/>
      </c>
      <c r="U93" s="168"/>
      <c r="V93" s="169" t="e">
        <f>IF(C93="",NA(),MATCH($B93&amp;$C93,'Smelter Look-up'!$J:$J,0))</f>
        <v>#N/A</v>
      </c>
      <c r="X93" s="170">
        <f t="shared" ca="1" si="9"/>
        <v>0</v>
      </c>
      <c r="AB93" s="314" t="str">
        <f t="shared" si="11"/>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8"/>
        <v/>
      </c>
      <c r="T94" s="155" t="str">
        <f ca="1">IF(B94="","",IF(ISERROR(MATCH($J94,SorP!$B$1:$B$6226,0)),"",INDIRECT("'SorP'!$A$"&amp;MATCH($S94&amp;$J94,SorP!C:C,0))))</f>
        <v/>
      </c>
      <c r="U94" s="168"/>
      <c r="V94" s="169" t="e">
        <f>IF(C94="",NA(),MATCH($B94&amp;$C94,'Smelter Look-up'!$J:$J,0))</f>
        <v>#N/A</v>
      </c>
      <c r="X94" s="170">
        <f t="shared" ca="1" si="9"/>
        <v>0</v>
      </c>
      <c r="AB94" s="314" t="str">
        <f t="shared" si="11"/>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8"/>
        <v/>
      </c>
      <c r="T95" s="155" t="str">
        <f ca="1">IF(B95="","",IF(ISERROR(MATCH($J95,SorP!$B$1:$B$6226,0)),"",INDIRECT("'SorP'!$A$"&amp;MATCH($S95&amp;$J95,SorP!C:C,0))))</f>
        <v/>
      </c>
      <c r="U95" s="168"/>
      <c r="V95" s="169" t="e">
        <f>IF(C95="",NA(),MATCH($B95&amp;$C95,'Smelter Look-up'!$J:$J,0))</f>
        <v>#N/A</v>
      </c>
      <c r="X95" s="170">
        <f t="shared" ca="1" si="9"/>
        <v>0</v>
      </c>
      <c r="AB95" s="314" t="str">
        <f t="shared" si="11"/>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8"/>
        <v/>
      </c>
      <c r="T96" s="155" t="str">
        <f ca="1">IF(B96="","",IF(ISERROR(MATCH($J96,SorP!$B$1:$B$6226,0)),"",INDIRECT("'SorP'!$A$"&amp;MATCH($S96&amp;$J96,SorP!C:C,0))))</f>
        <v/>
      </c>
      <c r="U96" s="168"/>
      <c r="V96" s="169" t="e">
        <f>IF(C96="",NA(),MATCH($B96&amp;$C96,'Smelter Look-up'!$J:$J,0))</f>
        <v>#N/A</v>
      </c>
      <c r="X96" s="170">
        <f t="shared" ca="1" si="9"/>
        <v>0</v>
      </c>
      <c r="AB96" s="314" t="str">
        <f t="shared" si="11"/>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8"/>
        <v/>
      </c>
      <c r="T97" s="155" t="str">
        <f ca="1">IF(B97="","",IF(ISERROR(MATCH($J97,SorP!$B$1:$B$6226,0)),"",INDIRECT("'SorP'!$A$"&amp;MATCH($S97&amp;$J97,SorP!C:C,0))))</f>
        <v/>
      </c>
      <c r="U97" s="168"/>
      <c r="V97" s="169" t="e">
        <f>IF(C97="",NA(),MATCH($B97&amp;$C97,'Smelter Look-up'!$J:$J,0))</f>
        <v>#N/A</v>
      </c>
      <c r="X97" s="170">
        <f t="shared" ca="1" si="9"/>
        <v>0</v>
      </c>
      <c r="AB97" s="314" t="str">
        <f t="shared" si="11"/>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8"/>
        <v/>
      </c>
      <c r="T98" s="155" t="str">
        <f ca="1">IF(B98="","",IF(ISERROR(MATCH($J98,SorP!$B$1:$B$6226,0)),"",INDIRECT("'SorP'!$A$"&amp;MATCH($S98&amp;$J98,SorP!C:C,0))))</f>
        <v/>
      </c>
      <c r="U98" s="168"/>
      <c r="V98" s="169" t="e">
        <f>IF(C98="",NA(),MATCH($B98&amp;$C98,'Smelter Look-up'!$J:$J,0))</f>
        <v>#N/A</v>
      </c>
      <c r="X98" s="170">
        <f t="shared" ca="1" si="9"/>
        <v>0</v>
      </c>
      <c r="AB98" s="314" t="str">
        <f t="shared" si="11"/>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8"/>
        <v/>
      </c>
      <c r="T99" s="155" t="str">
        <f ca="1">IF(B99="","",IF(ISERROR(MATCH($J99,SorP!$B$1:$B$6226,0)),"",INDIRECT("'SorP'!$A$"&amp;MATCH($S99&amp;$J99,SorP!C:C,0))))</f>
        <v/>
      </c>
      <c r="U99" s="168"/>
      <c r="V99" s="169" t="e">
        <f>IF(C99="",NA(),MATCH($B99&amp;$C99,'Smelter Look-up'!$J:$J,0))</f>
        <v>#N/A</v>
      </c>
      <c r="X99" s="170">
        <f t="shared" ca="1" si="9"/>
        <v>0</v>
      </c>
      <c r="AB99" s="314" t="str">
        <f t="shared" si="11"/>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8"/>
        <v/>
      </c>
      <c r="T100" s="155" t="str">
        <f ca="1">IF(B100="","",IF(ISERROR(MATCH($J100,SorP!$B$1:$B$6226,0)),"",INDIRECT("'SorP'!$A$"&amp;MATCH($S100&amp;$J100,SorP!C:C,0))))</f>
        <v/>
      </c>
      <c r="U100" s="168"/>
      <c r="V100" s="169" t="e">
        <f>IF(C100="",NA(),MATCH($B100&amp;$C100,'Smelter Look-up'!$J:$J,0))</f>
        <v>#N/A</v>
      </c>
      <c r="X100" s="170">
        <f t="shared" ca="1" si="9"/>
        <v>0</v>
      </c>
      <c r="AB100" s="314" t="str">
        <f t="shared" si="11"/>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8"/>
        <v/>
      </c>
      <c r="T101" s="155" t="str">
        <f ca="1">IF(B101="","",IF(ISERROR(MATCH($J101,SorP!$B$1:$B$6226,0)),"",INDIRECT("'SorP'!$A$"&amp;MATCH($S101&amp;$J101,SorP!C:C,0))))</f>
        <v/>
      </c>
      <c r="U101" s="168"/>
      <c r="V101" s="169" t="e">
        <f>IF(C101="",NA(),MATCH($B101&amp;$C101,'Smelter Look-up'!$J:$J,0))</f>
        <v>#N/A</v>
      </c>
      <c r="X101" s="170">
        <f t="shared" ca="1" si="9"/>
        <v>0</v>
      </c>
      <c r="AB101" s="314" t="str">
        <f t="shared" si="11"/>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8"/>
        <v/>
      </c>
      <c r="T102" s="155" t="str">
        <f ca="1">IF(B102="","",IF(ISERROR(MATCH($J102,SorP!$B$1:$B$6226,0)),"",INDIRECT("'SorP'!$A$"&amp;MATCH($S102&amp;$J102,SorP!C:C,0))))</f>
        <v/>
      </c>
      <c r="U102" s="168"/>
      <c r="V102" s="169" t="e">
        <f>IF(C102="",NA(),MATCH($B102&amp;$C102,'Smelter Look-up'!$J:$J,0))</f>
        <v>#N/A</v>
      </c>
      <c r="X102" s="170">
        <f t="shared" ca="1" si="9"/>
        <v>0</v>
      </c>
      <c r="AB102" s="314" t="str">
        <f t="shared" si="11"/>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8"/>
        <v/>
      </c>
      <c r="T103" s="155" t="str">
        <f ca="1">IF(B103="","",IF(ISERROR(MATCH($J103,SorP!$B$1:$B$6226,0)),"",INDIRECT("'SorP'!$A$"&amp;MATCH($S103&amp;$J103,SorP!C:C,0))))</f>
        <v/>
      </c>
      <c r="U103" s="168"/>
      <c r="V103" s="169" t="e">
        <f>IF(C103="",NA(),MATCH($B103&amp;$C103,'Smelter Look-up'!$J:$J,0))</f>
        <v>#N/A</v>
      </c>
      <c r="X103" s="170">
        <f t="shared" ca="1" si="9"/>
        <v>0</v>
      </c>
      <c r="AB103" s="314" t="str">
        <f t="shared" si="11"/>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8"/>
        <v/>
      </c>
      <c r="T104" s="155" t="str">
        <f ca="1">IF(B104="","",IF(ISERROR(MATCH($J104,SorP!$B$1:$B$6226,0)),"",INDIRECT("'SorP'!$A$"&amp;MATCH($S104&amp;$J104,SorP!C:C,0))))</f>
        <v/>
      </c>
      <c r="U104" s="168"/>
      <c r="V104" s="169" t="e">
        <f>IF(C104="",NA(),MATCH($B104&amp;$C104,'Smelter Look-up'!$J:$J,0))</f>
        <v>#N/A</v>
      </c>
      <c r="X104" s="170">
        <f t="shared" ca="1" si="9"/>
        <v>0</v>
      </c>
      <c r="AB104" s="314" t="str">
        <f t="shared" si="11"/>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8"/>
        <v/>
      </c>
      <c r="T105" s="155" t="str">
        <f ca="1">IF(B105="","",IF(ISERROR(MATCH($J105,SorP!$B$1:$B$6226,0)),"",INDIRECT("'SorP'!$A$"&amp;MATCH($S105&amp;$J105,SorP!C:C,0))))</f>
        <v/>
      </c>
      <c r="U105" s="168"/>
      <c r="V105" s="169" t="e">
        <f>IF(C105="",NA(),MATCH($B105&amp;$C105,'Smelter Look-up'!$J:$J,0))</f>
        <v>#N/A</v>
      </c>
      <c r="X105" s="170">
        <f t="shared" ca="1" si="9"/>
        <v>0</v>
      </c>
      <c r="AB105" s="314" t="str">
        <f t="shared" si="11"/>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8"/>
        <v/>
      </c>
      <c r="T106" s="155" t="str">
        <f ca="1">IF(B106="","",IF(ISERROR(MATCH($J106,SorP!$B$1:$B$6226,0)),"",INDIRECT("'SorP'!$A$"&amp;MATCH($S106&amp;$J106,SorP!C:C,0))))</f>
        <v/>
      </c>
      <c r="U106" s="168"/>
      <c r="V106" s="169" t="e">
        <f>IF(C106="",NA(),MATCH($B106&amp;$C106,'Smelter Look-up'!$J:$J,0))</f>
        <v>#N/A</v>
      </c>
      <c r="X106" s="170">
        <f t="shared" ca="1" si="9"/>
        <v>0</v>
      </c>
      <c r="AB106" s="314" t="str">
        <f t="shared" si="11"/>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8"/>
        <v/>
      </c>
      <c r="T107" s="155" t="str">
        <f ca="1">IF(B107="","",IF(ISERROR(MATCH($J107,SorP!$B$1:$B$6226,0)),"",INDIRECT("'SorP'!$A$"&amp;MATCH($S107&amp;$J107,SorP!C:C,0))))</f>
        <v/>
      </c>
      <c r="U107" s="168"/>
      <c r="V107" s="169" t="e">
        <f>IF(C107="",NA(),MATCH($B107&amp;$C107,'Smelter Look-up'!$J:$J,0))</f>
        <v>#N/A</v>
      </c>
      <c r="X107" s="170">
        <f t="shared" ca="1" si="9"/>
        <v>0</v>
      </c>
      <c r="AB107" s="314" t="str">
        <f t="shared" si="11"/>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8"/>
        <v/>
      </c>
      <c r="T108" s="155" t="str">
        <f ca="1">IF(B108="","",IF(ISERROR(MATCH($J108,SorP!$B$1:$B$6226,0)),"",INDIRECT("'SorP'!$A$"&amp;MATCH($S108&amp;$J108,SorP!C:C,0))))</f>
        <v/>
      </c>
      <c r="U108" s="168"/>
      <c r="V108" s="169" t="e">
        <f>IF(C108="",NA(),MATCH($B108&amp;$C108,'Smelter Look-up'!$J:$J,0))</f>
        <v>#N/A</v>
      </c>
      <c r="X108" s="170">
        <f t="shared" ca="1" si="9"/>
        <v>0</v>
      </c>
      <c r="AB108" s="314" t="str">
        <f t="shared" si="11"/>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8"/>
        <v/>
      </c>
      <c r="T109" s="155" t="str">
        <f ca="1">IF(B109="","",IF(ISERROR(MATCH($J109,SorP!$B$1:$B$6226,0)),"",INDIRECT("'SorP'!$A$"&amp;MATCH($S109&amp;$J109,SorP!C:C,0))))</f>
        <v/>
      </c>
      <c r="U109" s="168"/>
      <c r="V109" s="169" t="e">
        <f>IF(C109="",NA(),MATCH($B109&amp;$C109,'Smelter Look-up'!$J:$J,0))</f>
        <v>#N/A</v>
      </c>
      <c r="X109" s="170">
        <f t="shared" ca="1" si="9"/>
        <v>0</v>
      </c>
      <c r="AB109" s="314" t="str">
        <f t="shared" si="11"/>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8"/>
        <v/>
      </c>
      <c r="T110" s="155" t="str">
        <f ca="1">IF(B110="","",IF(ISERROR(MATCH($J110,SorP!$B$1:$B$6226,0)),"",INDIRECT("'SorP'!$A$"&amp;MATCH($S110&amp;$J110,SorP!C:C,0))))</f>
        <v/>
      </c>
      <c r="U110" s="168"/>
      <c r="V110" s="169" t="e">
        <f>IF(C110="",NA(),MATCH($B110&amp;$C110,'Smelter Look-up'!$J:$J,0))</f>
        <v>#N/A</v>
      </c>
      <c r="X110" s="170">
        <f t="shared" ca="1" si="9"/>
        <v>0</v>
      </c>
      <c r="AB110" s="314" t="str">
        <f t="shared" si="11"/>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8"/>
        <v/>
      </c>
      <c r="T111" s="155" t="str">
        <f ca="1">IF(B111="","",IF(ISERROR(MATCH($J111,SorP!$B$1:$B$6226,0)),"",INDIRECT("'SorP'!$A$"&amp;MATCH($S111&amp;$J111,SorP!C:C,0))))</f>
        <v/>
      </c>
      <c r="U111" s="168"/>
      <c r="V111" s="169" t="e">
        <f>IF(C111="",NA(),MATCH($B111&amp;$C111,'Smelter Look-up'!$J:$J,0))</f>
        <v>#N/A</v>
      </c>
      <c r="X111" s="170">
        <f t="shared" ca="1" si="9"/>
        <v>0</v>
      </c>
      <c r="AB111" s="314" t="str">
        <f t="shared" si="11"/>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8"/>
        <v/>
      </c>
      <c r="T112" s="155" t="str">
        <f ca="1">IF(B112="","",IF(ISERROR(MATCH($J112,SorP!$B$1:$B$6226,0)),"",INDIRECT("'SorP'!$A$"&amp;MATCH($S112&amp;$J112,SorP!C:C,0))))</f>
        <v/>
      </c>
      <c r="U112" s="168"/>
      <c r="V112" s="169" t="e">
        <f>IF(C112="",NA(),MATCH($B112&amp;$C112,'Smelter Look-up'!$J:$J,0))</f>
        <v>#N/A</v>
      </c>
      <c r="X112" s="170">
        <f t="shared" ca="1" si="9"/>
        <v>0</v>
      </c>
      <c r="AB112" s="314" t="str">
        <f t="shared" si="11"/>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8"/>
        <v/>
      </c>
      <c r="T113" s="155" t="str">
        <f ca="1">IF(B113="","",IF(ISERROR(MATCH($J113,SorP!$B$1:$B$6226,0)),"",INDIRECT("'SorP'!$A$"&amp;MATCH($S113&amp;$J113,SorP!C:C,0))))</f>
        <v/>
      </c>
      <c r="U113" s="168"/>
      <c r="V113" s="169" t="e">
        <f>IF(C113="",NA(),MATCH($B113&amp;$C113,'Smelter Look-up'!$J:$J,0))</f>
        <v>#N/A</v>
      </c>
      <c r="X113" s="170">
        <f t="shared" ca="1" si="9"/>
        <v>0</v>
      </c>
      <c r="AB113" s="314" t="str">
        <f t="shared" si="11"/>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8"/>
        <v/>
      </c>
      <c r="T114" s="155" t="str">
        <f ca="1">IF(B114="","",IF(ISERROR(MATCH($J114,SorP!$B$1:$B$6226,0)),"",INDIRECT("'SorP'!$A$"&amp;MATCH($S114&amp;$J114,SorP!C:C,0))))</f>
        <v/>
      </c>
      <c r="U114" s="168"/>
      <c r="V114" s="169" t="e">
        <f>IF(C114="",NA(),MATCH($B114&amp;$C114,'Smelter Look-up'!$J:$J,0))</f>
        <v>#N/A</v>
      </c>
      <c r="X114" s="170">
        <f t="shared" ca="1" si="9"/>
        <v>0</v>
      </c>
      <c r="AB114" s="314" t="str">
        <f t="shared" si="11"/>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8"/>
        <v/>
      </c>
      <c r="T115" s="155" t="str">
        <f ca="1">IF(B115="","",IF(ISERROR(MATCH($J115,SorP!$B$1:$B$6226,0)),"",INDIRECT("'SorP'!$A$"&amp;MATCH($S115&amp;$J115,SorP!C:C,0))))</f>
        <v/>
      </c>
      <c r="U115" s="168"/>
      <c r="V115" s="169" t="e">
        <f>IF(C115="",NA(),MATCH($B115&amp;$C115,'Smelter Look-up'!$J:$J,0))</f>
        <v>#N/A</v>
      </c>
      <c r="X115" s="170">
        <f t="shared" ca="1" si="9"/>
        <v>0</v>
      </c>
      <c r="AB115" s="314" t="str">
        <f t="shared" si="11"/>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8"/>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8"/>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8"/>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8"/>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8"/>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8"/>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8"/>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8"/>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8"/>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8"/>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8"/>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8"/>
        <v/>
      </c>
      <c r="T127" s="155" t="str">
        <f ca="1">IF(B127="","",IF(ISERROR(MATCH($J127,SorP!$B$1:$B$6226,0)),"",INDIRECT("'SorP'!$A$"&amp;MATCH($S127&amp;$J127,SorP!C:C,0))))</f>
        <v/>
      </c>
      <c r="U127" s="168"/>
      <c r="V127" s="169" t="e">
        <f>IF(C127="",NA(),MATCH($B127&amp;$C127,'Smelter Look-up'!$J:$J,0))</f>
        <v>#N/A</v>
      </c>
      <c r="X127" s="170">
        <f t="shared" ref="X127:X190" ca="1" si="12">IF(AND(C127="Smelter not listed",OR(LEN(D127)=0,LEN(E127)=0)),1,0)</f>
        <v>0</v>
      </c>
      <c r="AB127" s="314" t="str">
        <f t="shared" si="11"/>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3">IF(B128="","",IF(ISERROR(MATCH($E128,CL,0)),"Unknown",INDIRECT("'C'!$A$"&amp;MATCH($E128,CL,0)+1)))</f>
        <v/>
      </c>
      <c r="T128" s="155" t="str">
        <f ca="1">IF(B128="","",IF(ISERROR(MATCH($J128,SorP!$B$1:$B$6226,0)),"",INDIRECT("'SorP'!$A$"&amp;MATCH($S128&amp;$J128,SorP!C:C,0))))</f>
        <v/>
      </c>
      <c r="U128" s="168"/>
      <c r="V128" s="169" t="e">
        <f>IF(C128="",NA(),MATCH($B128&amp;$C128,'Smelter Look-up'!$J:$J,0))</f>
        <v>#N/A</v>
      </c>
      <c r="X128" s="170">
        <f t="shared" ca="1" si="12"/>
        <v>0</v>
      </c>
      <c r="AB128" s="314" t="str">
        <f t="shared" si="11"/>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3"/>
        <v/>
      </c>
      <c r="T129" s="155" t="str">
        <f ca="1">IF(B129="","",IF(ISERROR(MATCH($J129,SorP!$B$1:$B$6226,0)),"",INDIRECT("'SorP'!$A$"&amp;MATCH($S129&amp;$J129,SorP!C:C,0))))</f>
        <v/>
      </c>
      <c r="U129" s="168"/>
      <c r="V129" s="169" t="e">
        <f>IF(C129="",NA(),MATCH($B129&amp;$C129,'Smelter Look-up'!$J:$J,0))</f>
        <v>#N/A</v>
      </c>
      <c r="X129" s="170">
        <f t="shared" ca="1" si="12"/>
        <v>0</v>
      </c>
      <c r="AB129" s="314" t="str">
        <f t="shared" si="11"/>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3"/>
        <v/>
      </c>
      <c r="T130" s="155" t="str">
        <f ca="1">IF(B130="","",IF(ISERROR(MATCH($J130,SorP!$B$1:$B$6226,0)),"",INDIRECT("'SorP'!$A$"&amp;MATCH($S130&amp;$J130,SorP!C:C,0))))</f>
        <v/>
      </c>
      <c r="U130" s="168"/>
      <c r="V130" s="169" t="e">
        <f>IF(C130="",NA(),MATCH($B130&amp;$C130,'Smelter Look-up'!$J:$J,0))</f>
        <v>#N/A</v>
      </c>
      <c r="X130" s="170">
        <f t="shared" ca="1" si="12"/>
        <v>0</v>
      </c>
      <c r="AB130" s="314" t="str">
        <f t="shared" si="11"/>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3"/>
        <v/>
      </c>
      <c r="T131" s="155" t="str">
        <f ca="1">IF(B131="","",IF(ISERROR(MATCH($J131,SorP!$B$1:$B$6226,0)),"",INDIRECT("'SorP'!$A$"&amp;MATCH($S131&amp;$J131,SorP!C:C,0))))</f>
        <v/>
      </c>
      <c r="U131" s="168"/>
      <c r="V131" s="169" t="e">
        <f>IF(C131="",NA(),MATCH($B131&amp;$C131,'Smelter Look-up'!$J:$J,0))</f>
        <v>#N/A</v>
      </c>
      <c r="X131" s="170">
        <f t="shared" ca="1" si="12"/>
        <v>0</v>
      </c>
      <c r="AB131" s="314" t="str">
        <f t="shared" si="11"/>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3"/>
        <v/>
      </c>
      <c r="T132" s="155" t="str">
        <f ca="1">IF(B132="","",IF(ISERROR(MATCH($J132,SorP!$B$1:$B$6226,0)),"",INDIRECT("'SorP'!$A$"&amp;MATCH($S132&amp;$J132,SorP!C:C,0))))</f>
        <v/>
      </c>
      <c r="U132" s="168"/>
      <c r="V132" s="169" t="e">
        <f>IF(C132="",NA(),MATCH($B132&amp;$C132,'Smelter Look-up'!$J:$J,0))</f>
        <v>#N/A</v>
      </c>
      <c r="X132" s="170">
        <f t="shared" ca="1" si="12"/>
        <v>0</v>
      </c>
      <c r="AB132" s="314" t="str">
        <f t="shared" si="11"/>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3"/>
        <v/>
      </c>
      <c r="T133" s="155" t="str">
        <f ca="1">IF(B133="","",IF(ISERROR(MATCH($J133,SorP!$B$1:$B$6226,0)),"",INDIRECT("'SorP'!$A$"&amp;MATCH($S133&amp;$J133,SorP!C:C,0))))</f>
        <v/>
      </c>
      <c r="U133" s="168"/>
      <c r="V133" s="169" t="e">
        <f>IF(C133="",NA(),MATCH($B133&amp;$C133,'Smelter Look-up'!$J:$J,0))</f>
        <v>#N/A</v>
      </c>
      <c r="X133" s="170">
        <f t="shared" ca="1" si="12"/>
        <v>0</v>
      </c>
      <c r="AB133" s="314" t="str">
        <f t="shared" si="11"/>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3"/>
        <v/>
      </c>
      <c r="T134" s="155" t="str">
        <f ca="1">IF(B134="","",IF(ISERROR(MATCH($J134,SorP!$B$1:$B$6226,0)),"",INDIRECT("'SorP'!$A$"&amp;MATCH($S134&amp;$J134,SorP!C:C,0))))</f>
        <v/>
      </c>
      <c r="U134" s="168"/>
      <c r="V134" s="169" t="e">
        <f>IF(C134="",NA(),MATCH($B134&amp;$C134,'Smelter Look-up'!$J:$J,0))</f>
        <v>#N/A</v>
      </c>
      <c r="X134" s="170">
        <f t="shared" ca="1" si="12"/>
        <v>0</v>
      </c>
      <c r="AB134" s="314" t="str">
        <f t="shared" ref="AB134:AB197" si="14">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3"/>
        <v/>
      </c>
      <c r="T135" s="155" t="str">
        <f ca="1">IF(B135="","",IF(ISERROR(MATCH($J135,SorP!$B$1:$B$6226,0)),"",INDIRECT("'SorP'!$A$"&amp;MATCH($S135&amp;$J135,SorP!C:C,0))))</f>
        <v/>
      </c>
      <c r="U135" s="168"/>
      <c r="V135" s="169" t="e">
        <f>IF(C135="",NA(),MATCH($B135&amp;$C135,'Smelter Look-up'!$J:$J,0))</f>
        <v>#N/A</v>
      </c>
      <c r="X135" s="170">
        <f t="shared" ca="1" si="12"/>
        <v>0</v>
      </c>
      <c r="AB135" s="314" t="str">
        <f t="shared" si="14"/>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3"/>
        <v/>
      </c>
      <c r="T136" s="155" t="str">
        <f ca="1">IF(B136="","",IF(ISERROR(MATCH($J136,SorP!$B$1:$B$6226,0)),"",INDIRECT("'SorP'!$A$"&amp;MATCH($S136&amp;$J136,SorP!C:C,0))))</f>
        <v/>
      </c>
      <c r="U136" s="168"/>
      <c r="V136" s="169" t="e">
        <f>IF(C136="",NA(),MATCH($B136&amp;$C136,'Smelter Look-up'!$J:$J,0))</f>
        <v>#N/A</v>
      </c>
      <c r="X136" s="170">
        <f t="shared" ca="1" si="12"/>
        <v>0</v>
      </c>
      <c r="AB136" s="314" t="str">
        <f t="shared" si="14"/>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3"/>
        <v/>
      </c>
      <c r="T137" s="155" t="str">
        <f ca="1">IF(B137="","",IF(ISERROR(MATCH($J137,SorP!$B$1:$B$6226,0)),"",INDIRECT("'SorP'!$A$"&amp;MATCH($S137&amp;$J137,SorP!C:C,0))))</f>
        <v/>
      </c>
      <c r="U137" s="168"/>
      <c r="V137" s="169" t="e">
        <f>IF(C137="",NA(),MATCH($B137&amp;$C137,'Smelter Look-up'!$J:$J,0))</f>
        <v>#N/A</v>
      </c>
      <c r="X137" s="170">
        <f t="shared" ca="1" si="12"/>
        <v>0</v>
      </c>
      <c r="AB137" s="314" t="str">
        <f t="shared" si="14"/>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3"/>
        <v/>
      </c>
      <c r="T138" s="155" t="str">
        <f ca="1">IF(B138="","",IF(ISERROR(MATCH($J138,SorP!$B$1:$B$6226,0)),"",INDIRECT("'SorP'!$A$"&amp;MATCH($S138&amp;$J138,SorP!C:C,0))))</f>
        <v/>
      </c>
      <c r="U138" s="168"/>
      <c r="V138" s="169" t="e">
        <f>IF(C138="",NA(),MATCH($B138&amp;$C138,'Smelter Look-up'!$J:$J,0))</f>
        <v>#N/A</v>
      </c>
      <c r="X138" s="170">
        <f t="shared" ca="1" si="12"/>
        <v>0</v>
      </c>
      <c r="AB138" s="314" t="str">
        <f t="shared" si="14"/>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3"/>
        <v/>
      </c>
      <c r="T139" s="155" t="str">
        <f ca="1">IF(B139="","",IF(ISERROR(MATCH($J139,SorP!$B$1:$B$6226,0)),"",INDIRECT("'SorP'!$A$"&amp;MATCH($S139&amp;$J139,SorP!C:C,0))))</f>
        <v/>
      </c>
      <c r="U139" s="168"/>
      <c r="V139" s="169" t="e">
        <f>IF(C139="",NA(),MATCH($B139&amp;$C139,'Smelter Look-up'!$J:$J,0))</f>
        <v>#N/A</v>
      </c>
      <c r="X139" s="170">
        <f t="shared" ca="1" si="12"/>
        <v>0</v>
      </c>
      <c r="AB139" s="314" t="str">
        <f t="shared" si="14"/>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3"/>
        <v/>
      </c>
      <c r="T140" s="155" t="str">
        <f ca="1">IF(B140="","",IF(ISERROR(MATCH($J140,SorP!$B$1:$B$6226,0)),"",INDIRECT("'SorP'!$A$"&amp;MATCH($S140&amp;$J140,SorP!C:C,0))))</f>
        <v/>
      </c>
      <c r="U140" s="168"/>
      <c r="V140" s="169" t="e">
        <f>IF(C140="",NA(),MATCH($B140&amp;$C140,'Smelter Look-up'!$J:$J,0))</f>
        <v>#N/A</v>
      </c>
      <c r="X140" s="170">
        <f t="shared" ca="1" si="12"/>
        <v>0</v>
      </c>
      <c r="AB140" s="314" t="str">
        <f t="shared" si="14"/>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3"/>
        <v/>
      </c>
      <c r="T141" s="155" t="str">
        <f ca="1">IF(B141="","",IF(ISERROR(MATCH($J141,SorP!$B$1:$B$6226,0)),"",INDIRECT("'SorP'!$A$"&amp;MATCH($S141&amp;$J141,SorP!C:C,0))))</f>
        <v/>
      </c>
      <c r="U141" s="168"/>
      <c r="V141" s="169" t="e">
        <f>IF(C141="",NA(),MATCH($B141&amp;$C141,'Smelter Look-up'!$J:$J,0))</f>
        <v>#N/A</v>
      </c>
      <c r="X141" s="170">
        <f t="shared" ca="1" si="12"/>
        <v>0</v>
      </c>
      <c r="AB141" s="314" t="str">
        <f t="shared" si="14"/>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3"/>
        <v/>
      </c>
      <c r="T142" s="155" t="str">
        <f ca="1">IF(B142="","",IF(ISERROR(MATCH($J142,SorP!$B$1:$B$6226,0)),"",INDIRECT("'SorP'!$A$"&amp;MATCH($S142&amp;$J142,SorP!C:C,0))))</f>
        <v/>
      </c>
      <c r="U142" s="168"/>
      <c r="V142" s="169" t="e">
        <f>IF(C142="",NA(),MATCH($B142&amp;$C142,'Smelter Look-up'!$J:$J,0))</f>
        <v>#N/A</v>
      </c>
      <c r="X142" s="170">
        <f t="shared" ca="1" si="12"/>
        <v>0</v>
      </c>
      <c r="AB142" s="314" t="str">
        <f t="shared" si="14"/>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3"/>
        <v/>
      </c>
      <c r="T143" s="155" t="str">
        <f ca="1">IF(B143="","",IF(ISERROR(MATCH($J143,SorP!$B$1:$B$6226,0)),"",INDIRECT("'SorP'!$A$"&amp;MATCH($S143&amp;$J143,SorP!C:C,0))))</f>
        <v/>
      </c>
      <c r="U143" s="168"/>
      <c r="V143" s="169" t="e">
        <f>IF(C143="",NA(),MATCH($B143&amp;$C143,'Smelter Look-up'!$J:$J,0))</f>
        <v>#N/A</v>
      </c>
      <c r="X143" s="170">
        <f t="shared" ca="1" si="12"/>
        <v>0</v>
      </c>
      <c r="AB143" s="314" t="str">
        <f t="shared" si="14"/>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4" t="str">
        <f t="shared" si="14"/>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4" t="str">
        <f t="shared" si="14"/>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4" t="str">
        <f t="shared" si="14"/>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4" t="str">
        <f t="shared" si="14"/>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4" t="str">
        <f t="shared" si="14"/>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4" t="str">
        <f t="shared" si="14"/>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4" t="str">
        <f t="shared" si="14"/>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4" t="str">
        <f t="shared" si="14"/>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4" t="str">
        <f t="shared" si="14"/>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4" t="str">
        <f t="shared" si="14"/>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4" t="str">
        <f t="shared" si="14"/>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4" t="str">
        <f t="shared" si="14"/>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4" t="str">
        <f t="shared" si="14"/>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ca="1" si="12"/>
        <v>0</v>
      </c>
      <c r="AB157" s="314" t="str">
        <f t="shared" si="14"/>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3"/>
        <v/>
      </c>
      <c r="T158" s="155" t="str">
        <f ca="1">IF(B158="","",IF(ISERROR(MATCH($J158,SorP!$B$1:$B$6226,0)),"",INDIRECT("'SorP'!$A$"&amp;MATCH($S158&amp;$J158,SorP!C:C,0))))</f>
        <v/>
      </c>
      <c r="U158" s="168"/>
      <c r="V158" s="169" t="e">
        <f>IF(C158="",NA(),MATCH($B158&amp;$C158,'Smelter Look-up'!$J:$J,0))</f>
        <v>#N/A</v>
      </c>
      <c r="X158" s="170">
        <f t="shared" ca="1" si="12"/>
        <v>0</v>
      </c>
      <c r="AB158" s="314" t="str">
        <f t="shared" si="14"/>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3"/>
        <v/>
      </c>
      <c r="T159" s="155" t="str">
        <f ca="1">IF(B159="","",IF(ISERROR(MATCH($J159,SorP!$B$1:$B$6226,0)),"",INDIRECT("'SorP'!$A$"&amp;MATCH($S159&amp;$J159,SorP!C:C,0))))</f>
        <v/>
      </c>
      <c r="U159" s="168"/>
      <c r="V159" s="169" t="e">
        <f>IF(C159="",NA(),MATCH($B159&amp;$C159,'Smelter Look-up'!$J:$J,0))</f>
        <v>#N/A</v>
      </c>
      <c r="X159" s="170">
        <f t="shared" ca="1" si="12"/>
        <v>0</v>
      </c>
      <c r="AB159" s="314" t="str">
        <f t="shared" si="14"/>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4" t="str">
        <f t="shared" si="14"/>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4" t="str">
        <f t="shared" si="14"/>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4" t="str">
        <f t="shared" si="14"/>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4" t="str">
        <f t="shared" si="14"/>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4" t="str">
        <f t="shared" si="14"/>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4" t="str">
        <f t="shared" si="14"/>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4" t="str">
        <f t="shared" si="14"/>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4" t="str">
        <f t="shared" si="14"/>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4" t="str">
        <f t="shared" si="14"/>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4" t="str">
        <f t="shared" si="14"/>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4" t="str">
        <f t="shared" si="14"/>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4" t="str">
        <f t="shared" si="14"/>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4" t="str">
        <f t="shared" si="14"/>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4" t="str">
        <f t="shared" si="14"/>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4"/>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4"/>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4"/>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4"/>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4"/>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4"/>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ref="X191:X254" ca="1" si="15">IF(AND(C191="Smelter not listed",OR(LEN(D191)=0,LEN(E191)=0)),1,0)</f>
        <v>0</v>
      </c>
      <c r="AB191" s="314" t="str">
        <f t="shared" si="14"/>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6">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5"/>
        <v>0</v>
      </c>
      <c r="AB192" s="314" t="str">
        <f t="shared" si="14"/>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6"/>
        <v/>
      </c>
      <c r="T193" s="155" t="str">
        <f ca="1">IF(B193="","",IF(ISERROR(MATCH($J193,SorP!$B$1:$B$6226,0)),"",INDIRECT("'SorP'!$A$"&amp;MATCH($S193&amp;$J193,SorP!C:C,0))))</f>
        <v/>
      </c>
      <c r="U193" s="168"/>
      <c r="V193" s="169" t="e">
        <f>IF(C193="",NA(),MATCH($B193&amp;$C193,'Smelter Look-up'!$J:$J,0))</f>
        <v>#N/A</v>
      </c>
      <c r="X193" s="170">
        <f t="shared" ca="1" si="15"/>
        <v>0</v>
      </c>
      <c r="AB193" s="314" t="str">
        <f t="shared" si="14"/>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6"/>
        <v/>
      </c>
      <c r="T194" s="155" t="str">
        <f ca="1">IF(B194="","",IF(ISERROR(MATCH($J194,SorP!$B$1:$B$6226,0)),"",INDIRECT("'SorP'!$A$"&amp;MATCH($S194&amp;$J194,SorP!C:C,0))))</f>
        <v/>
      </c>
      <c r="U194" s="168"/>
      <c r="V194" s="169" t="e">
        <f>IF(C194="",NA(),MATCH($B194&amp;$C194,'Smelter Look-up'!$J:$J,0))</f>
        <v>#N/A</v>
      </c>
      <c r="X194" s="170">
        <f t="shared" ca="1" si="15"/>
        <v>0</v>
      </c>
      <c r="AB194" s="314" t="str">
        <f t="shared" si="14"/>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6"/>
        <v/>
      </c>
      <c r="T195" s="155" t="str">
        <f ca="1">IF(B195="","",IF(ISERROR(MATCH($J195,SorP!$B$1:$B$6226,0)),"",INDIRECT("'SorP'!$A$"&amp;MATCH($S195&amp;$J195,SorP!C:C,0))))</f>
        <v/>
      </c>
      <c r="U195" s="168"/>
      <c r="V195" s="169" t="e">
        <f>IF(C195="",NA(),MATCH($B195&amp;$C195,'Smelter Look-up'!$J:$J,0))</f>
        <v>#N/A</v>
      </c>
      <c r="X195" s="170">
        <f t="shared" ca="1" si="15"/>
        <v>0</v>
      </c>
      <c r="AB195" s="314" t="str">
        <f t="shared" si="14"/>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6"/>
        <v/>
      </c>
      <c r="T196" s="155" t="str">
        <f ca="1">IF(B196="","",IF(ISERROR(MATCH($J196,SorP!$B$1:$B$6226,0)),"",INDIRECT("'SorP'!$A$"&amp;MATCH($S196&amp;$J196,SorP!C:C,0))))</f>
        <v/>
      </c>
      <c r="U196" s="168"/>
      <c r="V196" s="169" t="e">
        <f>IF(C196="",NA(),MATCH($B196&amp;$C196,'Smelter Look-up'!$J:$J,0))</f>
        <v>#N/A</v>
      </c>
      <c r="X196" s="170">
        <f t="shared" ca="1" si="15"/>
        <v>0</v>
      </c>
      <c r="AB196" s="314" t="str">
        <f t="shared" si="14"/>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6"/>
        <v/>
      </c>
      <c r="T197" s="155" t="str">
        <f ca="1">IF(B197="","",IF(ISERROR(MATCH($J197,SorP!$B$1:$B$6226,0)),"",INDIRECT("'SorP'!$A$"&amp;MATCH($S197&amp;$J197,SorP!C:C,0))))</f>
        <v/>
      </c>
      <c r="U197" s="168"/>
      <c r="V197" s="169" t="e">
        <f>IF(C197="",NA(),MATCH($B197&amp;$C197,'Smelter Look-up'!$J:$J,0))</f>
        <v>#N/A</v>
      </c>
      <c r="X197" s="170">
        <f t="shared" ca="1" si="15"/>
        <v>0</v>
      </c>
      <c r="AB197" s="314" t="str">
        <f t="shared" si="14"/>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6"/>
        <v/>
      </c>
      <c r="T198" s="155" t="str">
        <f ca="1">IF(B198="","",IF(ISERROR(MATCH($J198,SorP!$B$1:$B$6226,0)),"",INDIRECT("'SorP'!$A$"&amp;MATCH($S198&amp;$J198,SorP!C:C,0))))</f>
        <v/>
      </c>
      <c r="U198" s="168"/>
      <c r="V198" s="169" t="e">
        <f>IF(C198="",NA(),MATCH($B198&amp;$C198,'Smelter Look-up'!$J:$J,0))</f>
        <v>#N/A</v>
      </c>
      <c r="X198" s="170">
        <f t="shared" ca="1" si="15"/>
        <v>0</v>
      </c>
      <c r="AB198" s="314" t="str">
        <f t="shared" ref="AB198:AB261" si="17">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6"/>
        <v/>
      </c>
      <c r="T199" s="155" t="str">
        <f ca="1">IF(B199="","",IF(ISERROR(MATCH($J199,SorP!$B$1:$B$6226,0)),"",INDIRECT("'SorP'!$A$"&amp;MATCH($S199&amp;$J199,SorP!C:C,0))))</f>
        <v/>
      </c>
      <c r="U199" s="168"/>
      <c r="V199" s="169" t="e">
        <f>IF(C199="",NA(),MATCH($B199&amp;$C199,'Smelter Look-up'!$J:$J,0))</f>
        <v>#N/A</v>
      </c>
      <c r="X199" s="170">
        <f t="shared" ca="1" si="15"/>
        <v>0</v>
      </c>
      <c r="AB199" s="314" t="str">
        <f t="shared" si="17"/>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6"/>
        <v/>
      </c>
      <c r="T200" s="155" t="str">
        <f ca="1">IF(B200="","",IF(ISERROR(MATCH($J200,SorP!$B$1:$B$6226,0)),"",INDIRECT("'SorP'!$A$"&amp;MATCH($S200&amp;$J200,SorP!C:C,0))))</f>
        <v/>
      </c>
      <c r="U200" s="168"/>
      <c r="V200" s="169" t="e">
        <f>IF(C200="",NA(),MATCH($B200&amp;$C200,'Smelter Look-up'!$J:$J,0))</f>
        <v>#N/A</v>
      </c>
      <c r="X200" s="170">
        <f t="shared" ca="1" si="15"/>
        <v>0</v>
      </c>
      <c r="AB200" s="314" t="str">
        <f t="shared" si="17"/>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6"/>
        <v/>
      </c>
      <c r="T201" s="155" t="str">
        <f ca="1">IF(B201="","",IF(ISERROR(MATCH($J201,SorP!$B$1:$B$6226,0)),"",INDIRECT("'SorP'!$A$"&amp;MATCH($S201&amp;$J201,SorP!C:C,0))))</f>
        <v/>
      </c>
      <c r="U201" s="168"/>
      <c r="V201" s="169" t="e">
        <f>IF(C201="",NA(),MATCH($B201&amp;$C201,'Smelter Look-up'!$J:$J,0))</f>
        <v>#N/A</v>
      </c>
      <c r="X201" s="170">
        <f t="shared" ca="1" si="15"/>
        <v>0</v>
      </c>
      <c r="AB201" s="314" t="str">
        <f t="shared" si="17"/>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6"/>
        <v/>
      </c>
      <c r="T202" s="155" t="str">
        <f ca="1">IF(B202="","",IF(ISERROR(MATCH($J202,SorP!$B$1:$B$6226,0)),"",INDIRECT("'SorP'!$A$"&amp;MATCH($S202&amp;$J202,SorP!C:C,0))))</f>
        <v/>
      </c>
      <c r="U202" s="168"/>
      <c r="V202" s="169" t="e">
        <f>IF(C202="",NA(),MATCH($B202&amp;$C202,'Smelter Look-up'!$J:$J,0))</f>
        <v>#N/A</v>
      </c>
      <c r="X202" s="170">
        <f t="shared" ca="1" si="15"/>
        <v>0</v>
      </c>
      <c r="AB202" s="314" t="str">
        <f t="shared" si="17"/>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6"/>
        <v/>
      </c>
      <c r="T203" s="155" t="str">
        <f ca="1">IF(B203="","",IF(ISERROR(MATCH($J203,SorP!$B$1:$B$6226,0)),"",INDIRECT("'SorP'!$A$"&amp;MATCH($S203&amp;$J203,SorP!C:C,0))))</f>
        <v/>
      </c>
      <c r="U203" s="168"/>
      <c r="V203" s="169" t="e">
        <f>IF(C203="",NA(),MATCH($B203&amp;$C203,'Smelter Look-up'!$J:$J,0))</f>
        <v>#N/A</v>
      </c>
      <c r="X203" s="170">
        <f t="shared" ca="1" si="15"/>
        <v>0</v>
      </c>
      <c r="AB203" s="314" t="str">
        <f t="shared" si="17"/>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6"/>
        <v/>
      </c>
      <c r="T204" s="155" t="str">
        <f ca="1">IF(B204="","",IF(ISERROR(MATCH($J204,SorP!$B$1:$B$6226,0)),"",INDIRECT("'SorP'!$A$"&amp;MATCH($S204&amp;$J204,SorP!C:C,0))))</f>
        <v/>
      </c>
      <c r="U204" s="168"/>
      <c r="V204" s="169" t="e">
        <f>IF(C204="",NA(),MATCH($B204&amp;$C204,'Smelter Look-up'!$J:$J,0))</f>
        <v>#N/A</v>
      </c>
      <c r="X204" s="170">
        <f t="shared" ca="1" si="15"/>
        <v>0</v>
      </c>
      <c r="AB204" s="314" t="str">
        <f t="shared" si="17"/>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6"/>
        <v/>
      </c>
      <c r="T205" s="155" t="str">
        <f ca="1">IF(B205="","",IF(ISERROR(MATCH($J205,SorP!$B$1:$B$6226,0)),"",INDIRECT("'SorP'!$A$"&amp;MATCH($S205&amp;$J205,SorP!C:C,0))))</f>
        <v/>
      </c>
      <c r="U205" s="168"/>
      <c r="V205" s="169" t="e">
        <f>IF(C205="",NA(),MATCH($B205&amp;$C205,'Smelter Look-up'!$J:$J,0))</f>
        <v>#N/A</v>
      </c>
      <c r="X205" s="170">
        <f t="shared" ca="1" si="15"/>
        <v>0</v>
      </c>
      <c r="AB205" s="314" t="str">
        <f t="shared" si="17"/>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6"/>
        <v/>
      </c>
      <c r="T206" s="155" t="str">
        <f ca="1">IF(B206="","",IF(ISERROR(MATCH($J206,SorP!$B$1:$B$6226,0)),"",INDIRECT("'SorP'!$A$"&amp;MATCH($S206&amp;$J206,SorP!C:C,0))))</f>
        <v/>
      </c>
      <c r="U206" s="168"/>
      <c r="V206" s="169" t="e">
        <f>IF(C206="",NA(),MATCH($B206&amp;$C206,'Smelter Look-up'!$J:$J,0))</f>
        <v>#N/A</v>
      </c>
      <c r="X206" s="170">
        <f t="shared" ca="1" si="15"/>
        <v>0</v>
      </c>
      <c r="AB206" s="314" t="str">
        <f t="shared" si="17"/>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6"/>
        <v/>
      </c>
      <c r="T207" s="155" t="str">
        <f ca="1">IF(B207="","",IF(ISERROR(MATCH($J207,SorP!$B$1:$B$6226,0)),"",INDIRECT("'SorP'!$A$"&amp;MATCH($S207&amp;$J207,SorP!C:C,0))))</f>
        <v/>
      </c>
      <c r="U207" s="168"/>
      <c r="V207" s="169" t="e">
        <f>IF(C207="",NA(),MATCH($B207&amp;$C207,'Smelter Look-up'!$J:$J,0))</f>
        <v>#N/A</v>
      </c>
      <c r="X207" s="170">
        <f t="shared" ca="1" si="15"/>
        <v>0</v>
      </c>
      <c r="AB207" s="314" t="str">
        <f t="shared" si="17"/>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4" t="str">
        <f t="shared" si="17"/>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4" t="str">
        <f t="shared" si="17"/>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4" t="str">
        <f t="shared" si="17"/>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4" t="str">
        <f t="shared" si="17"/>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4" t="str">
        <f t="shared" si="17"/>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4" t="str">
        <f t="shared" si="17"/>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4" t="str">
        <f t="shared" si="17"/>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4" t="str">
        <f t="shared" si="17"/>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4" t="str">
        <f t="shared" si="17"/>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4" t="str">
        <f t="shared" si="17"/>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4" t="str">
        <f t="shared" si="17"/>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4" t="str">
        <f t="shared" si="17"/>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4" t="str">
        <f t="shared" si="17"/>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ca="1" si="15"/>
        <v>0</v>
      </c>
      <c r="AB221" s="314" t="str">
        <f t="shared" si="17"/>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6"/>
        <v/>
      </c>
      <c r="T222" s="155" t="str">
        <f ca="1">IF(B222="","",IF(ISERROR(MATCH($J222,SorP!$B$1:$B$6226,0)),"",INDIRECT("'SorP'!$A$"&amp;MATCH($S222&amp;$J222,SorP!C:C,0))))</f>
        <v/>
      </c>
      <c r="U222" s="168"/>
      <c r="V222" s="169" t="e">
        <f>IF(C222="",NA(),MATCH($B222&amp;$C222,'Smelter Look-up'!$J:$J,0))</f>
        <v>#N/A</v>
      </c>
      <c r="X222" s="170">
        <f t="shared" ca="1" si="15"/>
        <v>0</v>
      </c>
      <c r="AB222" s="314" t="str">
        <f t="shared" si="17"/>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6"/>
        <v/>
      </c>
      <c r="T223" s="155" t="str">
        <f ca="1">IF(B223="","",IF(ISERROR(MATCH($J223,SorP!$B$1:$B$6226,0)),"",INDIRECT("'SorP'!$A$"&amp;MATCH($S223&amp;$J223,SorP!C:C,0))))</f>
        <v/>
      </c>
      <c r="U223" s="168"/>
      <c r="V223" s="169" t="e">
        <f>IF(C223="",NA(),MATCH($B223&amp;$C223,'Smelter Look-up'!$J:$J,0))</f>
        <v>#N/A</v>
      </c>
      <c r="X223" s="170">
        <f t="shared" ca="1" si="15"/>
        <v>0</v>
      </c>
      <c r="AB223" s="314" t="str">
        <f t="shared" si="17"/>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4" t="str">
        <f t="shared" si="17"/>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4" t="str">
        <f t="shared" si="17"/>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4" t="str">
        <f t="shared" si="17"/>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4" t="str">
        <f t="shared" si="17"/>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4" t="str">
        <f t="shared" si="17"/>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4" t="str">
        <f t="shared" si="17"/>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4" t="str">
        <f t="shared" si="17"/>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4" t="str">
        <f t="shared" si="17"/>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4" t="str">
        <f t="shared" si="17"/>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4" t="str">
        <f t="shared" si="17"/>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4" t="str">
        <f t="shared" si="17"/>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4" t="str">
        <f t="shared" si="17"/>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4" t="str">
        <f t="shared" si="17"/>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4" t="str">
        <f t="shared" si="17"/>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7"/>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7"/>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7"/>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7"/>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7"/>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7"/>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ref="X255:X318" ca="1" si="18">IF(AND(C255="Smelter not listed",OR(LEN(D255)=0,LEN(E255)=0)),1,0)</f>
        <v>0</v>
      </c>
      <c r="AB255" s="314" t="str">
        <f t="shared" si="17"/>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9">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8"/>
        <v>0</v>
      </c>
      <c r="AB256" s="314" t="str">
        <f t="shared" si="17"/>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9"/>
        <v/>
      </c>
      <c r="T257" s="155" t="str">
        <f ca="1">IF(B257="","",IF(ISERROR(MATCH($J257,SorP!$B$1:$B$6226,0)),"",INDIRECT("'SorP'!$A$"&amp;MATCH($S257&amp;$J257,SorP!C:C,0))))</f>
        <v/>
      </c>
      <c r="U257" s="168"/>
      <c r="V257" s="169" t="e">
        <f>IF(C257="",NA(),MATCH($B257&amp;$C257,'Smelter Look-up'!$J:$J,0))</f>
        <v>#N/A</v>
      </c>
      <c r="X257" s="170">
        <f t="shared" ca="1" si="18"/>
        <v>0</v>
      </c>
      <c r="AB257" s="314" t="str">
        <f t="shared" si="17"/>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9"/>
        <v/>
      </c>
      <c r="T258" s="155" t="str">
        <f ca="1">IF(B258="","",IF(ISERROR(MATCH($J258,SorP!$B$1:$B$6226,0)),"",INDIRECT("'SorP'!$A$"&amp;MATCH($S258&amp;$J258,SorP!C:C,0))))</f>
        <v/>
      </c>
      <c r="U258" s="168"/>
      <c r="V258" s="169" t="e">
        <f>IF(C258="",NA(),MATCH($B258&amp;$C258,'Smelter Look-up'!$J:$J,0))</f>
        <v>#N/A</v>
      </c>
      <c r="X258" s="170">
        <f t="shared" ca="1" si="18"/>
        <v>0</v>
      </c>
      <c r="AB258" s="314" t="str">
        <f t="shared" si="17"/>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9"/>
        <v/>
      </c>
      <c r="T259" s="155" t="str">
        <f ca="1">IF(B259="","",IF(ISERROR(MATCH($J259,SorP!$B$1:$B$6226,0)),"",INDIRECT("'SorP'!$A$"&amp;MATCH($S259&amp;$J259,SorP!C:C,0))))</f>
        <v/>
      </c>
      <c r="U259" s="168"/>
      <c r="V259" s="169" t="e">
        <f>IF(C259="",NA(),MATCH($B259&amp;$C259,'Smelter Look-up'!$J:$J,0))</f>
        <v>#N/A</v>
      </c>
      <c r="X259" s="170">
        <f t="shared" ca="1" si="18"/>
        <v>0</v>
      </c>
      <c r="AB259" s="314" t="str">
        <f t="shared" si="17"/>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9"/>
        <v/>
      </c>
      <c r="T260" s="155" t="str">
        <f ca="1">IF(B260="","",IF(ISERROR(MATCH($J260,SorP!$B$1:$B$6226,0)),"",INDIRECT("'SorP'!$A$"&amp;MATCH($S260&amp;$J260,SorP!C:C,0))))</f>
        <v/>
      </c>
      <c r="U260" s="168"/>
      <c r="V260" s="169" t="e">
        <f>IF(C260="",NA(),MATCH($B260&amp;$C260,'Smelter Look-up'!$J:$J,0))</f>
        <v>#N/A</v>
      </c>
      <c r="X260" s="170">
        <f t="shared" ca="1" si="18"/>
        <v>0</v>
      </c>
      <c r="AB260" s="314" t="str">
        <f t="shared" si="17"/>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9"/>
        <v/>
      </c>
      <c r="T261" s="155" t="str">
        <f ca="1">IF(B261="","",IF(ISERROR(MATCH($J261,SorP!$B$1:$B$6226,0)),"",INDIRECT("'SorP'!$A$"&amp;MATCH($S261&amp;$J261,SorP!C:C,0))))</f>
        <v/>
      </c>
      <c r="U261" s="168"/>
      <c r="V261" s="169" t="e">
        <f>IF(C261="",NA(),MATCH($B261&amp;$C261,'Smelter Look-up'!$J:$J,0))</f>
        <v>#N/A</v>
      </c>
      <c r="X261" s="170">
        <f t="shared" ca="1" si="18"/>
        <v>0</v>
      </c>
      <c r="AB261" s="314" t="str">
        <f t="shared" si="17"/>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9"/>
        <v/>
      </c>
      <c r="T262" s="155" t="str">
        <f ca="1">IF(B262="","",IF(ISERROR(MATCH($J262,SorP!$B$1:$B$6226,0)),"",INDIRECT("'SorP'!$A$"&amp;MATCH($S262&amp;$J262,SorP!C:C,0))))</f>
        <v/>
      </c>
      <c r="U262" s="168"/>
      <c r="V262" s="169" t="e">
        <f>IF(C262="",NA(),MATCH($B262&amp;$C262,'Smelter Look-up'!$J:$J,0))</f>
        <v>#N/A</v>
      </c>
      <c r="X262" s="170">
        <f t="shared" ca="1" si="18"/>
        <v>0</v>
      </c>
      <c r="AB262" s="314" t="str">
        <f t="shared" ref="AB262:AB325" si="20">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9"/>
        <v/>
      </c>
      <c r="T263" s="155" t="str">
        <f ca="1">IF(B263="","",IF(ISERROR(MATCH($J263,SorP!$B$1:$B$6226,0)),"",INDIRECT("'SorP'!$A$"&amp;MATCH($S263&amp;$J263,SorP!C:C,0))))</f>
        <v/>
      </c>
      <c r="U263" s="168"/>
      <c r="V263" s="169" t="e">
        <f>IF(C263="",NA(),MATCH($B263&amp;$C263,'Smelter Look-up'!$J:$J,0))</f>
        <v>#N/A</v>
      </c>
      <c r="X263" s="170">
        <f t="shared" ca="1" si="18"/>
        <v>0</v>
      </c>
      <c r="AB263" s="314" t="str">
        <f t="shared" si="20"/>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9"/>
        <v/>
      </c>
      <c r="T264" s="155" t="str">
        <f ca="1">IF(B264="","",IF(ISERROR(MATCH($J264,SorP!$B$1:$B$6226,0)),"",INDIRECT("'SorP'!$A$"&amp;MATCH($S264&amp;$J264,SorP!C:C,0))))</f>
        <v/>
      </c>
      <c r="U264" s="168"/>
      <c r="V264" s="169" t="e">
        <f>IF(C264="",NA(),MATCH($B264&amp;$C264,'Smelter Look-up'!$J:$J,0))</f>
        <v>#N/A</v>
      </c>
      <c r="X264" s="170">
        <f t="shared" ca="1" si="18"/>
        <v>0</v>
      </c>
      <c r="AB264" s="314" t="str">
        <f t="shared" si="20"/>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9"/>
        <v/>
      </c>
      <c r="T265" s="155" t="str">
        <f ca="1">IF(B265="","",IF(ISERROR(MATCH($J265,SorP!$B$1:$B$6226,0)),"",INDIRECT("'SorP'!$A$"&amp;MATCH($S265&amp;$J265,SorP!C:C,0))))</f>
        <v/>
      </c>
      <c r="U265" s="168"/>
      <c r="V265" s="169" t="e">
        <f>IF(C265="",NA(),MATCH($B265&amp;$C265,'Smelter Look-up'!$J:$J,0))</f>
        <v>#N/A</v>
      </c>
      <c r="X265" s="170">
        <f t="shared" ca="1" si="18"/>
        <v>0</v>
      </c>
      <c r="AB265" s="314" t="str">
        <f t="shared" si="20"/>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9"/>
        <v/>
      </c>
      <c r="T266" s="155" t="str">
        <f ca="1">IF(B266="","",IF(ISERROR(MATCH($J266,SorP!$B$1:$B$6226,0)),"",INDIRECT("'SorP'!$A$"&amp;MATCH($S266&amp;$J266,SorP!C:C,0))))</f>
        <v/>
      </c>
      <c r="U266" s="168"/>
      <c r="V266" s="169" t="e">
        <f>IF(C266="",NA(),MATCH($B266&amp;$C266,'Smelter Look-up'!$J:$J,0))</f>
        <v>#N/A</v>
      </c>
      <c r="X266" s="170">
        <f t="shared" ca="1" si="18"/>
        <v>0</v>
      </c>
      <c r="AB266" s="314" t="str">
        <f t="shared" si="20"/>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9"/>
        <v/>
      </c>
      <c r="T267" s="155" t="str">
        <f ca="1">IF(B267="","",IF(ISERROR(MATCH($J267,SorP!$B$1:$B$6226,0)),"",INDIRECT("'SorP'!$A$"&amp;MATCH($S267&amp;$J267,SorP!C:C,0))))</f>
        <v/>
      </c>
      <c r="U267" s="168"/>
      <c r="V267" s="169" t="e">
        <f>IF(C267="",NA(),MATCH($B267&amp;$C267,'Smelter Look-up'!$J:$J,0))</f>
        <v>#N/A</v>
      </c>
      <c r="X267" s="170">
        <f t="shared" ca="1" si="18"/>
        <v>0</v>
      </c>
      <c r="AB267" s="314" t="str">
        <f t="shared" si="20"/>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9"/>
        <v/>
      </c>
      <c r="T268" s="155" t="str">
        <f ca="1">IF(B268="","",IF(ISERROR(MATCH($J268,SorP!$B$1:$B$6226,0)),"",INDIRECT("'SorP'!$A$"&amp;MATCH($S268&amp;$J268,SorP!C:C,0))))</f>
        <v/>
      </c>
      <c r="U268" s="168"/>
      <c r="V268" s="169" t="e">
        <f>IF(C268="",NA(),MATCH($B268&amp;$C268,'Smelter Look-up'!$J:$J,0))</f>
        <v>#N/A</v>
      </c>
      <c r="X268" s="170">
        <f t="shared" ca="1" si="18"/>
        <v>0</v>
      </c>
      <c r="AB268" s="314" t="str">
        <f t="shared" si="20"/>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9"/>
        <v/>
      </c>
      <c r="T269" s="155" t="str">
        <f ca="1">IF(B269="","",IF(ISERROR(MATCH($J269,SorP!$B$1:$B$6226,0)),"",INDIRECT("'SorP'!$A$"&amp;MATCH($S269&amp;$J269,SorP!C:C,0))))</f>
        <v/>
      </c>
      <c r="U269" s="168"/>
      <c r="V269" s="169" t="e">
        <f>IF(C269="",NA(),MATCH($B269&amp;$C269,'Smelter Look-up'!$J:$J,0))</f>
        <v>#N/A</v>
      </c>
      <c r="X269" s="170">
        <f t="shared" ca="1" si="18"/>
        <v>0</v>
      </c>
      <c r="AB269" s="314" t="str">
        <f t="shared" si="20"/>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9"/>
        <v/>
      </c>
      <c r="T270" s="155" t="str">
        <f ca="1">IF(B270="","",IF(ISERROR(MATCH($J270,SorP!$B$1:$B$6226,0)),"",INDIRECT("'SorP'!$A$"&amp;MATCH($S270&amp;$J270,SorP!C:C,0))))</f>
        <v/>
      </c>
      <c r="U270" s="168"/>
      <c r="V270" s="169" t="e">
        <f>IF(C270="",NA(),MATCH($B270&amp;$C270,'Smelter Look-up'!$J:$J,0))</f>
        <v>#N/A</v>
      </c>
      <c r="X270" s="170">
        <f t="shared" ca="1" si="18"/>
        <v>0</v>
      </c>
      <c r="AB270" s="314" t="str">
        <f t="shared" si="20"/>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9"/>
        <v/>
      </c>
      <c r="T271" s="155" t="str">
        <f ca="1">IF(B271="","",IF(ISERROR(MATCH($J271,SorP!$B$1:$B$6226,0)),"",INDIRECT("'SorP'!$A$"&amp;MATCH($S271&amp;$J271,SorP!C:C,0))))</f>
        <v/>
      </c>
      <c r="U271" s="168"/>
      <c r="V271" s="169" t="e">
        <f>IF(C271="",NA(),MATCH($B271&amp;$C271,'Smelter Look-up'!$J:$J,0))</f>
        <v>#N/A</v>
      </c>
      <c r="X271" s="170">
        <f t="shared" ca="1" si="18"/>
        <v>0</v>
      </c>
      <c r="AB271" s="314" t="str">
        <f t="shared" si="20"/>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4" t="str">
        <f t="shared" si="20"/>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4" t="str">
        <f t="shared" si="20"/>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4" t="str">
        <f t="shared" si="20"/>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4" t="str">
        <f t="shared" si="20"/>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4" t="str">
        <f t="shared" si="20"/>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4" t="str">
        <f t="shared" si="20"/>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4" t="str">
        <f t="shared" si="20"/>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4" t="str">
        <f t="shared" si="20"/>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4" t="str">
        <f t="shared" si="20"/>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4" t="str">
        <f t="shared" si="20"/>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4" t="str">
        <f t="shared" si="20"/>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4" t="str">
        <f t="shared" si="20"/>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4" t="str">
        <f t="shared" si="20"/>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ca="1" si="18"/>
        <v>0</v>
      </c>
      <c r="AB285" s="314" t="str">
        <f t="shared" si="20"/>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9"/>
        <v/>
      </c>
      <c r="T286" s="155" t="str">
        <f ca="1">IF(B286="","",IF(ISERROR(MATCH($J286,SorP!$B$1:$B$6226,0)),"",INDIRECT("'SorP'!$A$"&amp;MATCH($S286&amp;$J286,SorP!C:C,0))))</f>
        <v/>
      </c>
      <c r="U286" s="168"/>
      <c r="V286" s="169" t="e">
        <f>IF(C286="",NA(),MATCH($B286&amp;$C286,'Smelter Look-up'!$J:$J,0))</f>
        <v>#N/A</v>
      </c>
      <c r="X286" s="170">
        <f t="shared" ca="1" si="18"/>
        <v>0</v>
      </c>
      <c r="AB286" s="314" t="str">
        <f t="shared" si="20"/>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9"/>
        <v/>
      </c>
      <c r="T287" s="155" t="str">
        <f ca="1">IF(B287="","",IF(ISERROR(MATCH($J287,SorP!$B$1:$B$6226,0)),"",INDIRECT("'SorP'!$A$"&amp;MATCH($S287&amp;$J287,SorP!C:C,0))))</f>
        <v/>
      </c>
      <c r="U287" s="168"/>
      <c r="V287" s="169" t="e">
        <f>IF(C287="",NA(),MATCH($B287&amp;$C287,'Smelter Look-up'!$J:$J,0))</f>
        <v>#N/A</v>
      </c>
      <c r="X287" s="170">
        <f t="shared" ca="1" si="18"/>
        <v>0</v>
      </c>
      <c r="AB287" s="314" t="str">
        <f t="shared" si="20"/>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4" t="str">
        <f t="shared" si="20"/>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4" t="str">
        <f t="shared" si="20"/>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4" t="str">
        <f t="shared" si="20"/>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4" t="str">
        <f t="shared" si="20"/>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4" t="str">
        <f t="shared" si="20"/>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4" t="str">
        <f t="shared" si="20"/>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4" t="str">
        <f t="shared" si="20"/>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4" t="str">
        <f t="shared" si="20"/>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4" t="str">
        <f t="shared" si="20"/>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4" t="str">
        <f t="shared" si="20"/>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4" t="str">
        <f t="shared" si="20"/>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4" t="str">
        <f t="shared" si="20"/>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4" t="str">
        <f t="shared" si="20"/>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4" t="str">
        <f t="shared" si="20"/>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20"/>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20"/>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20"/>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20"/>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20"/>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20"/>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ref="X319:X382" ca="1" si="21">IF(AND(C319="Smelter not listed",OR(LEN(D319)=0,LEN(E319)=0)),1,0)</f>
        <v>0</v>
      </c>
      <c r="AB319" s="314" t="str">
        <f t="shared" si="20"/>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22">IF(B320="","",IF(ISERROR(MATCH($E320,CL,0)),"Unknown",INDIRECT("'C'!$A$"&amp;MATCH($E320,CL,0)+1)))</f>
        <v/>
      </c>
      <c r="T320" s="155" t="str">
        <f ca="1">IF(B320="","",IF(ISERROR(MATCH($J320,SorP!$B$1:$B$6226,0)),"",INDIRECT("'SorP'!$A$"&amp;MATCH($S320&amp;$J320,SorP!C:C,0))))</f>
        <v/>
      </c>
      <c r="U320" s="168"/>
      <c r="V320" s="169" t="e">
        <f>IF(C320="",NA(),MATCH($B320&amp;$C320,'Smelter Look-up'!$J:$J,0))</f>
        <v>#N/A</v>
      </c>
      <c r="X320" s="170">
        <f t="shared" ca="1" si="21"/>
        <v>0</v>
      </c>
      <c r="AB320" s="314" t="str">
        <f t="shared" si="20"/>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2"/>
        <v/>
      </c>
      <c r="T321" s="155" t="str">
        <f ca="1">IF(B321="","",IF(ISERROR(MATCH($J321,SorP!$B$1:$B$6226,0)),"",INDIRECT("'SorP'!$A$"&amp;MATCH($S321&amp;$J321,SorP!C:C,0))))</f>
        <v/>
      </c>
      <c r="U321" s="168"/>
      <c r="V321" s="169" t="e">
        <f>IF(C321="",NA(),MATCH($B321&amp;$C321,'Smelter Look-up'!$J:$J,0))</f>
        <v>#N/A</v>
      </c>
      <c r="X321" s="170">
        <f t="shared" ca="1" si="21"/>
        <v>0</v>
      </c>
      <c r="AB321" s="314" t="str">
        <f t="shared" si="20"/>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2"/>
        <v/>
      </c>
      <c r="T322" s="155" t="str">
        <f ca="1">IF(B322="","",IF(ISERROR(MATCH($J322,SorP!$B$1:$B$6226,0)),"",INDIRECT("'SorP'!$A$"&amp;MATCH($S322&amp;$J322,SorP!C:C,0))))</f>
        <v/>
      </c>
      <c r="U322" s="168"/>
      <c r="V322" s="169" t="e">
        <f>IF(C322="",NA(),MATCH($B322&amp;$C322,'Smelter Look-up'!$J:$J,0))</f>
        <v>#N/A</v>
      </c>
      <c r="X322" s="170">
        <f t="shared" ca="1" si="21"/>
        <v>0</v>
      </c>
      <c r="AB322" s="314" t="str">
        <f t="shared" si="20"/>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2"/>
        <v/>
      </c>
      <c r="T323" s="155" t="str">
        <f ca="1">IF(B323="","",IF(ISERROR(MATCH($J323,SorP!$B$1:$B$6226,0)),"",INDIRECT("'SorP'!$A$"&amp;MATCH($S323&amp;$J323,SorP!C:C,0))))</f>
        <v/>
      </c>
      <c r="U323" s="168"/>
      <c r="V323" s="169" t="e">
        <f>IF(C323="",NA(),MATCH($B323&amp;$C323,'Smelter Look-up'!$J:$J,0))</f>
        <v>#N/A</v>
      </c>
      <c r="X323" s="170">
        <f t="shared" ca="1" si="21"/>
        <v>0</v>
      </c>
      <c r="AB323" s="314" t="str">
        <f t="shared" si="20"/>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2"/>
        <v/>
      </c>
      <c r="T324" s="155" t="str">
        <f ca="1">IF(B324="","",IF(ISERROR(MATCH($J324,SorP!$B$1:$B$6226,0)),"",INDIRECT("'SorP'!$A$"&amp;MATCH($S324&amp;$J324,SorP!C:C,0))))</f>
        <v/>
      </c>
      <c r="U324" s="168"/>
      <c r="V324" s="169" t="e">
        <f>IF(C324="",NA(),MATCH($B324&amp;$C324,'Smelter Look-up'!$J:$J,0))</f>
        <v>#N/A</v>
      </c>
      <c r="X324" s="170">
        <f t="shared" ca="1" si="21"/>
        <v>0</v>
      </c>
      <c r="AB324" s="314" t="str">
        <f t="shared" si="20"/>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2"/>
        <v/>
      </c>
      <c r="T325" s="155" t="str">
        <f ca="1">IF(B325="","",IF(ISERROR(MATCH($J325,SorP!$B$1:$B$6226,0)),"",INDIRECT("'SorP'!$A$"&amp;MATCH($S325&amp;$J325,SorP!C:C,0))))</f>
        <v/>
      </c>
      <c r="U325" s="168"/>
      <c r="V325" s="169" t="e">
        <f>IF(C325="",NA(),MATCH($B325&amp;$C325,'Smelter Look-up'!$J:$J,0))</f>
        <v>#N/A</v>
      </c>
      <c r="X325" s="170">
        <f t="shared" ca="1" si="21"/>
        <v>0</v>
      </c>
      <c r="AB325" s="314" t="str">
        <f t="shared" si="20"/>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2"/>
        <v/>
      </c>
      <c r="T326" s="155" t="str">
        <f ca="1">IF(B326="","",IF(ISERROR(MATCH($J326,SorP!$B$1:$B$6226,0)),"",INDIRECT("'SorP'!$A$"&amp;MATCH($S326&amp;$J326,SorP!C:C,0))))</f>
        <v/>
      </c>
      <c r="U326" s="168"/>
      <c r="V326" s="169" t="e">
        <f>IF(C326="",NA(),MATCH($B326&amp;$C326,'Smelter Look-up'!$J:$J,0))</f>
        <v>#N/A</v>
      </c>
      <c r="X326" s="170">
        <f t="shared" ca="1" si="21"/>
        <v>0</v>
      </c>
      <c r="AB326" s="314" t="str">
        <f t="shared" ref="AB326:AB389" si="23">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2"/>
        <v/>
      </c>
      <c r="T327" s="155" t="str">
        <f ca="1">IF(B327="","",IF(ISERROR(MATCH($J327,SorP!$B$1:$B$6226,0)),"",INDIRECT("'SorP'!$A$"&amp;MATCH($S327&amp;$J327,SorP!C:C,0))))</f>
        <v/>
      </c>
      <c r="U327" s="168"/>
      <c r="V327" s="169" t="e">
        <f>IF(C327="",NA(),MATCH($B327&amp;$C327,'Smelter Look-up'!$J:$J,0))</f>
        <v>#N/A</v>
      </c>
      <c r="X327" s="170">
        <f t="shared" ca="1" si="21"/>
        <v>0</v>
      </c>
      <c r="AB327" s="314" t="str">
        <f t="shared" si="23"/>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2"/>
        <v/>
      </c>
      <c r="T328" s="155" t="str">
        <f ca="1">IF(B328="","",IF(ISERROR(MATCH($J328,SorP!$B$1:$B$6226,0)),"",INDIRECT("'SorP'!$A$"&amp;MATCH($S328&amp;$J328,SorP!C:C,0))))</f>
        <v/>
      </c>
      <c r="U328" s="168"/>
      <c r="V328" s="169" t="e">
        <f>IF(C328="",NA(),MATCH($B328&amp;$C328,'Smelter Look-up'!$J:$J,0))</f>
        <v>#N/A</v>
      </c>
      <c r="X328" s="170">
        <f t="shared" ca="1" si="21"/>
        <v>0</v>
      </c>
      <c r="AB328" s="314" t="str">
        <f t="shared" si="23"/>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2"/>
        <v/>
      </c>
      <c r="T329" s="155" t="str">
        <f ca="1">IF(B329="","",IF(ISERROR(MATCH($J329,SorP!$B$1:$B$6226,0)),"",INDIRECT("'SorP'!$A$"&amp;MATCH($S329&amp;$J329,SorP!C:C,0))))</f>
        <v/>
      </c>
      <c r="U329" s="168"/>
      <c r="V329" s="169" t="e">
        <f>IF(C329="",NA(),MATCH($B329&amp;$C329,'Smelter Look-up'!$J:$J,0))</f>
        <v>#N/A</v>
      </c>
      <c r="X329" s="170">
        <f t="shared" ca="1" si="21"/>
        <v>0</v>
      </c>
      <c r="AB329" s="314" t="str">
        <f t="shared" si="23"/>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2"/>
        <v/>
      </c>
      <c r="T330" s="155" t="str">
        <f ca="1">IF(B330="","",IF(ISERROR(MATCH($J330,SorP!$B$1:$B$6226,0)),"",INDIRECT("'SorP'!$A$"&amp;MATCH($S330&amp;$J330,SorP!C:C,0))))</f>
        <v/>
      </c>
      <c r="U330" s="168"/>
      <c r="V330" s="169" t="e">
        <f>IF(C330="",NA(),MATCH($B330&amp;$C330,'Smelter Look-up'!$J:$J,0))</f>
        <v>#N/A</v>
      </c>
      <c r="X330" s="170">
        <f t="shared" ca="1" si="21"/>
        <v>0</v>
      </c>
      <c r="AB330" s="314" t="str">
        <f t="shared" si="23"/>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2"/>
        <v/>
      </c>
      <c r="T331" s="155" t="str">
        <f ca="1">IF(B331="","",IF(ISERROR(MATCH($J331,SorP!$B$1:$B$6226,0)),"",INDIRECT("'SorP'!$A$"&amp;MATCH($S331&amp;$J331,SorP!C:C,0))))</f>
        <v/>
      </c>
      <c r="U331" s="168"/>
      <c r="V331" s="169" t="e">
        <f>IF(C331="",NA(),MATCH($B331&amp;$C331,'Smelter Look-up'!$J:$J,0))</f>
        <v>#N/A</v>
      </c>
      <c r="X331" s="170">
        <f t="shared" ca="1" si="21"/>
        <v>0</v>
      </c>
      <c r="AB331" s="314" t="str">
        <f t="shared" si="23"/>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2"/>
        <v/>
      </c>
      <c r="T332" s="155" t="str">
        <f ca="1">IF(B332="","",IF(ISERROR(MATCH($J332,SorP!$B$1:$B$6226,0)),"",INDIRECT("'SorP'!$A$"&amp;MATCH($S332&amp;$J332,SorP!C:C,0))))</f>
        <v/>
      </c>
      <c r="U332" s="168"/>
      <c r="V332" s="169" t="e">
        <f>IF(C332="",NA(),MATCH($B332&amp;$C332,'Smelter Look-up'!$J:$J,0))</f>
        <v>#N/A</v>
      </c>
      <c r="X332" s="170">
        <f t="shared" ca="1" si="21"/>
        <v>0</v>
      </c>
      <c r="AB332" s="314" t="str">
        <f t="shared" si="23"/>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2"/>
        <v/>
      </c>
      <c r="T333" s="155" t="str">
        <f ca="1">IF(B333="","",IF(ISERROR(MATCH($J333,SorP!$B$1:$B$6226,0)),"",INDIRECT("'SorP'!$A$"&amp;MATCH($S333&amp;$J333,SorP!C:C,0))))</f>
        <v/>
      </c>
      <c r="U333" s="168"/>
      <c r="V333" s="169" t="e">
        <f>IF(C333="",NA(),MATCH($B333&amp;$C333,'Smelter Look-up'!$J:$J,0))</f>
        <v>#N/A</v>
      </c>
      <c r="X333" s="170">
        <f t="shared" ca="1" si="21"/>
        <v>0</v>
      </c>
      <c r="AB333" s="314" t="str">
        <f t="shared" si="23"/>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2"/>
        <v/>
      </c>
      <c r="T334" s="155" t="str">
        <f ca="1">IF(B334="","",IF(ISERROR(MATCH($J334,SorP!$B$1:$B$6226,0)),"",INDIRECT("'SorP'!$A$"&amp;MATCH($S334&amp;$J334,SorP!C:C,0))))</f>
        <v/>
      </c>
      <c r="U334" s="168"/>
      <c r="V334" s="169" t="e">
        <f>IF(C334="",NA(),MATCH($B334&amp;$C334,'Smelter Look-up'!$J:$J,0))</f>
        <v>#N/A</v>
      </c>
      <c r="X334" s="170">
        <f t="shared" ca="1" si="21"/>
        <v>0</v>
      </c>
      <c r="AB334" s="314" t="str">
        <f t="shared" si="23"/>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2"/>
        <v/>
      </c>
      <c r="T335" s="155" t="str">
        <f ca="1">IF(B335="","",IF(ISERROR(MATCH($J335,SorP!$B$1:$B$6226,0)),"",INDIRECT("'SorP'!$A$"&amp;MATCH($S335&amp;$J335,SorP!C:C,0))))</f>
        <v/>
      </c>
      <c r="U335" s="168"/>
      <c r="V335" s="169" t="e">
        <f>IF(C335="",NA(),MATCH($B335&amp;$C335,'Smelter Look-up'!$J:$J,0))</f>
        <v>#N/A</v>
      </c>
      <c r="X335" s="170">
        <f t="shared" ca="1" si="21"/>
        <v>0</v>
      </c>
      <c r="AB335" s="314" t="str">
        <f t="shared" si="23"/>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4" t="str">
        <f t="shared" si="23"/>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4" t="str">
        <f t="shared" si="23"/>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4" t="str">
        <f t="shared" si="23"/>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4" t="str">
        <f t="shared" si="23"/>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4" t="str">
        <f t="shared" si="23"/>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4" t="str">
        <f t="shared" si="23"/>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4" t="str">
        <f t="shared" si="23"/>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4" t="str">
        <f t="shared" si="23"/>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4" t="str">
        <f t="shared" si="23"/>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4" t="str">
        <f t="shared" si="23"/>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4" t="str">
        <f t="shared" si="23"/>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4" t="str">
        <f t="shared" si="23"/>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4" t="str">
        <f t="shared" si="23"/>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ca="1" si="21"/>
        <v>0</v>
      </c>
      <c r="AB349" s="314" t="str">
        <f t="shared" si="23"/>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2"/>
        <v/>
      </c>
      <c r="T350" s="155" t="str">
        <f ca="1">IF(B350="","",IF(ISERROR(MATCH($J350,SorP!$B$1:$B$6226,0)),"",INDIRECT("'SorP'!$A$"&amp;MATCH($S350&amp;$J350,SorP!C:C,0))))</f>
        <v/>
      </c>
      <c r="U350" s="168"/>
      <c r="V350" s="169" t="e">
        <f>IF(C350="",NA(),MATCH($B350&amp;$C350,'Smelter Look-up'!$J:$J,0))</f>
        <v>#N/A</v>
      </c>
      <c r="X350" s="170">
        <f t="shared" ca="1" si="21"/>
        <v>0</v>
      </c>
      <c r="AB350" s="314" t="str">
        <f t="shared" si="23"/>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2"/>
        <v/>
      </c>
      <c r="T351" s="155" t="str">
        <f ca="1">IF(B351="","",IF(ISERROR(MATCH($J351,SorP!$B$1:$B$6226,0)),"",INDIRECT("'SorP'!$A$"&amp;MATCH($S351&amp;$J351,SorP!C:C,0))))</f>
        <v/>
      </c>
      <c r="U351" s="168"/>
      <c r="V351" s="169" t="e">
        <f>IF(C351="",NA(),MATCH($B351&amp;$C351,'Smelter Look-up'!$J:$J,0))</f>
        <v>#N/A</v>
      </c>
      <c r="X351" s="170">
        <f t="shared" ca="1" si="21"/>
        <v>0</v>
      </c>
      <c r="AB351" s="314" t="str">
        <f t="shared" si="23"/>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4" t="str">
        <f t="shared" si="23"/>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4" t="str">
        <f t="shared" si="23"/>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4" t="str">
        <f t="shared" si="23"/>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4" t="str">
        <f t="shared" si="23"/>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4" t="str">
        <f t="shared" si="23"/>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4" t="str">
        <f t="shared" si="23"/>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4" t="str">
        <f t="shared" si="23"/>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4" t="str">
        <f t="shared" si="23"/>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4" t="str">
        <f t="shared" si="23"/>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4" t="str">
        <f t="shared" si="23"/>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4" t="str">
        <f t="shared" si="23"/>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4" t="str">
        <f t="shared" si="23"/>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4" t="str">
        <f t="shared" si="23"/>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4" t="str">
        <f t="shared" si="23"/>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3"/>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3"/>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3"/>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3"/>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3"/>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3"/>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ref="X383:X446" ca="1" si="24">IF(AND(C383="Smelter not listed",OR(LEN(D383)=0,LEN(E383)=0)),1,0)</f>
        <v>0</v>
      </c>
      <c r="AB383" s="314" t="str">
        <f t="shared" si="23"/>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5">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4"/>
        <v>0</v>
      </c>
      <c r="AB384" s="314" t="str">
        <f t="shared" si="23"/>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5"/>
        <v/>
      </c>
      <c r="T385" s="155" t="str">
        <f ca="1">IF(B385="","",IF(ISERROR(MATCH($J385,SorP!$B$1:$B$6226,0)),"",INDIRECT("'SorP'!$A$"&amp;MATCH($S385&amp;$J385,SorP!C:C,0))))</f>
        <v/>
      </c>
      <c r="U385" s="168"/>
      <c r="V385" s="169" t="e">
        <f>IF(C385="",NA(),MATCH($B385&amp;$C385,'Smelter Look-up'!$J:$J,0))</f>
        <v>#N/A</v>
      </c>
      <c r="X385" s="170">
        <f t="shared" ca="1" si="24"/>
        <v>0</v>
      </c>
      <c r="AB385" s="314" t="str">
        <f t="shared" si="23"/>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5"/>
        <v/>
      </c>
      <c r="T386" s="155" t="str">
        <f ca="1">IF(B386="","",IF(ISERROR(MATCH($J386,SorP!$B$1:$B$6226,0)),"",INDIRECT("'SorP'!$A$"&amp;MATCH($S386&amp;$J386,SorP!C:C,0))))</f>
        <v/>
      </c>
      <c r="U386" s="168"/>
      <c r="V386" s="169" t="e">
        <f>IF(C386="",NA(),MATCH($B386&amp;$C386,'Smelter Look-up'!$J:$J,0))</f>
        <v>#N/A</v>
      </c>
      <c r="X386" s="170">
        <f t="shared" ca="1" si="24"/>
        <v>0</v>
      </c>
      <c r="AB386" s="314" t="str">
        <f t="shared" si="23"/>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5"/>
        <v/>
      </c>
      <c r="T387" s="155" t="str">
        <f ca="1">IF(B387="","",IF(ISERROR(MATCH($J387,SorP!$B$1:$B$6226,0)),"",INDIRECT("'SorP'!$A$"&amp;MATCH($S387&amp;$J387,SorP!C:C,0))))</f>
        <v/>
      </c>
      <c r="U387" s="168"/>
      <c r="V387" s="169" t="e">
        <f>IF(C387="",NA(),MATCH($B387&amp;$C387,'Smelter Look-up'!$J:$J,0))</f>
        <v>#N/A</v>
      </c>
      <c r="X387" s="170">
        <f t="shared" ca="1" si="24"/>
        <v>0</v>
      </c>
      <c r="AB387" s="314" t="str">
        <f t="shared" si="23"/>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5"/>
        <v/>
      </c>
      <c r="T388" s="155" t="str">
        <f ca="1">IF(B388="","",IF(ISERROR(MATCH($J388,SorP!$B$1:$B$6226,0)),"",INDIRECT("'SorP'!$A$"&amp;MATCH($S388&amp;$J388,SorP!C:C,0))))</f>
        <v/>
      </c>
      <c r="U388" s="168"/>
      <c r="V388" s="169" t="e">
        <f>IF(C388="",NA(),MATCH($B388&amp;$C388,'Smelter Look-up'!$J:$J,0))</f>
        <v>#N/A</v>
      </c>
      <c r="X388" s="170">
        <f t="shared" ca="1" si="24"/>
        <v>0</v>
      </c>
      <c r="AB388" s="314" t="str">
        <f t="shared" si="23"/>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5"/>
        <v/>
      </c>
      <c r="T389" s="155" t="str">
        <f ca="1">IF(B389="","",IF(ISERROR(MATCH($J389,SorP!$B$1:$B$6226,0)),"",INDIRECT("'SorP'!$A$"&amp;MATCH($S389&amp;$J389,SorP!C:C,0))))</f>
        <v/>
      </c>
      <c r="U389" s="168"/>
      <c r="V389" s="169" t="e">
        <f>IF(C389="",NA(),MATCH($B389&amp;$C389,'Smelter Look-up'!$J:$J,0))</f>
        <v>#N/A</v>
      </c>
      <c r="X389" s="170">
        <f t="shared" ca="1" si="24"/>
        <v>0</v>
      </c>
      <c r="AB389" s="314" t="str">
        <f t="shared" si="23"/>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5"/>
        <v/>
      </c>
      <c r="T390" s="155" t="str">
        <f ca="1">IF(B390="","",IF(ISERROR(MATCH($J390,SorP!$B$1:$B$6226,0)),"",INDIRECT("'SorP'!$A$"&amp;MATCH($S390&amp;$J390,SorP!C:C,0))))</f>
        <v/>
      </c>
      <c r="U390" s="168"/>
      <c r="V390" s="169" t="e">
        <f>IF(C390="",NA(),MATCH($B390&amp;$C390,'Smelter Look-up'!$J:$J,0))</f>
        <v>#N/A</v>
      </c>
      <c r="X390" s="170">
        <f t="shared" ca="1" si="24"/>
        <v>0</v>
      </c>
      <c r="AB390" s="314" t="str">
        <f t="shared" ref="AB390:AB453" si="26">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5"/>
        <v/>
      </c>
      <c r="T391" s="155" t="str">
        <f ca="1">IF(B391="","",IF(ISERROR(MATCH($J391,SorP!$B$1:$B$6226,0)),"",INDIRECT("'SorP'!$A$"&amp;MATCH($S391&amp;$J391,SorP!C:C,0))))</f>
        <v/>
      </c>
      <c r="U391" s="168"/>
      <c r="V391" s="169" t="e">
        <f>IF(C391="",NA(),MATCH($B391&amp;$C391,'Smelter Look-up'!$J:$J,0))</f>
        <v>#N/A</v>
      </c>
      <c r="X391" s="170">
        <f t="shared" ca="1" si="24"/>
        <v>0</v>
      </c>
      <c r="AB391" s="314" t="str">
        <f t="shared" si="26"/>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5"/>
        <v/>
      </c>
      <c r="T392" s="155" t="str">
        <f ca="1">IF(B392="","",IF(ISERROR(MATCH($J392,SorP!$B$1:$B$6226,0)),"",INDIRECT("'SorP'!$A$"&amp;MATCH($S392&amp;$J392,SorP!C:C,0))))</f>
        <v/>
      </c>
      <c r="U392" s="168"/>
      <c r="V392" s="169" t="e">
        <f>IF(C392="",NA(),MATCH($B392&amp;$C392,'Smelter Look-up'!$J:$J,0))</f>
        <v>#N/A</v>
      </c>
      <c r="X392" s="170">
        <f t="shared" ca="1" si="24"/>
        <v>0</v>
      </c>
      <c r="AB392" s="314" t="str">
        <f t="shared" si="26"/>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5"/>
        <v/>
      </c>
      <c r="T393" s="155" t="str">
        <f ca="1">IF(B393="","",IF(ISERROR(MATCH($J393,SorP!$B$1:$B$6226,0)),"",INDIRECT("'SorP'!$A$"&amp;MATCH($S393&amp;$J393,SorP!C:C,0))))</f>
        <v/>
      </c>
      <c r="U393" s="168"/>
      <c r="V393" s="169" t="e">
        <f>IF(C393="",NA(),MATCH($B393&amp;$C393,'Smelter Look-up'!$J:$J,0))</f>
        <v>#N/A</v>
      </c>
      <c r="X393" s="170">
        <f t="shared" ca="1" si="24"/>
        <v>0</v>
      </c>
      <c r="AB393" s="314" t="str">
        <f t="shared" si="26"/>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5"/>
        <v/>
      </c>
      <c r="T394" s="155" t="str">
        <f ca="1">IF(B394="","",IF(ISERROR(MATCH($J394,SorP!$B$1:$B$6226,0)),"",INDIRECT("'SorP'!$A$"&amp;MATCH($S394&amp;$J394,SorP!C:C,0))))</f>
        <v/>
      </c>
      <c r="U394" s="168"/>
      <c r="V394" s="169" t="e">
        <f>IF(C394="",NA(),MATCH($B394&amp;$C394,'Smelter Look-up'!$J:$J,0))</f>
        <v>#N/A</v>
      </c>
      <c r="X394" s="170">
        <f t="shared" ca="1" si="24"/>
        <v>0</v>
      </c>
      <c r="AB394" s="314" t="str">
        <f t="shared" si="26"/>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5"/>
        <v/>
      </c>
      <c r="T395" s="155" t="str">
        <f ca="1">IF(B395="","",IF(ISERROR(MATCH($J395,SorP!$B$1:$B$6226,0)),"",INDIRECT("'SorP'!$A$"&amp;MATCH($S395&amp;$J395,SorP!C:C,0))))</f>
        <v/>
      </c>
      <c r="U395" s="168"/>
      <c r="V395" s="169" t="e">
        <f>IF(C395="",NA(),MATCH($B395&amp;$C395,'Smelter Look-up'!$J:$J,0))</f>
        <v>#N/A</v>
      </c>
      <c r="X395" s="170">
        <f t="shared" ca="1" si="24"/>
        <v>0</v>
      </c>
      <c r="AB395" s="314" t="str">
        <f t="shared" si="26"/>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5"/>
        <v/>
      </c>
      <c r="T396" s="155" t="str">
        <f ca="1">IF(B396="","",IF(ISERROR(MATCH($J396,SorP!$B$1:$B$6226,0)),"",INDIRECT("'SorP'!$A$"&amp;MATCH($S396&amp;$J396,SorP!C:C,0))))</f>
        <v/>
      </c>
      <c r="U396" s="168"/>
      <c r="V396" s="169" t="e">
        <f>IF(C396="",NA(),MATCH($B396&amp;$C396,'Smelter Look-up'!$J:$J,0))</f>
        <v>#N/A</v>
      </c>
      <c r="X396" s="170">
        <f t="shared" ca="1" si="24"/>
        <v>0</v>
      </c>
      <c r="AB396" s="314" t="str">
        <f t="shared" si="26"/>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5"/>
        <v/>
      </c>
      <c r="T397" s="155" t="str">
        <f ca="1">IF(B397="","",IF(ISERROR(MATCH($J397,SorP!$B$1:$B$6226,0)),"",INDIRECT("'SorP'!$A$"&amp;MATCH($S397&amp;$J397,SorP!C:C,0))))</f>
        <v/>
      </c>
      <c r="U397" s="168"/>
      <c r="V397" s="169" t="e">
        <f>IF(C397="",NA(),MATCH($B397&amp;$C397,'Smelter Look-up'!$J:$J,0))</f>
        <v>#N/A</v>
      </c>
      <c r="X397" s="170">
        <f t="shared" ca="1" si="24"/>
        <v>0</v>
      </c>
      <c r="AB397" s="314" t="str">
        <f t="shared" si="26"/>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5"/>
        <v/>
      </c>
      <c r="T398" s="155" t="str">
        <f ca="1">IF(B398="","",IF(ISERROR(MATCH($J398,SorP!$B$1:$B$6226,0)),"",INDIRECT("'SorP'!$A$"&amp;MATCH($S398&amp;$J398,SorP!C:C,0))))</f>
        <v/>
      </c>
      <c r="U398" s="168"/>
      <c r="V398" s="169" t="e">
        <f>IF(C398="",NA(),MATCH($B398&amp;$C398,'Smelter Look-up'!$J:$J,0))</f>
        <v>#N/A</v>
      </c>
      <c r="X398" s="170">
        <f t="shared" ca="1" si="24"/>
        <v>0</v>
      </c>
      <c r="AB398" s="314" t="str">
        <f t="shared" si="26"/>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5"/>
        <v/>
      </c>
      <c r="T399" s="155" t="str">
        <f ca="1">IF(B399="","",IF(ISERROR(MATCH($J399,SorP!$B$1:$B$6226,0)),"",INDIRECT("'SorP'!$A$"&amp;MATCH($S399&amp;$J399,SorP!C:C,0))))</f>
        <v/>
      </c>
      <c r="U399" s="168"/>
      <c r="V399" s="169" t="e">
        <f>IF(C399="",NA(),MATCH($B399&amp;$C399,'Smelter Look-up'!$J:$J,0))</f>
        <v>#N/A</v>
      </c>
      <c r="X399" s="170">
        <f t="shared" ca="1" si="24"/>
        <v>0</v>
      </c>
      <c r="AB399" s="314" t="str">
        <f t="shared" si="26"/>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4" t="str">
        <f t="shared" si="26"/>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4" t="str">
        <f t="shared" si="26"/>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4" t="str">
        <f t="shared" si="26"/>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4" t="str">
        <f t="shared" si="26"/>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4" t="str">
        <f t="shared" si="26"/>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4" t="str">
        <f t="shared" si="26"/>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4" t="str">
        <f t="shared" si="26"/>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4" t="str">
        <f t="shared" si="26"/>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4" t="str">
        <f t="shared" si="26"/>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4" t="str">
        <f t="shared" si="26"/>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4" t="str">
        <f t="shared" si="26"/>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4" t="str">
        <f t="shared" si="26"/>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4" t="str">
        <f t="shared" si="26"/>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ca="1" si="24"/>
        <v>0</v>
      </c>
      <c r="AB413" s="314" t="str">
        <f t="shared" si="26"/>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5"/>
        <v/>
      </c>
      <c r="T414" s="155" t="str">
        <f ca="1">IF(B414="","",IF(ISERROR(MATCH($J414,SorP!$B$1:$B$6226,0)),"",INDIRECT("'SorP'!$A$"&amp;MATCH($S414&amp;$J414,SorP!C:C,0))))</f>
        <v/>
      </c>
      <c r="U414" s="168"/>
      <c r="V414" s="169" t="e">
        <f>IF(C414="",NA(),MATCH($B414&amp;$C414,'Smelter Look-up'!$J:$J,0))</f>
        <v>#N/A</v>
      </c>
      <c r="X414" s="170">
        <f t="shared" ca="1" si="24"/>
        <v>0</v>
      </c>
      <c r="AB414" s="314" t="str">
        <f t="shared" si="26"/>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5"/>
        <v/>
      </c>
      <c r="T415" s="155" t="str">
        <f ca="1">IF(B415="","",IF(ISERROR(MATCH($J415,SorP!$B$1:$B$6226,0)),"",INDIRECT("'SorP'!$A$"&amp;MATCH($S415&amp;$J415,SorP!C:C,0))))</f>
        <v/>
      </c>
      <c r="U415" s="168"/>
      <c r="V415" s="169" t="e">
        <f>IF(C415="",NA(),MATCH($B415&amp;$C415,'Smelter Look-up'!$J:$J,0))</f>
        <v>#N/A</v>
      </c>
      <c r="X415" s="170">
        <f t="shared" ca="1" si="24"/>
        <v>0</v>
      </c>
      <c r="AB415" s="314" t="str">
        <f t="shared" si="26"/>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4" t="str">
        <f t="shared" si="26"/>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4" t="str">
        <f t="shared" si="26"/>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4" t="str">
        <f t="shared" si="26"/>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4" t="str">
        <f t="shared" si="26"/>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4" t="str">
        <f t="shared" si="26"/>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4" t="str">
        <f t="shared" si="26"/>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4" t="str">
        <f t="shared" si="26"/>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4" t="str">
        <f t="shared" si="26"/>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4" t="str">
        <f t="shared" si="26"/>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4" t="str">
        <f t="shared" si="26"/>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4" t="str">
        <f t="shared" si="26"/>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4" t="str">
        <f t="shared" si="26"/>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4" t="str">
        <f t="shared" si="26"/>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4" t="str">
        <f t="shared" si="26"/>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6"/>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6"/>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6"/>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6"/>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6"/>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6"/>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ref="X447:X510" ca="1" si="27">IF(AND(C447="Smelter not listed",OR(LEN(D447)=0,LEN(E447)=0)),1,0)</f>
        <v>0</v>
      </c>
      <c r="AB447" s="314" t="str">
        <f t="shared" si="26"/>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8">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7"/>
        <v>0</v>
      </c>
      <c r="AB448" s="314" t="str">
        <f t="shared" si="26"/>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8"/>
        <v/>
      </c>
      <c r="T449" s="155" t="str">
        <f ca="1">IF(B449="","",IF(ISERROR(MATCH($J449,SorP!$B$1:$B$6226,0)),"",INDIRECT("'SorP'!$A$"&amp;MATCH($S449&amp;$J449,SorP!C:C,0))))</f>
        <v/>
      </c>
      <c r="U449" s="168"/>
      <c r="V449" s="169" t="e">
        <f>IF(C449="",NA(),MATCH($B449&amp;$C449,'Smelter Look-up'!$J:$J,0))</f>
        <v>#N/A</v>
      </c>
      <c r="X449" s="170">
        <f t="shared" ca="1" si="27"/>
        <v>0</v>
      </c>
      <c r="AB449" s="314" t="str">
        <f t="shared" si="26"/>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8"/>
        <v/>
      </c>
      <c r="T450" s="155" t="str">
        <f ca="1">IF(B450="","",IF(ISERROR(MATCH($J450,SorP!$B$1:$B$6226,0)),"",INDIRECT("'SorP'!$A$"&amp;MATCH($S450&amp;$J450,SorP!C:C,0))))</f>
        <v/>
      </c>
      <c r="U450" s="168"/>
      <c r="V450" s="169" t="e">
        <f>IF(C450="",NA(),MATCH($B450&amp;$C450,'Smelter Look-up'!$J:$J,0))</f>
        <v>#N/A</v>
      </c>
      <c r="X450" s="170">
        <f t="shared" ca="1" si="27"/>
        <v>0</v>
      </c>
      <c r="AB450" s="314" t="str">
        <f t="shared" si="26"/>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8"/>
        <v/>
      </c>
      <c r="T451" s="155" t="str">
        <f ca="1">IF(B451="","",IF(ISERROR(MATCH($J451,SorP!$B$1:$B$6226,0)),"",INDIRECT("'SorP'!$A$"&amp;MATCH($S451&amp;$J451,SorP!C:C,0))))</f>
        <v/>
      </c>
      <c r="U451" s="168"/>
      <c r="V451" s="169" t="e">
        <f>IF(C451="",NA(),MATCH($B451&amp;$C451,'Smelter Look-up'!$J:$J,0))</f>
        <v>#N/A</v>
      </c>
      <c r="X451" s="170">
        <f t="shared" ca="1" si="27"/>
        <v>0</v>
      </c>
      <c r="AB451" s="314" t="str">
        <f t="shared" si="26"/>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8"/>
        <v/>
      </c>
      <c r="T452" s="155" t="str">
        <f ca="1">IF(B452="","",IF(ISERROR(MATCH($J452,SorP!$B$1:$B$6226,0)),"",INDIRECT("'SorP'!$A$"&amp;MATCH($S452&amp;$J452,SorP!C:C,0))))</f>
        <v/>
      </c>
      <c r="U452" s="168"/>
      <c r="V452" s="169" t="e">
        <f>IF(C452="",NA(),MATCH($B452&amp;$C452,'Smelter Look-up'!$J:$J,0))</f>
        <v>#N/A</v>
      </c>
      <c r="X452" s="170">
        <f t="shared" ca="1" si="27"/>
        <v>0</v>
      </c>
      <c r="AB452" s="314" t="str">
        <f t="shared" si="26"/>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8"/>
        <v/>
      </c>
      <c r="T453" s="155" t="str">
        <f ca="1">IF(B453="","",IF(ISERROR(MATCH($J453,SorP!$B$1:$B$6226,0)),"",INDIRECT("'SorP'!$A$"&amp;MATCH($S453&amp;$J453,SorP!C:C,0))))</f>
        <v/>
      </c>
      <c r="U453" s="168"/>
      <c r="V453" s="169" t="e">
        <f>IF(C453="",NA(),MATCH($B453&amp;$C453,'Smelter Look-up'!$J:$J,0))</f>
        <v>#N/A</v>
      </c>
      <c r="X453" s="170">
        <f t="shared" ca="1" si="27"/>
        <v>0</v>
      </c>
      <c r="AB453" s="314" t="str">
        <f t="shared" si="26"/>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8"/>
        <v/>
      </c>
      <c r="T454" s="155" t="str">
        <f ca="1">IF(B454="","",IF(ISERROR(MATCH($J454,SorP!$B$1:$B$6226,0)),"",INDIRECT("'SorP'!$A$"&amp;MATCH($S454&amp;$J454,SorP!C:C,0))))</f>
        <v/>
      </c>
      <c r="U454" s="168"/>
      <c r="V454" s="169" t="e">
        <f>IF(C454="",NA(),MATCH($B454&amp;$C454,'Smelter Look-up'!$J:$J,0))</f>
        <v>#N/A</v>
      </c>
      <c r="X454" s="170">
        <f t="shared" ca="1" si="27"/>
        <v>0</v>
      </c>
      <c r="AB454" s="314" t="str">
        <f t="shared" ref="AB454:AB517" si="29">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8"/>
        <v/>
      </c>
      <c r="T455" s="155" t="str">
        <f ca="1">IF(B455="","",IF(ISERROR(MATCH($J455,SorP!$B$1:$B$6226,0)),"",INDIRECT("'SorP'!$A$"&amp;MATCH($S455&amp;$J455,SorP!C:C,0))))</f>
        <v/>
      </c>
      <c r="U455" s="168"/>
      <c r="V455" s="169" t="e">
        <f>IF(C455="",NA(),MATCH($B455&amp;$C455,'Smelter Look-up'!$J:$J,0))</f>
        <v>#N/A</v>
      </c>
      <c r="X455" s="170">
        <f t="shared" ca="1" si="27"/>
        <v>0</v>
      </c>
      <c r="AB455" s="314" t="str">
        <f t="shared" si="29"/>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8"/>
        <v/>
      </c>
      <c r="T456" s="155" t="str">
        <f ca="1">IF(B456="","",IF(ISERROR(MATCH($J456,SorP!$B$1:$B$6226,0)),"",INDIRECT("'SorP'!$A$"&amp;MATCH($S456&amp;$J456,SorP!C:C,0))))</f>
        <v/>
      </c>
      <c r="U456" s="168"/>
      <c r="V456" s="169" t="e">
        <f>IF(C456="",NA(),MATCH($B456&amp;$C456,'Smelter Look-up'!$J:$J,0))</f>
        <v>#N/A</v>
      </c>
      <c r="X456" s="170">
        <f t="shared" ca="1" si="27"/>
        <v>0</v>
      </c>
      <c r="AB456" s="314" t="str">
        <f t="shared" si="29"/>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8"/>
        <v/>
      </c>
      <c r="T457" s="155" t="str">
        <f ca="1">IF(B457="","",IF(ISERROR(MATCH($J457,SorP!$B$1:$B$6226,0)),"",INDIRECT("'SorP'!$A$"&amp;MATCH($S457&amp;$J457,SorP!C:C,0))))</f>
        <v/>
      </c>
      <c r="U457" s="168"/>
      <c r="V457" s="169" t="e">
        <f>IF(C457="",NA(),MATCH($B457&amp;$C457,'Smelter Look-up'!$J:$J,0))</f>
        <v>#N/A</v>
      </c>
      <c r="X457" s="170">
        <f t="shared" ca="1" si="27"/>
        <v>0</v>
      </c>
      <c r="AB457" s="314" t="str">
        <f t="shared" si="29"/>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8"/>
        <v/>
      </c>
      <c r="T458" s="155" t="str">
        <f ca="1">IF(B458="","",IF(ISERROR(MATCH($J458,SorP!$B$1:$B$6226,0)),"",INDIRECT("'SorP'!$A$"&amp;MATCH($S458&amp;$J458,SorP!C:C,0))))</f>
        <v/>
      </c>
      <c r="U458" s="168"/>
      <c r="V458" s="169" t="e">
        <f>IF(C458="",NA(),MATCH($B458&amp;$C458,'Smelter Look-up'!$J:$J,0))</f>
        <v>#N/A</v>
      </c>
      <c r="X458" s="170">
        <f t="shared" ca="1" si="27"/>
        <v>0</v>
      </c>
      <c r="AB458" s="314" t="str">
        <f t="shared" si="29"/>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8"/>
        <v/>
      </c>
      <c r="T459" s="155" t="str">
        <f ca="1">IF(B459="","",IF(ISERROR(MATCH($J459,SorP!$B$1:$B$6226,0)),"",INDIRECT("'SorP'!$A$"&amp;MATCH($S459&amp;$J459,SorP!C:C,0))))</f>
        <v/>
      </c>
      <c r="U459" s="168"/>
      <c r="V459" s="169" t="e">
        <f>IF(C459="",NA(),MATCH($B459&amp;$C459,'Smelter Look-up'!$J:$J,0))</f>
        <v>#N/A</v>
      </c>
      <c r="X459" s="170">
        <f t="shared" ca="1" si="27"/>
        <v>0</v>
      </c>
      <c r="AB459" s="314" t="str">
        <f t="shared" si="29"/>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8"/>
        <v/>
      </c>
      <c r="T460" s="155" t="str">
        <f ca="1">IF(B460="","",IF(ISERROR(MATCH($J460,SorP!$B$1:$B$6226,0)),"",INDIRECT("'SorP'!$A$"&amp;MATCH($S460&amp;$J460,SorP!C:C,0))))</f>
        <v/>
      </c>
      <c r="U460" s="168"/>
      <c r="V460" s="169" t="e">
        <f>IF(C460="",NA(),MATCH($B460&amp;$C460,'Smelter Look-up'!$J:$J,0))</f>
        <v>#N/A</v>
      </c>
      <c r="X460" s="170">
        <f t="shared" ca="1" si="27"/>
        <v>0</v>
      </c>
      <c r="AB460" s="314" t="str">
        <f t="shared" si="29"/>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8"/>
        <v/>
      </c>
      <c r="T461" s="155" t="str">
        <f ca="1">IF(B461="","",IF(ISERROR(MATCH($J461,SorP!$B$1:$B$6226,0)),"",INDIRECT("'SorP'!$A$"&amp;MATCH($S461&amp;$J461,SorP!C:C,0))))</f>
        <v/>
      </c>
      <c r="U461" s="168"/>
      <c r="V461" s="169" t="e">
        <f>IF(C461="",NA(),MATCH($B461&amp;$C461,'Smelter Look-up'!$J:$J,0))</f>
        <v>#N/A</v>
      </c>
      <c r="X461" s="170">
        <f t="shared" ca="1" si="27"/>
        <v>0</v>
      </c>
      <c r="AB461" s="314" t="str">
        <f t="shared" si="29"/>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8"/>
        <v/>
      </c>
      <c r="T462" s="155" t="str">
        <f ca="1">IF(B462="","",IF(ISERROR(MATCH($J462,SorP!$B$1:$B$6226,0)),"",INDIRECT("'SorP'!$A$"&amp;MATCH($S462&amp;$J462,SorP!C:C,0))))</f>
        <v/>
      </c>
      <c r="U462" s="168"/>
      <c r="V462" s="169" t="e">
        <f>IF(C462="",NA(),MATCH($B462&amp;$C462,'Smelter Look-up'!$J:$J,0))</f>
        <v>#N/A</v>
      </c>
      <c r="X462" s="170">
        <f t="shared" ca="1" si="27"/>
        <v>0</v>
      </c>
      <c r="AB462" s="314" t="str">
        <f t="shared" si="29"/>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8"/>
        <v/>
      </c>
      <c r="T463" s="155" t="str">
        <f ca="1">IF(B463="","",IF(ISERROR(MATCH($J463,SorP!$B$1:$B$6226,0)),"",INDIRECT("'SorP'!$A$"&amp;MATCH($S463&amp;$J463,SorP!C:C,0))))</f>
        <v/>
      </c>
      <c r="U463" s="168"/>
      <c r="V463" s="169" t="e">
        <f>IF(C463="",NA(),MATCH($B463&amp;$C463,'Smelter Look-up'!$J:$J,0))</f>
        <v>#N/A</v>
      </c>
      <c r="X463" s="170">
        <f t="shared" ca="1" si="27"/>
        <v>0</v>
      </c>
      <c r="AB463" s="314" t="str">
        <f t="shared" si="29"/>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4" t="str">
        <f t="shared" si="29"/>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4" t="str">
        <f t="shared" si="29"/>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4" t="str">
        <f t="shared" si="29"/>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4" t="str">
        <f t="shared" si="29"/>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4" t="str">
        <f t="shared" si="29"/>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4" t="str">
        <f t="shared" si="29"/>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4" t="str">
        <f t="shared" si="29"/>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4" t="str">
        <f t="shared" si="29"/>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4" t="str">
        <f t="shared" si="29"/>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4" t="str">
        <f t="shared" si="29"/>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4" t="str">
        <f t="shared" si="29"/>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4" t="str">
        <f t="shared" si="29"/>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4" t="str">
        <f t="shared" si="29"/>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ca="1" si="27"/>
        <v>0</v>
      </c>
      <c r="AB477" s="314" t="str">
        <f t="shared" si="29"/>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8"/>
        <v/>
      </c>
      <c r="T478" s="155" t="str">
        <f ca="1">IF(B478="","",IF(ISERROR(MATCH($J478,SorP!$B$1:$B$6226,0)),"",INDIRECT("'SorP'!$A$"&amp;MATCH($S478&amp;$J478,SorP!C:C,0))))</f>
        <v/>
      </c>
      <c r="U478" s="168"/>
      <c r="V478" s="169" t="e">
        <f>IF(C478="",NA(),MATCH($B478&amp;$C478,'Smelter Look-up'!$J:$J,0))</f>
        <v>#N/A</v>
      </c>
      <c r="X478" s="170">
        <f t="shared" ca="1" si="27"/>
        <v>0</v>
      </c>
      <c r="AB478" s="314" t="str">
        <f t="shared" si="29"/>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8"/>
        <v/>
      </c>
      <c r="T479" s="155" t="str">
        <f ca="1">IF(B479="","",IF(ISERROR(MATCH($J479,SorP!$B$1:$B$6226,0)),"",INDIRECT("'SorP'!$A$"&amp;MATCH($S479&amp;$J479,SorP!C:C,0))))</f>
        <v/>
      </c>
      <c r="U479" s="168"/>
      <c r="V479" s="169" t="e">
        <f>IF(C479="",NA(),MATCH($B479&amp;$C479,'Smelter Look-up'!$J:$J,0))</f>
        <v>#N/A</v>
      </c>
      <c r="X479" s="170">
        <f t="shared" ca="1" si="27"/>
        <v>0</v>
      </c>
      <c r="AB479" s="314" t="str">
        <f t="shared" si="29"/>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4" t="str">
        <f t="shared" si="29"/>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4" t="str">
        <f t="shared" si="29"/>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4" t="str">
        <f t="shared" si="29"/>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4" t="str">
        <f t="shared" si="29"/>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4" t="str">
        <f t="shared" si="29"/>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4" t="str">
        <f t="shared" si="29"/>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4" t="str">
        <f t="shared" si="29"/>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4" t="str">
        <f t="shared" si="29"/>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4" t="str">
        <f t="shared" si="29"/>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4" t="str">
        <f t="shared" si="29"/>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4" t="str">
        <f t="shared" si="29"/>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4" t="str">
        <f t="shared" si="29"/>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4" t="str">
        <f t="shared" si="29"/>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4" t="str">
        <f t="shared" si="29"/>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9"/>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9"/>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9"/>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9"/>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9"/>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9"/>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ref="X511:X574" ca="1" si="30">IF(AND(C511="Smelter not listed",OR(LEN(D511)=0,LEN(E511)=0)),1,0)</f>
        <v>0</v>
      </c>
      <c r="AB511" s="314" t="str">
        <f t="shared" si="29"/>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31">IF(B512="","",IF(ISERROR(MATCH($E512,CL,0)),"Unknown",INDIRECT("'C'!$A$"&amp;MATCH($E512,CL,0)+1)))</f>
        <v/>
      </c>
      <c r="T512" s="155" t="str">
        <f ca="1">IF(B512="","",IF(ISERROR(MATCH($J512,SorP!$B$1:$B$6226,0)),"",INDIRECT("'SorP'!$A$"&amp;MATCH($S512&amp;$J512,SorP!C:C,0))))</f>
        <v/>
      </c>
      <c r="U512" s="168"/>
      <c r="V512" s="169" t="e">
        <f>IF(C512="",NA(),MATCH($B512&amp;$C512,'Smelter Look-up'!$J:$J,0))</f>
        <v>#N/A</v>
      </c>
      <c r="X512" s="170">
        <f t="shared" ca="1" si="30"/>
        <v>0</v>
      </c>
      <c r="AB512" s="314" t="str">
        <f t="shared" si="29"/>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31"/>
        <v/>
      </c>
      <c r="T513" s="155" t="str">
        <f ca="1">IF(B513="","",IF(ISERROR(MATCH($J513,SorP!$B$1:$B$6226,0)),"",INDIRECT("'SorP'!$A$"&amp;MATCH($S513&amp;$J513,SorP!C:C,0))))</f>
        <v/>
      </c>
      <c r="U513" s="168"/>
      <c r="V513" s="169" t="e">
        <f>IF(C513="",NA(),MATCH($B513&amp;$C513,'Smelter Look-up'!$J:$J,0))</f>
        <v>#N/A</v>
      </c>
      <c r="X513" s="170">
        <f t="shared" ca="1" si="30"/>
        <v>0</v>
      </c>
      <c r="AB513" s="314" t="str">
        <f t="shared" si="29"/>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31"/>
        <v/>
      </c>
      <c r="T514" s="155" t="str">
        <f ca="1">IF(B514="","",IF(ISERROR(MATCH($J514,SorP!$B$1:$B$6226,0)),"",INDIRECT("'SorP'!$A$"&amp;MATCH($S514&amp;$J514,SorP!C:C,0))))</f>
        <v/>
      </c>
      <c r="U514" s="168"/>
      <c r="V514" s="169" t="e">
        <f>IF(C514="",NA(),MATCH($B514&amp;$C514,'Smelter Look-up'!$J:$J,0))</f>
        <v>#N/A</v>
      </c>
      <c r="X514" s="170">
        <f t="shared" ca="1" si="30"/>
        <v>0</v>
      </c>
      <c r="AB514" s="314" t="str">
        <f t="shared" si="29"/>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31"/>
        <v/>
      </c>
      <c r="T515" s="155" t="str">
        <f ca="1">IF(B515="","",IF(ISERROR(MATCH($J515,SorP!$B$1:$B$6226,0)),"",INDIRECT("'SorP'!$A$"&amp;MATCH($S515&amp;$J515,SorP!C:C,0))))</f>
        <v/>
      </c>
      <c r="U515" s="168"/>
      <c r="V515" s="169" t="e">
        <f>IF(C515="",NA(),MATCH($B515&amp;$C515,'Smelter Look-up'!$J:$J,0))</f>
        <v>#N/A</v>
      </c>
      <c r="X515" s="170">
        <f t="shared" ca="1" si="30"/>
        <v>0</v>
      </c>
      <c r="AB515" s="314" t="str">
        <f t="shared" si="29"/>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31"/>
        <v/>
      </c>
      <c r="T516" s="155" t="str">
        <f ca="1">IF(B516="","",IF(ISERROR(MATCH($J516,SorP!$B$1:$B$6226,0)),"",INDIRECT("'SorP'!$A$"&amp;MATCH($S516&amp;$J516,SorP!C:C,0))))</f>
        <v/>
      </c>
      <c r="U516" s="168"/>
      <c r="V516" s="169" t="e">
        <f>IF(C516="",NA(),MATCH($B516&amp;$C516,'Smelter Look-up'!$J:$J,0))</f>
        <v>#N/A</v>
      </c>
      <c r="X516" s="170">
        <f t="shared" ca="1" si="30"/>
        <v>0</v>
      </c>
      <c r="AB516" s="314" t="str">
        <f t="shared" si="29"/>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31"/>
        <v/>
      </c>
      <c r="T517" s="155" t="str">
        <f ca="1">IF(B517="","",IF(ISERROR(MATCH($J517,SorP!$B$1:$B$6226,0)),"",INDIRECT("'SorP'!$A$"&amp;MATCH($S517&amp;$J517,SorP!C:C,0))))</f>
        <v/>
      </c>
      <c r="U517" s="168"/>
      <c r="V517" s="169" t="e">
        <f>IF(C517="",NA(),MATCH($B517&amp;$C517,'Smelter Look-up'!$J:$J,0))</f>
        <v>#N/A</v>
      </c>
      <c r="X517" s="170">
        <f t="shared" ca="1" si="30"/>
        <v>0</v>
      </c>
      <c r="AB517" s="314" t="str">
        <f t="shared" si="29"/>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31"/>
        <v/>
      </c>
      <c r="T518" s="155" t="str">
        <f ca="1">IF(B518="","",IF(ISERROR(MATCH($J518,SorP!$B$1:$B$6226,0)),"",INDIRECT("'SorP'!$A$"&amp;MATCH($S518&amp;$J518,SorP!C:C,0))))</f>
        <v/>
      </c>
      <c r="U518" s="168"/>
      <c r="V518" s="169" t="e">
        <f>IF(C518="",NA(),MATCH($B518&amp;$C518,'Smelter Look-up'!$J:$J,0))</f>
        <v>#N/A</v>
      </c>
      <c r="X518" s="170">
        <f t="shared" ca="1" si="30"/>
        <v>0</v>
      </c>
      <c r="AB518" s="314" t="str">
        <f t="shared" ref="AB518:AB581" si="32">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31"/>
        <v/>
      </c>
      <c r="T519" s="155" t="str">
        <f ca="1">IF(B519="","",IF(ISERROR(MATCH($J519,SorP!$B$1:$B$6226,0)),"",INDIRECT("'SorP'!$A$"&amp;MATCH($S519&amp;$J519,SorP!C:C,0))))</f>
        <v/>
      </c>
      <c r="U519" s="168"/>
      <c r="V519" s="169" t="e">
        <f>IF(C519="",NA(),MATCH($B519&amp;$C519,'Smelter Look-up'!$J:$J,0))</f>
        <v>#N/A</v>
      </c>
      <c r="X519" s="170">
        <f t="shared" ca="1" si="30"/>
        <v>0</v>
      </c>
      <c r="AB519" s="314" t="str">
        <f t="shared" si="32"/>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31"/>
        <v/>
      </c>
      <c r="T520" s="155" t="str">
        <f ca="1">IF(B520="","",IF(ISERROR(MATCH($J520,SorP!$B$1:$B$6226,0)),"",INDIRECT("'SorP'!$A$"&amp;MATCH($S520&amp;$J520,SorP!C:C,0))))</f>
        <v/>
      </c>
      <c r="U520" s="168"/>
      <c r="V520" s="169" t="e">
        <f>IF(C520="",NA(),MATCH($B520&amp;$C520,'Smelter Look-up'!$J:$J,0))</f>
        <v>#N/A</v>
      </c>
      <c r="X520" s="170">
        <f t="shared" ca="1" si="30"/>
        <v>0</v>
      </c>
      <c r="AB520" s="314" t="str">
        <f t="shared" si="32"/>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31"/>
        <v/>
      </c>
      <c r="T521" s="155" t="str">
        <f ca="1">IF(B521="","",IF(ISERROR(MATCH($J521,SorP!$B$1:$B$6226,0)),"",INDIRECT("'SorP'!$A$"&amp;MATCH($S521&amp;$J521,SorP!C:C,0))))</f>
        <v/>
      </c>
      <c r="U521" s="168"/>
      <c r="V521" s="169" t="e">
        <f>IF(C521="",NA(),MATCH($B521&amp;$C521,'Smelter Look-up'!$J:$J,0))</f>
        <v>#N/A</v>
      </c>
      <c r="X521" s="170">
        <f t="shared" ca="1" si="30"/>
        <v>0</v>
      </c>
      <c r="AB521" s="314" t="str">
        <f t="shared" si="32"/>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31"/>
        <v/>
      </c>
      <c r="T522" s="155" t="str">
        <f ca="1">IF(B522="","",IF(ISERROR(MATCH($J522,SorP!$B$1:$B$6226,0)),"",INDIRECT("'SorP'!$A$"&amp;MATCH($S522&amp;$J522,SorP!C:C,0))))</f>
        <v/>
      </c>
      <c r="U522" s="168"/>
      <c r="V522" s="169" t="e">
        <f>IF(C522="",NA(),MATCH($B522&amp;$C522,'Smelter Look-up'!$J:$J,0))</f>
        <v>#N/A</v>
      </c>
      <c r="X522" s="170">
        <f t="shared" ca="1" si="30"/>
        <v>0</v>
      </c>
      <c r="AB522" s="314" t="str">
        <f t="shared" si="32"/>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31"/>
        <v/>
      </c>
      <c r="T523" s="155" t="str">
        <f ca="1">IF(B523="","",IF(ISERROR(MATCH($J523,SorP!$B$1:$B$6226,0)),"",INDIRECT("'SorP'!$A$"&amp;MATCH($S523&amp;$J523,SorP!C:C,0))))</f>
        <v/>
      </c>
      <c r="U523" s="168"/>
      <c r="V523" s="169" t="e">
        <f>IF(C523="",NA(),MATCH($B523&amp;$C523,'Smelter Look-up'!$J:$J,0))</f>
        <v>#N/A</v>
      </c>
      <c r="X523" s="170">
        <f t="shared" ca="1" si="30"/>
        <v>0</v>
      </c>
      <c r="AB523" s="314" t="str">
        <f t="shared" si="32"/>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31"/>
        <v/>
      </c>
      <c r="T524" s="155" t="str">
        <f ca="1">IF(B524="","",IF(ISERROR(MATCH($J524,SorP!$B$1:$B$6226,0)),"",INDIRECT("'SorP'!$A$"&amp;MATCH($S524&amp;$J524,SorP!C:C,0))))</f>
        <v/>
      </c>
      <c r="U524" s="168"/>
      <c r="V524" s="169" t="e">
        <f>IF(C524="",NA(),MATCH($B524&amp;$C524,'Smelter Look-up'!$J:$J,0))</f>
        <v>#N/A</v>
      </c>
      <c r="X524" s="170">
        <f t="shared" ca="1" si="30"/>
        <v>0</v>
      </c>
      <c r="AB524" s="314" t="str">
        <f t="shared" si="32"/>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31"/>
        <v/>
      </c>
      <c r="T525" s="155" t="str">
        <f ca="1">IF(B525="","",IF(ISERROR(MATCH($J525,SorP!$B$1:$B$6226,0)),"",INDIRECT("'SorP'!$A$"&amp;MATCH($S525&amp;$J525,SorP!C:C,0))))</f>
        <v/>
      </c>
      <c r="U525" s="168"/>
      <c r="V525" s="169" t="e">
        <f>IF(C525="",NA(),MATCH($B525&amp;$C525,'Smelter Look-up'!$J:$J,0))</f>
        <v>#N/A</v>
      </c>
      <c r="X525" s="170">
        <f t="shared" ca="1" si="30"/>
        <v>0</v>
      </c>
      <c r="AB525" s="314" t="str">
        <f t="shared" si="32"/>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31"/>
        <v/>
      </c>
      <c r="T526" s="155" t="str">
        <f ca="1">IF(B526="","",IF(ISERROR(MATCH($J526,SorP!$B$1:$B$6226,0)),"",INDIRECT("'SorP'!$A$"&amp;MATCH($S526&amp;$J526,SorP!C:C,0))))</f>
        <v/>
      </c>
      <c r="U526" s="168"/>
      <c r="V526" s="169" t="e">
        <f>IF(C526="",NA(),MATCH($B526&amp;$C526,'Smelter Look-up'!$J:$J,0))</f>
        <v>#N/A</v>
      </c>
      <c r="X526" s="170">
        <f t="shared" ca="1" si="30"/>
        <v>0</v>
      </c>
      <c r="AB526" s="314" t="str">
        <f t="shared" si="32"/>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31"/>
        <v/>
      </c>
      <c r="T527" s="155" t="str">
        <f ca="1">IF(B527="","",IF(ISERROR(MATCH($J527,SorP!$B$1:$B$6226,0)),"",INDIRECT("'SorP'!$A$"&amp;MATCH($S527&amp;$J527,SorP!C:C,0))))</f>
        <v/>
      </c>
      <c r="U527" s="168"/>
      <c r="V527" s="169" t="e">
        <f>IF(C527="",NA(),MATCH($B527&amp;$C527,'Smelter Look-up'!$J:$J,0))</f>
        <v>#N/A</v>
      </c>
      <c r="X527" s="170">
        <f t="shared" ca="1" si="30"/>
        <v>0</v>
      </c>
      <c r="AB527" s="314" t="str">
        <f t="shared" si="32"/>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4" t="str">
        <f t="shared" si="32"/>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4" t="str">
        <f t="shared" si="32"/>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4" t="str">
        <f t="shared" si="32"/>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4" t="str">
        <f t="shared" si="32"/>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4" t="str">
        <f t="shared" si="32"/>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4" t="str">
        <f t="shared" si="32"/>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4" t="str">
        <f t="shared" si="32"/>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4" t="str">
        <f t="shared" si="32"/>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4" t="str">
        <f t="shared" si="32"/>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4" t="str">
        <f t="shared" si="32"/>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4" t="str">
        <f t="shared" si="32"/>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4" t="str">
        <f t="shared" si="32"/>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4" t="str">
        <f t="shared" si="32"/>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ca="1" si="30"/>
        <v>0</v>
      </c>
      <c r="AB541" s="314" t="str">
        <f t="shared" si="32"/>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1"/>
        <v/>
      </c>
      <c r="T542" s="155" t="str">
        <f ca="1">IF(B542="","",IF(ISERROR(MATCH($J542,SorP!$B$1:$B$6226,0)),"",INDIRECT("'SorP'!$A$"&amp;MATCH($S542&amp;$J542,SorP!C:C,0))))</f>
        <v/>
      </c>
      <c r="U542" s="168"/>
      <c r="V542" s="169" t="e">
        <f>IF(C542="",NA(),MATCH($B542&amp;$C542,'Smelter Look-up'!$J:$J,0))</f>
        <v>#N/A</v>
      </c>
      <c r="X542" s="170">
        <f t="shared" ca="1" si="30"/>
        <v>0</v>
      </c>
      <c r="AB542" s="314" t="str">
        <f t="shared" si="32"/>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1"/>
        <v/>
      </c>
      <c r="T543" s="155" t="str">
        <f ca="1">IF(B543="","",IF(ISERROR(MATCH($J543,SorP!$B$1:$B$6226,0)),"",INDIRECT("'SorP'!$A$"&amp;MATCH($S543&amp;$J543,SorP!C:C,0))))</f>
        <v/>
      </c>
      <c r="U543" s="168"/>
      <c r="V543" s="169" t="e">
        <f>IF(C543="",NA(),MATCH($B543&amp;$C543,'Smelter Look-up'!$J:$J,0))</f>
        <v>#N/A</v>
      </c>
      <c r="X543" s="170">
        <f t="shared" ca="1" si="30"/>
        <v>0</v>
      </c>
      <c r="AB543" s="314" t="str">
        <f t="shared" si="32"/>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4" t="str">
        <f t="shared" si="32"/>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4" t="str">
        <f t="shared" si="32"/>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4" t="str">
        <f t="shared" si="32"/>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4" t="str">
        <f t="shared" si="32"/>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4" t="str">
        <f t="shared" si="32"/>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4" t="str">
        <f t="shared" si="32"/>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4" t="str">
        <f t="shared" si="32"/>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4" t="str">
        <f t="shared" si="32"/>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4" t="str">
        <f t="shared" si="32"/>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4" t="str">
        <f t="shared" si="32"/>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4" t="str">
        <f t="shared" si="32"/>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4" t="str">
        <f t="shared" si="32"/>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4" t="str">
        <f t="shared" si="32"/>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4" t="str">
        <f t="shared" si="32"/>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32"/>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32"/>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32"/>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32"/>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32"/>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32"/>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ref="X575:X638" ca="1" si="33">IF(AND(C575="Smelter not listed",OR(LEN(D575)=0,LEN(E575)=0)),1,0)</f>
        <v>0</v>
      </c>
      <c r="AB575" s="314" t="str">
        <f t="shared" si="32"/>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4">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3"/>
        <v>0</v>
      </c>
      <c r="AB576" s="314" t="str">
        <f t="shared" si="32"/>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4"/>
        <v/>
      </c>
      <c r="T577" s="155" t="str">
        <f ca="1">IF(B577="","",IF(ISERROR(MATCH($J577,SorP!$B$1:$B$6226,0)),"",INDIRECT("'SorP'!$A$"&amp;MATCH($S577&amp;$J577,SorP!C:C,0))))</f>
        <v/>
      </c>
      <c r="U577" s="168"/>
      <c r="V577" s="169" t="e">
        <f>IF(C577="",NA(),MATCH($B577&amp;$C577,'Smelter Look-up'!$J:$J,0))</f>
        <v>#N/A</v>
      </c>
      <c r="X577" s="170">
        <f t="shared" ca="1" si="33"/>
        <v>0</v>
      </c>
      <c r="AB577" s="314" t="str">
        <f t="shared" si="32"/>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4"/>
        <v/>
      </c>
      <c r="T578" s="155" t="str">
        <f ca="1">IF(B578="","",IF(ISERROR(MATCH($J578,SorP!$B$1:$B$6226,0)),"",INDIRECT("'SorP'!$A$"&amp;MATCH($S578&amp;$J578,SorP!C:C,0))))</f>
        <v/>
      </c>
      <c r="U578" s="168"/>
      <c r="V578" s="169" t="e">
        <f>IF(C578="",NA(),MATCH($B578&amp;$C578,'Smelter Look-up'!$J:$J,0))</f>
        <v>#N/A</v>
      </c>
      <c r="X578" s="170">
        <f t="shared" ca="1" si="33"/>
        <v>0</v>
      </c>
      <c r="AB578" s="314" t="str">
        <f t="shared" si="32"/>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4"/>
        <v/>
      </c>
      <c r="T579" s="155" t="str">
        <f ca="1">IF(B579="","",IF(ISERROR(MATCH($J579,SorP!$B$1:$B$6226,0)),"",INDIRECT("'SorP'!$A$"&amp;MATCH($S579&amp;$J579,SorP!C:C,0))))</f>
        <v/>
      </c>
      <c r="U579" s="168"/>
      <c r="V579" s="169" t="e">
        <f>IF(C579="",NA(),MATCH($B579&amp;$C579,'Smelter Look-up'!$J:$J,0))</f>
        <v>#N/A</v>
      </c>
      <c r="X579" s="170">
        <f t="shared" ca="1" si="33"/>
        <v>0</v>
      </c>
      <c r="AB579" s="314" t="str">
        <f t="shared" si="32"/>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4"/>
        <v/>
      </c>
      <c r="T580" s="155" t="str">
        <f ca="1">IF(B580="","",IF(ISERROR(MATCH($J580,SorP!$B$1:$B$6226,0)),"",INDIRECT("'SorP'!$A$"&amp;MATCH($S580&amp;$J580,SorP!C:C,0))))</f>
        <v/>
      </c>
      <c r="U580" s="168"/>
      <c r="V580" s="169" t="e">
        <f>IF(C580="",NA(),MATCH($B580&amp;$C580,'Smelter Look-up'!$J:$J,0))</f>
        <v>#N/A</v>
      </c>
      <c r="X580" s="170">
        <f t="shared" ca="1" si="33"/>
        <v>0</v>
      </c>
      <c r="AB580" s="314" t="str">
        <f t="shared" si="32"/>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4"/>
        <v/>
      </c>
      <c r="T581" s="155" t="str">
        <f ca="1">IF(B581="","",IF(ISERROR(MATCH($J581,SorP!$B$1:$B$6226,0)),"",INDIRECT("'SorP'!$A$"&amp;MATCH($S581&amp;$J581,SorP!C:C,0))))</f>
        <v/>
      </c>
      <c r="U581" s="168"/>
      <c r="V581" s="169" t="e">
        <f>IF(C581="",NA(),MATCH($B581&amp;$C581,'Smelter Look-up'!$J:$J,0))</f>
        <v>#N/A</v>
      </c>
      <c r="X581" s="170">
        <f t="shared" ca="1" si="33"/>
        <v>0</v>
      </c>
      <c r="AB581" s="314" t="str">
        <f t="shared" si="32"/>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4"/>
        <v/>
      </c>
      <c r="T582" s="155" t="str">
        <f ca="1">IF(B582="","",IF(ISERROR(MATCH($J582,SorP!$B$1:$B$6226,0)),"",INDIRECT("'SorP'!$A$"&amp;MATCH($S582&amp;$J582,SorP!C:C,0))))</f>
        <v/>
      </c>
      <c r="U582" s="168"/>
      <c r="V582" s="169" t="e">
        <f>IF(C582="",NA(),MATCH($B582&amp;$C582,'Smelter Look-up'!$J:$J,0))</f>
        <v>#N/A</v>
      </c>
      <c r="X582" s="170">
        <f t="shared" ca="1" si="33"/>
        <v>0</v>
      </c>
      <c r="AB582" s="314" t="str">
        <f t="shared" ref="AB582:AB645" si="35">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4"/>
        <v/>
      </c>
      <c r="T583" s="155" t="str">
        <f ca="1">IF(B583="","",IF(ISERROR(MATCH($J583,SorP!$B$1:$B$6226,0)),"",INDIRECT("'SorP'!$A$"&amp;MATCH($S583&amp;$J583,SorP!C:C,0))))</f>
        <v/>
      </c>
      <c r="U583" s="168"/>
      <c r="V583" s="169" t="e">
        <f>IF(C583="",NA(),MATCH($B583&amp;$C583,'Smelter Look-up'!$J:$J,0))</f>
        <v>#N/A</v>
      </c>
      <c r="X583" s="170">
        <f t="shared" ca="1" si="33"/>
        <v>0</v>
      </c>
      <c r="AB583" s="314" t="str">
        <f t="shared" si="35"/>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4"/>
        <v/>
      </c>
      <c r="T584" s="155" t="str">
        <f ca="1">IF(B584="","",IF(ISERROR(MATCH($J584,SorP!$B$1:$B$6226,0)),"",INDIRECT("'SorP'!$A$"&amp;MATCH($S584&amp;$J584,SorP!C:C,0))))</f>
        <v/>
      </c>
      <c r="U584" s="168"/>
      <c r="V584" s="169" t="e">
        <f>IF(C584="",NA(),MATCH($B584&amp;$C584,'Smelter Look-up'!$J:$J,0))</f>
        <v>#N/A</v>
      </c>
      <c r="X584" s="170">
        <f t="shared" ca="1" si="33"/>
        <v>0</v>
      </c>
      <c r="AB584" s="314" t="str">
        <f t="shared" si="35"/>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4"/>
        <v/>
      </c>
      <c r="T585" s="155" t="str">
        <f ca="1">IF(B585="","",IF(ISERROR(MATCH($J585,SorP!$B$1:$B$6226,0)),"",INDIRECT("'SorP'!$A$"&amp;MATCH($S585&amp;$J585,SorP!C:C,0))))</f>
        <v/>
      </c>
      <c r="U585" s="168"/>
      <c r="V585" s="169" t="e">
        <f>IF(C585="",NA(),MATCH($B585&amp;$C585,'Smelter Look-up'!$J:$J,0))</f>
        <v>#N/A</v>
      </c>
      <c r="X585" s="170">
        <f t="shared" ca="1" si="33"/>
        <v>0</v>
      </c>
      <c r="AB585" s="314" t="str">
        <f t="shared" si="35"/>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4"/>
        <v/>
      </c>
      <c r="T586" s="155" t="str">
        <f ca="1">IF(B586="","",IF(ISERROR(MATCH($J586,SorP!$B$1:$B$6226,0)),"",INDIRECT("'SorP'!$A$"&amp;MATCH($S586&amp;$J586,SorP!C:C,0))))</f>
        <v/>
      </c>
      <c r="U586" s="168"/>
      <c r="V586" s="169" t="e">
        <f>IF(C586="",NA(),MATCH($B586&amp;$C586,'Smelter Look-up'!$J:$J,0))</f>
        <v>#N/A</v>
      </c>
      <c r="X586" s="170">
        <f t="shared" ca="1" si="33"/>
        <v>0</v>
      </c>
      <c r="AB586" s="314" t="str">
        <f t="shared" si="35"/>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4"/>
        <v/>
      </c>
      <c r="T587" s="155" t="str">
        <f ca="1">IF(B587="","",IF(ISERROR(MATCH($J587,SorP!$B$1:$B$6226,0)),"",INDIRECT("'SorP'!$A$"&amp;MATCH($S587&amp;$J587,SorP!C:C,0))))</f>
        <v/>
      </c>
      <c r="U587" s="168"/>
      <c r="V587" s="169" t="e">
        <f>IF(C587="",NA(),MATCH($B587&amp;$C587,'Smelter Look-up'!$J:$J,0))</f>
        <v>#N/A</v>
      </c>
      <c r="X587" s="170">
        <f t="shared" ca="1" si="33"/>
        <v>0</v>
      </c>
      <c r="AB587" s="314" t="str">
        <f t="shared" si="35"/>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4"/>
        <v/>
      </c>
      <c r="T588" s="155" t="str">
        <f ca="1">IF(B588="","",IF(ISERROR(MATCH($J588,SorP!$B$1:$B$6226,0)),"",INDIRECT("'SorP'!$A$"&amp;MATCH($S588&amp;$J588,SorP!C:C,0))))</f>
        <v/>
      </c>
      <c r="U588" s="168"/>
      <c r="V588" s="169" t="e">
        <f>IF(C588="",NA(),MATCH($B588&amp;$C588,'Smelter Look-up'!$J:$J,0))</f>
        <v>#N/A</v>
      </c>
      <c r="X588" s="170">
        <f t="shared" ca="1" si="33"/>
        <v>0</v>
      </c>
      <c r="AB588" s="314" t="str">
        <f t="shared" si="35"/>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4"/>
        <v/>
      </c>
      <c r="T589" s="155" t="str">
        <f ca="1">IF(B589="","",IF(ISERROR(MATCH($J589,SorP!$B$1:$B$6226,0)),"",INDIRECT("'SorP'!$A$"&amp;MATCH($S589&amp;$J589,SorP!C:C,0))))</f>
        <v/>
      </c>
      <c r="U589" s="168"/>
      <c r="V589" s="169" t="e">
        <f>IF(C589="",NA(),MATCH($B589&amp;$C589,'Smelter Look-up'!$J:$J,0))</f>
        <v>#N/A</v>
      </c>
      <c r="X589" s="170">
        <f t="shared" ca="1" si="33"/>
        <v>0</v>
      </c>
      <c r="AB589" s="314" t="str">
        <f t="shared" si="35"/>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4"/>
        <v/>
      </c>
      <c r="T590" s="155" t="str">
        <f ca="1">IF(B590="","",IF(ISERROR(MATCH($J590,SorP!$B$1:$B$6226,0)),"",INDIRECT("'SorP'!$A$"&amp;MATCH($S590&amp;$J590,SorP!C:C,0))))</f>
        <v/>
      </c>
      <c r="U590" s="168"/>
      <c r="V590" s="169" t="e">
        <f>IF(C590="",NA(),MATCH($B590&amp;$C590,'Smelter Look-up'!$J:$J,0))</f>
        <v>#N/A</v>
      </c>
      <c r="X590" s="170">
        <f t="shared" ca="1" si="33"/>
        <v>0</v>
      </c>
      <c r="AB590" s="314" t="str">
        <f t="shared" si="35"/>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4"/>
        <v/>
      </c>
      <c r="T591" s="155" t="str">
        <f ca="1">IF(B591="","",IF(ISERROR(MATCH($J591,SorP!$B$1:$B$6226,0)),"",INDIRECT("'SorP'!$A$"&amp;MATCH($S591&amp;$J591,SorP!C:C,0))))</f>
        <v/>
      </c>
      <c r="U591" s="168"/>
      <c r="V591" s="169" t="e">
        <f>IF(C591="",NA(),MATCH($B591&amp;$C591,'Smelter Look-up'!$J:$J,0))</f>
        <v>#N/A</v>
      </c>
      <c r="X591" s="170">
        <f t="shared" ca="1" si="33"/>
        <v>0</v>
      </c>
      <c r="AB591" s="314" t="str">
        <f t="shared" si="35"/>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4" t="str">
        <f t="shared" si="35"/>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4" t="str">
        <f t="shared" si="35"/>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4" t="str">
        <f t="shared" si="35"/>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4" t="str">
        <f t="shared" si="35"/>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4" t="str">
        <f t="shared" si="35"/>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4" t="str">
        <f t="shared" si="35"/>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4" t="str">
        <f t="shared" si="35"/>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4" t="str">
        <f t="shared" si="35"/>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4" t="str">
        <f t="shared" si="35"/>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4" t="str">
        <f t="shared" si="35"/>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4" t="str">
        <f t="shared" si="35"/>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4" t="str">
        <f t="shared" si="35"/>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4" t="str">
        <f t="shared" si="35"/>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ca="1" si="33"/>
        <v>0</v>
      </c>
      <c r="AB605" s="314" t="str">
        <f t="shared" si="35"/>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4"/>
        <v/>
      </c>
      <c r="T606" s="155" t="str">
        <f ca="1">IF(B606="","",IF(ISERROR(MATCH($J606,SorP!$B$1:$B$6226,0)),"",INDIRECT("'SorP'!$A$"&amp;MATCH($S606&amp;$J606,SorP!C:C,0))))</f>
        <v/>
      </c>
      <c r="U606" s="168"/>
      <c r="V606" s="169" t="e">
        <f>IF(C606="",NA(),MATCH($B606&amp;$C606,'Smelter Look-up'!$J:$J,0))</f>
        <v>#N/A</v>
      </c>
      <c r="X606" s="170">
        <f t="shared" ca="1" si="33"/>
        <v>0</v>
      </c>
      <c r="AB606" s="314" t="str">
        <f t="shared" si="35"/>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4"/>
        <v/>
      </c>
      <c r="T607" s="155" t="str">
        <f ca="1">IF(B607="","",IF(ISERROR(MATCH($J607,SorP!$B$1:$B$6226,0)),"",INDIRECT("'SorP'!$A$"&amp;MATCH($S607&amp;$J607,SorP!C:C,0))))</f>
        <v/>
      </c>
      <c r="U607" s="168"/>
      <c r="V607" s="169" t="e">
        <f>IF(C607="",NA(),MATCH($B607&amp;$C607,'Smelter Look-up'!$J:$J,0))</f>
        <v>#N/A</v>
      </c>
      <c r="X607" s="170">
        <f t="shared" ca="1" si="33"/>
        <v>0</v>
      </c>
      <c r="AB607" s="314" t="str">
        <f t="shared" si="35"/>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4" t="str">
        <f t="shared" si="35"/>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4" t="str">
        <f t="shared" si="35"/>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4" t="str">
        <f t="shared" si="35"/>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4" t="str">
        <f t="shared" si="35"/>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4" t="str">
        <f t="shared" si="35"/>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4" t="str">
        <f t="shared" si="35"/>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4" t="str">
        <f t="shared" si="35"/>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4" t="str">
        <f t="shared" si="35"/>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4" t="str">
        <f t="shared" si="35"/>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4" t="str">
        <f t="shared" si="35"/>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4" t="str">
        <f t="shared" si="35"/>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4" t="str">
        <f t="shared" si="35"/>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4" t="str">
        <f t="shared" si="35"/>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4" t="str">
        <f t="shared" si="35"/>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5"/>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5"/>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5"/>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5"/>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5"/>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5"/>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ref="X639:X702" ca="1" si="36">IF(AND(C639="Smelter not listed",OR(LEN(D639)=0,LEN(E639)=0)),1,0)</f>
        <v>0</v>
      </c>
      <c r="AB639" s="314" t="str">
        <f t="shared" si="35"/>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7">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6"/>
        <v>0</v>
      </c>
      <c r="AB640" s="314" t="str">
        <f t="shared" si="35"/>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7"/>
        <v/>
      </c>
      <c r="T641" s="155" t="str">
        <f ca="1">IF(B641="","",IF(ISERROR(MATCH($J641,SorP!$B$1:$B$6226,0)),"",INDIRECT("'SorP'!$A$"&amp;MATCH($S641&amp;$J641,SorP!C:C,0))))</f>
        <v/>
      </c>
      <c r="U641" s="168"/>
      <c r="V641" s="169" t="e">
        <f>IF(C641="",NA(),MATCH($B641&amp;$C641,'Smelter Look-up'!$J:$J,0))</f>
        <v>#N/A</v>
      </c>
      <c r="X641" s="170">
        <f t="shared" ca="1" si="36"/>
        <v>0</v>
      </c>
      <c r="AB641" s="314" t="str">
        <f t="shared" si="35"/>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7"/>
        <v/>
      </c>
      <c r="T642" s="155" t="str">
        <f ca="1">IF(B642="","",IF(ISERROR(MATCH($J642,SorP!$B$1:$B$6226,0)),"",INDIRECT("'SorP'!$A$"&amp;MATCH($S642&amp;$J642,SorP!C:C,0))))</f>
        <v/>
      </c>
      <c r="U642" s="168"/>
      <c r="V642" s="169" t="e">
        <f>IF(C642="",NA(),MATCH($B642&amp;$C642,'Smelter Look-up'!$J:$J,0))</f>
        <v>#N/A</v>
      </c>
      <c r="X642" s="170">
        <f t="shared" ca="1" si="36"/>
        <v>0</v>
      </c>
      <c r="AB642" s="314" t="str">
        <f t="shared" si="35"/>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7"/>
        <v/>
      </c>
      <c r="T643" s="155" t="str">
        <f ca="1">IF(B643="","",IF(ISERROR(MATCH($J643,SorP!$B$1:$B$6226,0)),"",INDIRECT("'SorP'!$A$"&amp;MATCH($S643&amp;$J643,SorP!C:C,0))))</f>
        <v/>
      </c>
      <c r="U643" s="168"/>
      <c r="V643" s="169" t="e">
        <f>IF(C643="",NA(),MATCH($B643&amp;$C643,'Smelter Look-up'!$J:$J,0))</f>
        <v>#N/A</v>
      </c>
      <c r="X643" s="170">
        <f t="shared" ca="1" si="36"/>
        <v>0</v>
      </c>
      <c r="AB643" s="314" t="str">
        <f t="shared" si="35"/>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7"/>
        <v/>
      </c>
      <c r="T644" s="155" t="str">
        <f ca="1">IF(B644="","",IF(ISERROR(MATCH($J644,SorP!$B$1:$B$6226,0)),"",INDIRECT("'SorP'!$A$"&amp;MATCH($S644&amp;$J644,SorP!C:C,0))))</f>
        <v/>
      </c>
      <c r="U644" s="168"/>
      <c r="V644" s="169" t="e">
        <f>IF(C644="",NA(),MATCH($B644&amp;$C644,'Smelter Look-up'!$J:$J,0))</f>
        <v>#N/A</v>
      </c>
      <c r="X644" s="170">
        <f t="shared" ca="1" si="36"/>
        <v>0</v>
      </c>
      <c r="AB644" s="314" t="str">
        <f t="shared" si="35"/>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7"/>
        <v/>
      </c>
      <c r="T645" s="155" t="str">
        <f ca="1">IF(B645="","",IF(ISERROR(MATCH($J645,SorP!$B$1:$B$6226,0)),"",INDIRECT("'SorP'!$A$"&amp;MATCH($S645&amp;$J645,SorP!C:C,0))))</f>
        <v/>
      </c>
      <c r="U645" s="168"/>
      <c r="V645" s="169" t="e">
        <f>IF(C645="",NA(),MATCH($B645&amp;$C645,'Smelter Look-up'!$J:$J,0))</f>
        <v>#N/A</v>
      </c>
      <c r="X645" s="170">
        <f t="shared" ca="1" si="36"/>
        <v>0</v>
      </c>
      <c r="AB645" s="314" t="str">
        <f t="shared" si="35"/>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7"/>
        <v/>
      </c>
      <c r="T646" s="155" t="str">
        <f ca="1">IF(B646="","",IF(ISERROR(MATCH($J646,SorP!$B$1:$B$6226,0)),"",INDIRECT("'SorP'!$A$"&amp;MATCH($S646&amp;$J646,SorP!C:C,0))))</f>
        <v/>
      </c>
      <c r="U646" s="168"/>
      <c r="V646" s="169" t="e">
        <f>IF(C646="",NA(),MATCH($B646&amp;$C646,'Smelter Look-up'!$J:$J,0))</f>
        <v>#N/A</v>
      </c>
      <c r="X646" s="170">
        <f t="shared" ca="1" si="36"/>
        <v>0</v>
      </c>
      <c r="AB646" s="314" t="str">
        <f t="shared" ref="AB646:AB709" si="38">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7"/>
        <v/>
      </c>
      <c r="T647" s="155" t="str">
        <f ca="1">IF(B647="","",IF(ISERROR(MATCH($J647,SorP!$B$1:$B$6226,0)),"",INDIRECT("'SorP'!$A$"&amp;MATCH($S647&amp;$J647,SorP!C:C,0))))</f>
        <v/>
      </c>
      <c r="U647" s="168"/>
      <c r="V647" s="169" t="e">
        <f>IF(C647="",NA(),MATCH($B647&amp;$C647,'Smelter Look-up'!$J:$J,0))</f>
        <v>#N/A</v>
      </c>
      <c r="X647" s="170">
        <f t="shared" ca="1" si="36"/>
        <v>0</v>
      </c>
      <c r="AB647" s="314" t="str">
        <f t="shared" si="38"/>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7"/>
        <v/>
      </c>
      <c r="T648" s="155" t="str">
        <f ca="1">IF(B648="","",IF(ISERROR(MATCH($J648,SorP!$B$1:$B$6226,0)),"",INDIRECT("'SorP'!$A$"&amp;MATCH($S648&amp;$J648,SorP!C:C,0))))</f>
        <v/>
      </c>
      <c r="U648" s="168"/>
      <c r="V648" s="169" t="e">
        <f>IF(C648="",NA(),MATCH($B648&amp;$C648,'Smelter Look-up'!$J:$J,0))</f>
        <v>#N/A</v>
      </c>
      <c r="X648" s="170">
        <f t="shared" ca="1" si="36"/>
        <v>0</v>
      </c>
      <c r="AB648" s="314" t="str">
        <f t="shared" si="38"/>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7"/>
        <v/>
      </c>
      <c r="T649" s="155" t="str">
        <f ca="1">IF(B649="","",IF(ISERROR(MATCH($J649,SorP!$B$1:$B$6226,0)),"",INDIRECT("'SorP'!$A$"&amp;MATCH($S649&amp;$J649,SorP!C:C,0))))</f>
        <v/>
      </c>
      <c r="U649" s="168"/>
      <c r="V649" s="169" t="e">
        <f>IF(C649="",NA(),MATCH($B649&amp;$C649,'Smelter Look-up'!$J:$J,0))</f>
        <v>#N/A</v>
      </c>
      <c r="X649" s="170">
        <f t="shared" ca="1" si="36"/>
        <v>0</v>
      </c>
      <c r="AB649" s="314" t="str">
        <f t="shared" si="38"/>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7"/>
        <v/>
      </c>
      <c r="T650" s="155" t="str">
        <f ca="1">IF(B650="","",IF(ISERROR(MATCH($J650,SorP!$B$1:$B$6226,0)),"",INDIRECT("'SorP'!$A$"&amp;MATCH($S650&amp;$J650,SorP!C:C,0))))</f>
        <v/>
      </c>
      <c r="U650" s="168"/>
      <c r="V650" s="169" t="e">
        <f>IF(C650="",NA(),MATCH($B650&amp;$C650,'Smelter Look-up'!$J:$J,0))</f>
        <v>#N/A</v>
      </c>
      <c r="X650" s="170">
        <f t="shared" ca="1" si="36"/>
        <v>0</v>
      </c>
      <c r="AB650" s="314" t="str">
        <f t="shared" si="38"/>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7"/>
        <v/>
      </c>
      <c r="T651" s="155" t="str">
        <f ca="1">IF(B651="","",IF(ISERROR(MATCH($J651,SorP!$B$1:$B$6226,0)),"",INDIRECT("'SorP'!$A$"&amp;MATCH($S651&amp;$J651,SorP!C:C,0))))</f>
        <v/>
      </c>
      <c r="U651" s="168"/>
      <c r="V651" s="169" t="e">
        <f>IF(C651="",NA(),MATCH($B651&amp;$C651,'Smelter Look-up'!$J:$J,0))</f>
        <v>#N/A</v>
      </c>
      <c r="X651" s="170">
        <f t="shared" ca="1" si="36"/>
        <v>0</v>
      </c>
      <c r="AB651" s="314" t="str">
        <f t="shared" si="38"/>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7"/>
        <v/>
      </c>
      <c r="T652" s="155" t="str">
        <f ca="1">IF(B652="","",IF(ISERROR(MATCH($J652,SorP!$B$1:$B$6226,0)),"",INDIRECT("'SorP'!$A$"&amp;MATCH($S652&amp;$J652,SorP!C:C,0))))</f>
        <v/>
      </c>
      <c r="U652" s="168"/>
      <c r="V652" s="169" t="e">
        <f>IF(C652="",NA(),MATCH($B652&amp;$C652,'Smelter Look-up'!$J:$J,0))</f>
        <v>#N/A</v>
      </c>
      <c r="X652" s="170">
        <f t="shared" ca="1" si="36"/>
        <v>0</v>
      </c>
      <c r="AB652" s="314" t="str">
        <f t="shared" si="38"/>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7"/>
        <v/>
      </c>
      <c r="T653" s="155" t="str">
        <f ca="1">IF(B653="","",IF(ISERROR(MATCH($J653,SorP!$B$1:$B$6226,0)),"",INDIRECT("'SorP'!$A$"&amp;MATCH($S653&amp;$J653,SorP!C:C,0))))</f>
        <v/>
      </c>
      <c r="U653" s="168"/>
      <c r="V653" s="169" t="e">
        <f>IF(C653="",NA(),MATCH($B653&amp;$C653,'Smelter Look-up'!$J:$J,0))</f>
        <v>#N/A</v>
      </c>
      <c r="X653" s="170">
        <f t="shared" ca="1" si="36"/>
        <v>0</v>
      </c>
      <c r="AB653" s="314" t="str">
        <f t="shared" si="38"/>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7"/>
        <v/>
      </c>
      <c r="T654" s="155" t="str">
        <f ca="1">IF(B654="","",IF(ISERROR(MATCH($J654,SorP!$B$1:$B$6226,0)),"",INDIRECT("'SorP'!$A$"&amp;MATCH($S654&amp;$J654,SorP!C:C,0))))</f>
        <v/>
      </c>
      <c r="U654" s="168"/>
      <c r="V654" s="169" t="e">
        <f>IF(C654="",NA(),MATCH($B654&amp;$C654,'Smelter Look-up'!$J:$J,0))</f>
        <v>#N/A</v>
      </c>
      <c r="X654" s="170">
        <f t="shared" ca="1" si="36"/>
        <v>0</v>
      </c>
      <c r="AB654" s="314" t="str">
        <f t="shared" si="38"/>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7"/>
        <v/>
      </c>
      <c r="T655" s="155" t="str">
        <f ca="1">IF(B655="","",IF(ISERROR(MATCH($J655,SorP!$B$1:$B$6226,0)),"",INDIRECT("'SorP'!$A$"&amp;MATCH($S655&amp;$J655,SorP!C:C,0))))</f>
        <v/>
      </c>
      <c r="U655" s="168"/>
      <c r="V655" s="169" t="e">
        <f>IF(C655="",NA(),MATCH($B655&amp;$C655,'Smelter Look-up'!$J:$J,0))</f>
        <v>#N/A</v>
      </c>
      <c r="X655" s="170">
        <f t="shared" ca="1" si="36"/>
        <v>0</v>
      </c>
      <c r="AB655" s="314" t="str">
        <f t="shared" si="38"/>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4" t="str">
        <f t="shared" si="38"/>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4" t="str">
        <f t="shared" si="38"/>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4" t="str">
        <f t="shared" si="38"/>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4" t="str">
        <f t="shared" si="38"/>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4" t="str">
        <f t="shared" si="38"/>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4" t="str">
        <f t="shared" si="38"/>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4" t="str">
        <f t="shared" si="38"/>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4" t="str">
        <f t="shared" si="38"/>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4" t="str">
        <f t="shared" si="38"/>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4" t="str">
        <f t="shared" si="38"/>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4" t="str">
        <f t="shared" si="38"/>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4" t="str">
        <f t="shared" si="38"/>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4" t="str">
        <f t="shared" si="38"/>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ca="1" si="36"/>
        <v>0</v>
      </c>
      <c r="AB669" s="314" t="str">
        <f t="shared" si="38"/>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7"/>
        <v/>
      </c>
      <c r="T670" s="155" t="str">
        <f ca="1">IF(B670="","",IF(ISERROR(MATCH($J670,SorP!$B$1:$B$6226,0)),"",INDIRECT("'SorP'!$A$"&amp;MATCH($S670&amp;$J670,SorP!C:C,0))))</f>
        <v/>
      </c>
      <c r="U670" s="168"/>
      <c r="V670" s="169" t="e">
        <f>IF(C670="",NA(),MATCH($B670&amp;$C670,'Smelter Look-up'!$J:$J,0))</f>
        <v>#N/A</v>
      </c>
      <c r="X670" s="170">
        <f t="shared" ca="1" si="36"/>
        <v>0</v>
      </c>
      <c r="AB670" s="314" t="str">
        <f t="shared" si="38"/>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7"/>
        <v/>
      </c>
      <c r="T671" s="155" t="str">
        <f ca="1">IF(B671="","",IF(ISERROR(MATCH($J671,SorP!$B$1:$B$6226,0)),"",INDIRECT("'SorP'!$A$"&amp;MATCH($S671&amp;$J671,SorP!C:C,0))))</f>
        <v/>
      </c>
      <c r="U671" s="168"/>
      <c r="V671" s="169" t="e">
        <f>IF(C671="",NA(),MATCH($B671&amp;$C671,'Smelter Look-up'!$J:$J,0))</f>
        <v>#N/A</v>
      </c>
      <c r="X671" s="170">
        <f t="shared" ca="1" si="36"/>
        <v>0</v>
      </c>
      <c r="AB671" s="314" t="str">
        <f t="shared" si="38"/>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4" t="str">
        <f t="shared" si="38"/>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4" t="str">
        <f t="shared" si="38"/>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4" t="str">
        <f t="shared" si="38"/>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4" t="str">
        <f t="shared" si="38"/>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4" t="str">
        <f t="shared" si="38"/>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4" t="str">
        <f t="shared" si="38"/>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4" t="str">
        <f t="shared" si="38"/>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4" t="str">
        <f t="shared" si="38"/>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4" t="str">
        <f t="shared" si="38"/>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4" t="str">
        <f t="shared" si="38"/>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4" t="str">
        <f t="shared" si="38"/>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4" t="str">
        <f t="shared" si="38"/>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4" t="str">
        <f t="shared" si="38"/>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4" t="str">
        <f t="shared" si="38"/>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8"/>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8"/>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8"/>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8"/>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8"/>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8"/>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ref="X703:X766" ca="1" si="39">IF(AND(C703="Smelter not listed",OR(LEN(D703)=0,LEN(E703)=0)),1,0)</f>
        <v>0</v>
      </c>
      <c r="AB703" s="314" t="str">
        <f t="shared" si="38"/>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40">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9"/>
        <v>0</v>
      </c>
      <c r="AB704" s="314" t="str">
        <f t="shared" si="38"/>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40"/>
        <v/>
      </c>
      <c r="T705" s="155" t="str">
        <f ca="1">IF(B705="","",IF(ISERROR(MATCH($J705,SorP!$B$1:$B$6226,0)),"",INDIRECT("'SorP'!$A$"&amp;MATCH($S705&amp;$J705,SorP!C:C,0))))</f>
        <v/>
      </c>
      <c r="U705" s="168"/>
      <c r="V705" s="169" t="e">
        <f>IF(C705="",NA(),MATCH($B705&amp;$C705,'Smelter Look-up'!$J:$J,0))</f>
        <v>#N/A</v>
      </c>
      <c r="X705" s="170">
        <f t="shared" ca="1" si="39"/>
        <v>0</v>
      </c>
      <c r="AB705" s="314" t="str">
        <f t="shared" si="38"/>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40"/>
        <v/>
      </c>
      <c r="T706" s="155" t="str">
        <f ca="1">IF(B706="","",IF(ISERROR(MATCH($J706,SorP!$B$1:$B$6226,0)),"",INDIRECT("'SorP'!$A$"&amp;MATCH($S706&amp;$J706,SorP!C:C,0))))</f>
        <v/>
      </c>
      <c r="U706" s="168"/>
      <c r="V706" s="169" t="e">
        <f>IF(C706="",NA(),MATCH($B706&amp;$C706,'Smelter Look-up'!$J:$J,0))</f>
        <v>#N/A</v>
      </c>
      <c r="X706" s="170">
        <f t="shared" ca="1" si="39"/>
        <v>0</v>
      </c>
      <c r="AB706" s="314" t="str">
        <f t="shared" si="38"/>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40"/>
        <v/>
      </c>
      <c r="T707" s="155" t="str">
        <f ca="1">IF(B707="","",IF(ISERROR(MATCH($J707,SorP!$B$1:$B$6226,0)),"",INDIRECT("'SorP'!$A$"&amp;MATCH($S707&amp;$J707,SorP!C:C,0))))</f>
        <v/>
      </c>
      <c r="U707" s="168"/>
      <c r="V707" s="169" t="e">
        <f>IF(C707="",NA(),MATCH($B707&amp;$C707,'Smelter Look-up'!$J:$J,0))</f>
        <v>#N/A</v>
      </c>
      <c r="X707" s="170">
        <f t="shared" ca="1" si="39"/>
        <v>0</v>
      </c>
      <c r="AB707" s="314" t="str">
        <f t="shared" si="38"/>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40"/>
        <v/>
      </c>
      <c r="T708" s="155" t="str">
        <f ca="1">IF(B708="","",IF(ISERROR(MATCH($J708,SorP!$B$1:$B$6226,0)),"",INDIRECT("'SorP'!$A$"&amp;MATCH($S708&amp;$J708,SorP!C:C,0))))</f>
        <v/>
      </c>
      <c r="U708" s="168"/>
      <c r="V708" s="169" t="e">
        <f>IF(C708="",NA(),MATCH($B708&amp;$C708,'Smelter Look-up'!$J:$J,0))</f>
        <v>#N/A</v>
      </c>
      <c r="X708" s="170">
        <f t="shared" ca="1" si="39"/>
        <v>0</v>
      </c>
      <c r="AB708" s="314" t="str">
        <f t="shared" si="38"/>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40"/>
        <v/>
      </c>
      <c r="T709" s="155" t="str">
        <f ca="1">IF(B709="","",IF(ISERROR(MATCH($J709,SorP!$B$1:$B$6226,0)),"",INDIRECT("'SorP'!$A$"&amp;MATCH($S709&amp;$J709,SorP!C:C,0))))</f>
        <v/>
      </c>
      <c r="U709" s="168"/>
      <c r="V709" s="169" t="e">
        <f>IF(C709="",NA(),MATCH($B709&amp;$C709,'Smelter Look-up'!$J:$J,0))</f>
        <v>#N/A</v>
      </c>
      <c r="X709" s="170">
        <f t="shared" ca="1" si="39"/>
        <v>0</v>
      </c>
      <c r="AB709" s="314" t="str">
        <f t="shared" si="38"/>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40"/>
        <v/>
      </c>
      <c r="T710" s="155" t="str">
        <f ca="1">IF(B710="","",IF(ISERROR(MATCH($J710,SorP!$B$1:$B$6226,0)),"",INDIRECT("'SorP'!$A$"&amp;MATCH($S710&amp;$J710,SorP!C:C,0))))</f>
        <v/>
      </c>
      <c r="U710" s="168"/>
      <c r="V710" s="169" t="e">
        <f>IF(C710="",NA(),MATCH($B710&amp;$C710,'Smelter Look-up'!$J:$J,0))</f>
        <v>#N/A</v>
      </c>
      <c r="X710" s="170">
        <f t="shared" ca="1" si="39"/>
        <v>0</v>
      </c>
      <c r="AB710" s="314" t="str">
        <f t="shared" ref="AB710:AB773" si="41">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40"/>
        <v/>
      </c>
      <c r="T711" s="155" t="str">
        <f ca="1">IF(B711="","",IF(ISERROR(MATCH($J711,SorP!$B$1:$B$6226,0)),"",INDIRECT("'SorP'!$A$"&amp;MATCH($S711&amp;$J711,SorP!C:C,0))))</f>
        <v/>
      </c>
      <c r="U711" s="168"/>
      <c r="V711" s="169" t="e">
        <f>IF(C711="",NA(),MATCH($B711&amp;$C711,'Smelter Look-up'!$J:$J,0))</f>
        <v>#N/A</v>
      </c>
      <c r="X711" s="170">
        <f t="shared" ca="1" si="39"/>
        <v>0</v>
      </c>
      <c r="AB711" s="314" t="str">
        <f t="shared" si="41"/>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40"/>
        <v/>
      </c>
      <c r="T712" s="155" t="str">
        <f ca="1">IF(B712="","",IF(ISERROR(MATCH($J712,SorP!$B$1:$B$6226,0)),"",INDIRECT("'SorP'!$A$"&amp;MATCH($S712&amp;$J712,SorP!C:C,0))))</f>
        <v/>
      </c>
      <c r="U712" s="168"/>
      <c r="V712" s="169" t="e">
        <f>IF(C712="",NA(),MATCH($B712&amp;$C712,'Smelter Look-up'!$J:$J,0))</f>
        <v>#N/A</v>
      </c>
      <c r="X712" s="170">
        <f t="shared" ca="1" si="39"/>
        <v>0</v>
      </c>
      <c r="AB712" s="314" t="str">
        <f t="shared" si="41"/>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40"/>
        <v/>
      </c>
      <c r="T713" s="155" t="str">
        <f ca="1">IF(B713="","",IF(ISERROR(MATCH($J713,SorP!$B$1:$B$6226,0)),"",INDIRECT("'SorP'!$A$"&amp;MATCH($S713&amp;$J713,SorP!C:C,0))))</f>
        <v/>
      </c>
      <c r="U713" s="168"/>
      <c r="V713" s="169" t="e">
        <f>IF(C713="",NA(),MATCH($B713&amp;$C713,'Smelter Look-up'!$J:$J,0))</f>
        <v>#N/A</v>
      </c>
      <c r="X713" s="170">
        <f t="shared" ca="1" si="39"/>
        <v>0</v>
      </c>
      <c r="AB713" s="314" t="str">
        <f t="shared" si="41"/>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40"/>
        <v/>
      </c>
      <c r="T714" s="155" t="str">
        <f ca="1">IF(B714="","",IF(ISERROR(MATCH($J714,SorP!$B$1:$B$6226,0)),"",INDIRECT("'SorP'!$A$"&amp;MATCH($S714&amp;$J714,SorP!C:C,0))))</f>
        <v/>
      </c>
      <c r="U714" s="168"/>
      <c r="V714" s="169" t="e">
        <f>IF(C714="",NA(),MATCH($B714&amp;$C714,'Smelter Look-up'!$J:$J,0))</f>
        <v>#N/A</v>
      </c>
      <c r="X714" s="170">
        <f t="shared" ca="1" si="39"/>
        <v>0</v>
      </c>
      <c r="AB714" s="314" t="str">
        <f t="shared" si="41"/>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40"/>
        <v/>
      </c>
      <c r="T715" s="155" t="str">
        <f ca="1">IF(B715="","",IF(ISERROR(MATCH($J715,SorP!$B$1:$B$6226,0)),"",INDIRECT("'SorP'!$A$"&amp;MATCH($S715&amp;$J715,SorP!C:C,0))))</f>
        <v/>
      </c>
      <c r="U715" s="168"/>
      <c r="V715" s="169" t="e">
        <f>IF(C715="",NA(),MATCH($B715&amp;$C715,'Smelter Look-up'!$J:$J,0))</f>
        <v>#N/A</v>
      </c>
      <c r="X715" s="170">
        <f t="shared" ca="1" si="39"/>
        <v>0</v>
      </c>
      <c r="AB715" s="314" t="str">
        <f t="shared" si="41"/>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40"/>
        <v/>
      </c>
      <c r="T716" s="155" t="str">
        <f ca="1">IF(B716="","",IF(ISERROR(MATCH($J716,SorP!$B$1:$B$6226,0)),"",INDIRECT("'SorP'!$A$"&amp;MATCH($S716&amp;$J716,SorP!C:C,0))))</f>
        <v/>
      </c>
      <c r="U716" s="168"/>
      <c r="V716" s="169" t="e">
        <f>IF(C716="",NA(),MATCH($B716&amp;$C716,'Smelter Look-up'!$J:$J,0))</f>
        <v>#N/A</v>
      </c>
      <c r="X716" s="170">
        <f t="shared" ca="1" si="39"/>
        <v>0</v>
      </c>
      <c r="AB716" s="314" t="str">
        <f t="shared" si="41"/>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40"/>
        <v/>
      </c>
      <c r="T717" s="155" t="str">
        <f ca="1">IF(B717="","",IF(ISERROR(MATCH($J717,SorP!$B$1:$B$6226,0)),"",INDIRECT("'SorP'!$A$"&amp;MATCH($S717&amp;$J717,SorP!C:C,0))))</f>
        <v/>
      </c>
      <c r="U717" s="168"/>
      <c r="V717" s="169" t="e">
        <f>IF(C717="",NA(),MATCH($B717&amp;$C717,'Smelter Look-up'!$J:$J,0))</f>
        <v>#N/A</v>
      </c>
      <c r="X717" s="170">
        <f t="shared" ca="1" si="39"/>
        <v>0</v>
      </c>
      <c r="AB717" s="314" t="str">
        <f t="shared" si="41"/>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40"/>
        <v/>
      </c>
      <c r="T718" s="155" t="str">
        <f ca="1">IF(B718="","",IF(ISERROR(MATCH($J718,SorP!$B$1:$B$6226,0)),"",INDIRECT("'SorP'!$A$"&amp;MATCH($S718&amp;$J718,SorP!C:C,0))))</f>
        <v/>
      </c>
      <c r="U718" s="168"/>
      <c r="V718" s="169" t="e">
        <f>IF(C718="",NA(),MATCH($B718&amp;$C718,'Smelter Look-up'!$J:$J,0))</f>
        <v>#N/A</v>
      </c>
      <c r="X718" s="170">
        <f t="shared" ca="1" si="39"/>
        <v>0</v>
      </c>
      <c r="AB718" s="314" t="str">
        <f t="shared" si="41"/>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40"/>
        <v/>
      </c>
      <c r="T719" s="155" t="str">
        <f ca="1">IF(B719="","",IF(ISERROR(MATCH($J719,SorP!$B$1:$B$6226,0)),"",INDIRECT("'SorP'!$A$"&amp;MATCH($S719&amp;$J719,SorP!C:C,0))))</f>
        <v/>
      </c>
      <c r="U719" s="168"/>
      <c r="V719" s="169" t="e">
        <f>IF(C719="",NA(),MATCH($B719&amp;$C719,'Smelter Look-up'!$J:$J,0))</f>
        <v>#N/A</v>
      </c>
      <c r="X719" s="170">
        <f t="shared" ca="1" si="39"/>
        <v>0</v>
      </c>
      <c r="AB719" s="314" t="str">
        <f t="shared" si="41"/>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4" t="str">
        <f t="shared" si="41"/>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4" t="str">
        <f t="shared" si="41"/>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4" t="str">
        <f t="shared" si="41"/>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4" t="str">
        <f t="shared" si="41"/>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4" t="str">
        <f t="shared" si="41"/>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4" t="str">
        <f t="shared" si="41"/>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4" t="str">
        <f t="shared" si="41"/>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4" t="str">
        <f t="shared" si="41"/>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4" t="str">
        <f t="shared" si="41"/>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4" t="str">
        <f t="shared" si="41"/>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4" t="str">
        <f t="shared" si="41"/>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4" t="str">
        <f t="shared" si="41"/>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4" t="str">
        <f t="shared" si="41"/>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ca="1" si="39"/>
        <v>0</v>
      </c>
      <c r="AB733" s="314" t="str">
        <f t="shared" si="41"/>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0"/>
        <v/>
      </c>
      <c r="T734" s="155" t="str">
        <f ca="1">IF(B734="","",IF(ISERROR(MATCH($J734,SorP!$B$1:$B$6226,0)),"",INDIRECT("'SorP'!$A$"&amp;MATCH($S734&amp;$J734,SorP!C:C,0))))</f>
        <v/>
      </c>
      <c r="U734" s="168"/>
      <c r="V734" s="169" t="e">
        <f>IF(C734="",NA(),MATCH($B734&amp;$C734,'Smelter Look-up'!$J:$J,0))</f>
        <v>#N/A</v>
      </c>
      <c r="X734" s="170">
        <f t="shared" ca="1" si="39"/>
        <v>0</v>
      </c>
      <c r="AB734" s="314" t="str">
        <f t="shared" si="41"/>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0"/>
        <v/>
      </c>
      <c r="T735" s="155" t="str">
        <f ca="1">IF(B735="","",IF(ISERROR(MATCH($J735,SorP!$B$1:$B$6226,0)),"",INDIRECT("'SorP'!$A$"&amp;MATCH($S735&amp;$J735,SorP!C:C,0))))</f>
        <v/>
      </c>
      <c r="U735" s="168"/>
      <c r="V735" s="169" t="e">
        <f>IF(C735="",NA(),MATCH($B735&amp;$C735,'Smelter Look-up'!$J:$J,0))</f>
        <v>#N/A</v>
      </c>
      <c r="X735" s="170">
        <f t="shared" ca="1" si="39"/>
        <v>0</v>
      </c>
      <c r="AB735" s="314" t="str">
        <f t="shared" si="41"/>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4" t="str">
        <f t="shared" si="41"/>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4" t="str">
        <f t="shared" si="41"/>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4" t="str">
        <f t="shared" si="41"/>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4" t="str">
        <f t="shared" si="41"/>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4" t="str">
        <f t="shared" si="41"/>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4" t="str">
        <f t="shared" si="41"/>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4" t="str">
        <f t="shared" si="41"/>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4" t="str">
        <f t="shared" si="41"/>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4" t="str">
        <f t="shared" si="41"/>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4" t="str">
        <f t="shared" si="41"/>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4" t="str">
        <f t="shared" si="41"/>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4" t="str">
        <f t="shared" si="41"/>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4" t="str">
        <f t="shared" si="41"/>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4" t="str">
        <f t="shared" si="41"/>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41"/>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41"/>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41"/>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41"/>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41"/>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41"/>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ref="X767:X830" ca="1" si="42">IF(AND(C767="Smelter not listed",OR(LEN(D767)=0,LEN(E767)=0)),1,0)</f>
        <v>0</v>
      </c>
      <c r="AB767" s="314" t="str">
        <f t="shared" si="41"/>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3">IF(B768="","",IF(ISERROR(MATCH($E768,CL,0)),"Unknown",INDIRECT("'C'!$A$"&amp;MATCH($E768,CL,0)+1)))</f>
        <v/>
      </c>
      <c r="T768" s="155" t="str">
        <f ca="1">IF(B768="","",IF(ISERROR(MATCH($J768,SorP!$B$1:$B$6226,0)),"",INDIRECT("'SorP'!$A$"&amp;MATCH($S768&amp;$J768,SorP!C:C,0))))</f>
        <v/>
      </c>
      <c r="U768" s="168"/>
      <c r="V768" s="169" t="e">
        <f>IF(C768="",NA(),MATCH($B768&amp;$C768,'Smelter Look-up'!$J:$J,0))</f>
        <v>#N/A</v>
      </c>
      <c r="X768" s="170">
        <f t="shared" ca="1" si="42"/>
        <v>0</v>
      </c>
      <c r="AB768" s="314" t="str">
        <f t="shared" si="41"/>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3"/>
        <v/>
      </c>
      <c r="T769" s="155" t="str">
        <f ca="1">IF(B769="","",IF(ISERROR(MATCH($J769,SorP!$B$1:$B$6226,0)),"",INDIRECT("'SorP'!$A$"&amp;MATCH($S769&amp;$J769,SorP!C:C,0))))</f>
        <v/>
      </c>
      <c r="U769" s="168"/>
      <c r="V769" s="169" t="e">
        <f>IF(C769="",NA(),MATCH($B769&amp;$C769,'Smelter Look-up'!$J:$J,0))</f>
        <v>#N/A</v>
      </c>
      <c r="X769" s="170">
        <f t="shared" ca="1" si="42"/>
        <v>0</v>
      </c>
      <c r="AB769" s="314" t="str">
        <f t="shared" si="41"/>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3"/>
        <v/>
      </c>
      <c r="T770" s="155" t="str">
        <f ca="1">IF(B770="","",IF(ISERROR(MATCH($J770,SorP!$B$1:$B$6226,0)),"",INDIRECT("'SorP'!$A$"&amp;MATCH($S770&amp;$J770,SorP!C:C,0))))</f>
        <v/>
      </c>
      <c r="U770" s="168"/>
      <c r="V770" s="169" t="e">
        <f>IF(C770="",NA(),MATCH($B770&amp;$C770,'Smelter Look-up'!$J:$J,0))</f>
        <v>#N/A</v>
      </c>
      <c r="X770" s="170">
        <f t="shared" ca="1" si="42"/>
        <v>0</v>
      </c>
      <c r="AB770" s="314" t="str">
        <f t="shared" si="41"/>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3"/>
        <v/>
      </c>
      <c r="T771" s="155" t="str">
        <f ca="1">IF(B771="","",IF(ISERROR(MATCH($J771,SorP!$B$1:$B$6226,0)),"",INDIRECT("'SorP'!$A$"&amp;MATCH($S771&amp;$J771,SorP!C:C,0))))</f>
        <v/>
      </c>
      <c r="U771" s="168"/>
      <c r="V771" s="169" t="e">
        <f>IF(C771="",NA(),MATCH($B771&amp;$C771,'Smelter Look-up'!$J:$J,0))</f>
        <v>#N/A</v>
      </c>
      <c r="X771" s="170">
        <f t="shared" ca="1" si="42"/>
        <v>0</v>
      </c>
      <c r="AB771" s="314" t="str">
        <f t="shared" si="41"/>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3"/>
        <v/>
      </c>
      <c r="T772" s="155" t="str">
        <f ca="1">IF(B772="","",IF(ISERROR(MATCH($J772,SorP!$B$1:$B$6226,0)),"",INDIRECT("'SorP'!$A$"&amp;MATCH($S772&amp;$J772,SorP!C:C,0))))</f>
        <v/>
      </c>
      <c r="U772" s="168"/>
      <c r="V772" s="169" t="e">
        <f>IF(C772="",NA(),MATCH($B772&amp;$C772,'Smelter Look-up'!$J:$J,0))</f>
        <v>#N/A</v>
      </c>
      <c r="X772" s="170">
        <f t="shared" ca="1" si="42"/>
        <v>0</v>
      </c>
      <c r="AB772" s="314" t="str">
        <f t="shared" si="41"/>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3"/>
        <v/>
      </c>
      <c r="T773" s="155" t="str">
        <f ca="1">IF(B773="","",IF(ISERROR(MATCH($J773,SorP!$B$1:$B$6226,0)),"",INDIRECT("'SorP'!$A$"&amp;MATCH($S773&amp;$J773,SorP!C:C,0))))</f>
        <v/>
      </c>
      <c r="U773" s="168"/>
      <c r="V773" s="169" t="e">
        <f>IF(C773="",NA(),MATCH($B773&amp;$C773,'Smelter Look-up'!$J:$J,0))</f>
        <v>#N/A</v>
      </c>
      <c r="X773" s="170">
        <f t="shared" ca="1" si="42"/>
        <v>0</v>
      </c>
      <c r="AB773" s="314" t="str">
        <f t="shared" si="41"/>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3"/>
        <v/>
      </c>
      <c r="T774" s="155" t="str">
        <f ca="1">IF(B774="","",IF(ISERROR(MATCH($J774,SorP!$B$1:$B$6226,0)),"",INDIRECT("'SorP'!$A$"&amp;MATCH($S774&amp;$J774,SorP!C:C,0))))</f>
        <v/>
      </c>
      <c r="U774" s="168"/>
      <c r="V774" s="169" t="e">
        <f>IF(C774="",NA(),MATCH($B774&amp;$C774,'Smelter Look-up'!$J:$J,0))</f>
        <v>#N/A</v>
      </c>
      <c r="X774" s="170">
        <f t="shared" ca="1" si="42"/>
        <v>0</v>
      </c>
      <c r="AB774" s="314" t="str">
        <f t="shared" ref="AB774:AB837" si="44">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3"/>
        <v/>
      </c>
      <c r="T775" s="155" t="str">
        <f ca="1">IF(B775="","",IF(ISERROR(MATCH($J775,SorP!$B$1:$B$6226,0)),"",INDIRECT("'SorP'!$A$"&amp;MATCH($S775&amp;$J775,SorP!C:C,0))))</f>
        <v/>
      </c>
      <c r="U775" s="168"/>
      <c r="V775" s="169" t="e">
        <f>IF(C775="",NA(),MATCH($B775&amp;$C775,'Smelter Look-up'!$J:$J,0))</f>
        <v>#N/A</v>
      </c>
      <c r="X775" s="170">
        <f t="shared" ca="1" si="42"/>
        <v>0</v>
      </c>
      <c r="AB775" s="314" t="str">
        <f t="shared" si="44"/>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3"/>
        <v/>
      </c>
      <c r="T776" s="155" t="str">
        <f ca="1">IF(B776="","",IF(ISERROR(MATCH($J776,SorP!$B$1:$B$6226,0)),"",INDIRECT("'SorP'!$A$"&amp;MATCH($S776&amp;$J776,SorP!C:C,0))))</f>
        <v/>
      </c>
      <c r="U776" s="168"/>
      <c r="V776" s="169" t="e">
        <f>IF(C776="",NA(),MATCH($B776&amp;$C776,'Smelter Look-up'!$J:$J,0))</f>
        <v>#N/A</v>
      </c>
      <c r="X776" s="170">
        <f t="shared" ca="1" si="42"/>
        <v>0</v>
      </c>
      <c r="AB776" s="314" t="str">
        <f t="shared" si="44"/>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3"/>
        <v/>
      </c>
      <c r="T777" s="155" t="str">
        <f ca="1">IF(B777="","",IF(ISERROR(MATCH($J777,SorP!$B$1:$B$6226,0)),"",INDIRECT("'SorP'!$A$"&amp;MATCH($S777&amp;$J777,SorP!C:C,0))))</f>
        <v/>
      </c>
      <c r="U777" s="168"/>
      <c r="V777" s="169" t="e">
        <f>IF(C777="",NA(),MATCH($B777&amp;$C777,'Smelter Look-up'!$J:$J,0))</f>
        <v>#N/A</v>
      </c>
      <c r="X777" s="170">
        <f t="shared" ca="1" si="42"/>
        <v>0</v>
      </c>
      <c r="AB777" s="314" t="str">
        <f t="shared" si="44"/>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3"/>
        <v/>
      </c>
      <c r="T778" s="155" t="str">
        <f ca="1">IF(B778="","",IF(ISERROR(MATCH($J778,SorP!$B$1:$B$6226,0)),"",INDIRECT("'SorP'!$A$"&amp;MATCH($S778&amp;$J778,SorP!C:C,0))))</f>
        <v/>
      </c>
      <c r="U778" s="168"/>
      <c r="V778" s="169" t="e">
        <f>IF(C778="",NA(),MATCH($B778&amp;$C778,'Smelter Look-up'!$J:$J,0))</f>
        <v>#N/A</v>
      </c>
      <c r="X778" s="170">
        <f t="shared" ca="1" si="42"/>
        <v>0</v>
      </c>
      <c r="AB778" s="314" t="str">
        <f t="shared" si="44"/>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3"/>
        <v/>
      </c>
      <c r="T779" s="155" t="str">
        <f ca="1">IF(B779="","",IF(ISERROR(MATCH($J779,SorP!$B$1:$B$6226,0)),"",INDIRECT("'SorP'!$A$"&amp;MATCH($S779&amp;$J779,SorP!C:C,0))))</f>
        <v/>
      </c>
      <c r="U779" s="168"/>
      <c r="V779" s="169" t="e">
        <f>IF(C779="",NA(),MATCH($B779&amp;$C779,'Smelter Look-up'!$J:$J,0))</f>
        <v>#N/A</v>
      </c>
      <c r="X779" s="170">
        <f t="shared" ca="1" si="42"/>
        <v>0</v>
      </c>
      <c r="AB779" s="314" t="str">
        <f t="shared" si="44"/>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3"/>
        <v/>
      </c>
      <c r="T780" s="155" t="str">
        <f ca="1">IF(B780="","",IF(ISERROR(MATCH($J780,SorP!$B$1:$B$6226,0)),"",INDIRECT("'SorP'!$A$"&amp;MATCH($S780&amp;$J780,SorP!C:C,0))))</f>
        <v/>
      </c>
      <c r="U780" s="168"/>
      <c r="V780" s="169" t="e">
        <f>IF(C780="",NA(),MATCH($B780&amp;$C780,'Smelter Look-up'!$J:$J,0))</f>
        <v>#N/A</v>
      </c>
      <c r="X780" s="170">
        <f t="shared" ca="1" si="42"/>
        <v>0</v>
      </c>
      <c r="AB780" s="314" t="str">
        <f t="shared" si="44"/>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3"/>
        <v/>
      </c>
      <c r="T781" s="155" t="str">
        <f ca="1">IF(B781="","",IF(ISERROR(MATCH($J781,SorP!$B$1:$B$6226,0)),"",INDIRECT("'SorP'!$A$"&amp;MATCH($S781&amp;$J781,SorP!C:C,0))))</f>
        <v/>
      </c>
      <c r="U781" s="168"/>
      <c r="V781" s="169" t="e">
        <f>IF(C781="",NA(),MATCH($B781&amp;$C781,'Smelter Look-up'!$J:$J,0))</f>
        <v>#N/A</v>
      </c>
      <c r="X781" s="170">
        <f t="shared" ca="1" si="42"/>
        <v>0</v>
      </c>
      <c r="AB781" s="314" t="str">
        <f t="shared" si="44"/>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3"/>
        <v/>
      </c>
      <c r="T782" s="155" t="str">
        <f ca="1">IF(B782="","",IF(ISERROR(MATCH($J782,SorP!$B$1:$B$6226,0)),"",INDIRECT("'SorP'!$A$"&amp;MATCH($S782&amp;$J782,SorP!C:C,0))))</f>
        <v/>
      </c>
      <c r="U782" s="168"/>
      <c r="V782" s="169" t="e">
        <f>IF(C782="",NA(),MATCH($B782&amp;$C782,'Smelter Look-up'!$J:$J,0))</f>
        <v>#N/A</v>
      </c>
      <c r="X782" s="170">
        <f t="shared" ca="1" si="42"/>
        <v>0</v>
      </c>
      <c r="AB782" s="314" t="str">
        <f t="shared" si="44"/>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3"/>
        <v/>
      </c>
      <c r="T783" s="155" t="str">
        <f ca="1">IF(B783="","",IF(ISERROR(MATCH($J783,SorP!$B$1:$B$6226,0)),"",INDIRECT("'SorP'!$A$"&amp;MATCH($S783&amp;$J783,SorP!C:C,0))))</f>
        <v/>
      </c>
      <c r="U783" s="168"/>
      <c r="V783" s="169" t="e">
        <f>IF(C783="",NA(),MATCH($B783&amp;$C783,'Smelter Look-up'!$J:$J,0))</f>
        <v>#N/A</v>
      </c>
      <c r="X783" s="170">
        <f t="shared" ca="1" si="42"/>
        <v>0</v>
      </c>
      <c r="AB783" s="314" t="str">
        <f t="shared" si="44"/>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4" t="str">
        <f t="shared" si="44"/>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4" t="str">
        <f t="shared" si="44"/>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4" t="str">
        <f t="shared" si="44"/>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4" t="str">
        <f t="shared" si="44"/>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4" t="str">
        <f t="shared" si="44"/>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4" t="str">
        <f t="shared" si="44"/>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4" t="str">
        <f t="shared" si="44"/>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4" t="str">
        <f t="shared" si="44"/>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4" t="str">
        <f t="shared" si="44"/>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4" t="str">
        <f t="shared" si="44"/>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4" t="str">
        <f t="shared" si="44"/>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4" t="str">
        <f t="shared" si="44"/>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4" t="str">
        <f t="shared" si="44"/>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ca="1" si="42"/>
        <v>0</v>
      </c>
      <c r="AB797" s="314" t="str">
        <f t="shared" si="44"/>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3"/>
        <v/>
      </c>
      <c r="T798" s="155" t="str">
        <f ca="1">IF(B798="","",IF(ISERROR(MATCH($J798,SorP!$B$1:$B$6226,0)),"",INDIRECT("'SorP'!$A$"&amp;MATCH($S798&amp;$J798,SorP!C:C,0))))</f>
        <v/>
      </c>
      <c r="U798" s="168"/>
      <c r="V798" s="169" t="e">
        <f>IF(C798="",NA(),MATCH($B798&amp;$C798,'Smelter Look-up'!$J:$J,0))</f>
        <v>#N/A</v>
      </c>
      <c r="X798" s="170">
        <f t="shared" ca="1" si="42"/>
        <v>0</v>
      </c>
      <c r="AB798" s="314" t="str">
        <f t="shared" si="44"/>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3"/>
        <v/>
      </c>
      <c r="T799" s="155" t="str">
        <f ca="1">IF(B799="","",IF(ISERROR(MATCH($J799,SorP!$B$1:$B$6226,0)),"",INDIRECT("'SorP'!$A$"&amp;MATCH($S799&amp;$J799,SorP!C:C,0))))</f>
        <v/>
      </c>
      <c r="U799" s="168"/>
      <c r="V799" s="169" t="e">
        <f>IF(C799="",NA(),MATCH($B799&amp;$C799,'Smelter Look-up'!$J:$J,0))</f>
        <v>#N/A</v>
      </c>
      <c r="X799" s="170">
        <f t="shared" ca="1" si="42"/>
        <v>0</v>
      </c>
      <c r="AB799" s="314" t="str">
        <f t="shared" si="44"/>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4" t="str">
        <f t="shared" si="44"/>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4" t="str">
        <f t="shared" si="44"/>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4" t="str">
        <f t="shared" si="44"/>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4" t="str">
        <f t="shared" si="44"/>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4" t="str">
        <f t="shared" si="44"/>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4" t="str">
        <f t="shared" si="44"/>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4" t="str">
        <f t="shared" si="44"/>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4" t="str">
        <f t="shared" si="44"/>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4" t="str">
        <f t="shared" si="44"/>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4" t="str">
        <f t="shared" si="44"/>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4" t="str">
        <f t="shared" si="44"/>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4" t="str">
        <f t="shared" si="44"/>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4" t="str">
        <f t="shared" si="44"/>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4" t="str">
        <f t="shared" si="44"/>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4"/>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4"/>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4"/>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4"/>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4"/>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4"/>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ref="X831:X894" ca="1" si="45">IF(AND(C831="Smelter not listed",OR(LEN(D831)=0,LEN(E831)=0)),1,0)</f>
        <v>0</v>
      </c>
      <c r="AB831" s="314" t="str">
        <f t="shared" si="44"/>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6">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5"/>
        <v>0</v>
      </c>
      <c r="AB832" s="314" t="str">
        <f t="shared" si="44"/>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6"/>
        <v/>
      </c>
      <c r="T833" s="155" t="str">
        <f ca="1">IF(B833="","",IF(ISERROR(MATCH($J833,SorP!$B$1:$B$6226,0)),"",INDIRECT("'SorP'!$A$"&amp;MATCH($S833&amp;$J833,SorP!C:C,0))))</f>
        <v/>
      </c>
      <c r="U833" s="168"/>
      <c r="V833" s="169" t="e">
        <f>IF(C833="",NA(),MATCH($B833&amp;$C833,'Smelter Look-up'!$J:$J,0))</f>
        <v>#N/A</v>
      </c>
      <c r="X833" s="170">
        <f t="shared" ca="1" si="45"/>
        <v>0</v>
      </c>
      <c r="AB833" s="314" t="str">
        <f t="shared" si="44"/>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6"/>
        <v/>
      </c>
      <c r="T834" s="155" t="str">
        <f ca="1">IF(B834="","",IF(ISERROR(MATCH($J834,SorP!$B$1:$B$6226,0)),"",INDIRECT("'SorP'!$A$"&amp;MATCH($S834&amp;$J834,SorP!C:C,0))))</f>
        <v/>
      </c>
      <c r="U834" s="168"/>
      <c r="V834" s="169" t="e">
        <f>IF(C834="",NA(),MATCH($B834&amp;$C834,'Smelter Look-up'!$J:$J,0))</f>
        <v>#N/A</v>
      </c>
      <c r="X834" s="170">
        <f t="shared" ca="1" si="45"/>
        <v>0</v>
      </c>
      <c r="AB834" s="314" t="str">
        <f t="shared" si="44"/>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6"/>
        <v/>
      </c>
      <c r="T835" s="155" t="str">
        <f ca="1">IF(B835="","",IF(ISERROR(MATCH($J835,SorP!$B$1:$B$6226,0)),"",INDIRECT("'SorP'!$A$"&amp;MATCH($S835&amp;$J835,SorP!C:C,0))))</f>
        <v/>
      </c>
      <c r="U835" s="168"/>
      <c r="V835" s="169" t="e">
        <f>IF(C835="",NA(),MATCH($B835&amp;$C835,'Smelter Look-up'!$J:$J,0))</f>
        <v>#N/A</v>
      </c>
      <c r="X835" s="170">
        <f t="shared" ca="1" si="45"/>
        <v>0</v>
      </c>
      <c r="AB835" s="314" t="str">
        <f t="shared" si="44"/>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6"/>
        <v/>
      </c>
      <c r="T836" s="155" t="str">
        <f ca="1">IF(B836="","",IF(ISERROR(MATCH($J836,SorP!$B$1:$B$6226,0)),"",INDIRECT("'SorP'!$A$"&amp;MATCH($S836&amp;$J836,SorP!C:C,0))))</f>
        <v/>
      </c>
      <c r="U836" s="168"/>
      <c r="V836" s="169" t="e">
        <f>IF(C836="",NA(),MATCH($B836&amp;$C836,'Smelter Look-up'!$J:$J,0))</f>
        <v>#N/A</v>
      </c>
      <c r="X836" s="170">
        <f t="shared" ca="1" si="45"/>
        <v>0</v>
      </c>
      <c r="AB836" s="314" t="str">
        <f t="shared" si="44"/>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6"/>
        <v/>
      </c>
      <c r="T837" s="155" t="str">
        <f ca="1">IF(B837="","",IF(ISERROR(MATCH($J837,SorP!$B$1:$B$6226,0)),"",INDIRECT("'SorP'!$A$"&amp;MATCH($S837&amp;$J837,SorP!C:C,0))))</f>
        <v/>
      </c>
      <c r="U837" s="168"/>
      <c r="V837" s="169" t="e">
        <f>IF(C837="",NA(),MATCH($B837&amp;$C837,'Smelter Look-up'!$J:$J,0))</f>
        <v>#N/A</v>
      </c>
      <c r="X837" s="170">
        <f t="shared" ca="1" si="45"/>
        <v>0</v>
      </c>
      <c r="AB837" s="314" t="str">
        <f t="shared" si="44"/>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6"/>
        <v/>
      </c>
      <c r="T838" s="155" t="str">
        <f ca="1">IF(B838="","",IF(ISERROR(MATCH($J838,SorP!$B$1:$B$6226,0)),"",INDIRECT("'SorP'!$A$"&amp;MATCH($S838&amp;$J838,SorP!C:C,0))))</f>
        <v/>
      </c>
      <c r="U838" s="168"/>
      <c r="V838" s="169" t="e">
        <f>IF(C838="",NA(),MATCH($B838&amp;$C838,'Smelter Look-up'!$J:$J,0))</f>
        <v>#N/A</v>
      </c>
      <c r="X838" s="170">
        <f t="shared" ca="1" si="45"/>
        <v>0</v>
      </c>
      <c r="AB838" s="314" t="str">
        <f t="shared" ref="AB838:AB901" si="47">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6"/>
        <v/>
      </c>
      <c r="T839" s="155" t="str">
        <f ca="1">IF(B839="","",IF(ISERROR(MATCH($J839,SorP!$B$1:$B$6226,0)),"",INDIRECT("'SorP'!$A$"&amp;MATCH($S839&amp;$J839,SorP!C:C,0))))</f>
        <v/>
      </c>
      <c r="U839" s="168"/>
      <c r="V839" s="169" t="e">
        <f>IF(C839="",NA(),MATCH($B839&amp;$C839,'Smelter Look-up'!$J:$J,0))</f>
        <v>#N/A</v>
      </c>
      <c r="X839" s="170">
        <f t="shared" ca="1" si="45"/>
        <v>0</v>
      </c>
      <c r="AB839" s="314" t="str">
        <f t="shared" si="47"/>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6"/>
        <v/>
      </c>
      <c r="T840" s="155" t="str">
        <f ca="1">IF(B840="","",IF(ISERROR(MATCH($J840,SorP!$B$1:$B$6226,0)),"",INDIRECT("'SorP'!$A$"&amp;MATCH($S840&amp;$J840,SorP!C:C,0))))</f>
        <v/>
      </c>
      <c r="U840" s="168"/>
      <c r="V840" s="169" t="e">
        <f>IF(C840="",NA(),MATCH($B840&amp;$C840,'Smelter Look-up'!$J:$J,0))</f>
        <v>#N/A</v>
      </c>
      <c r="X840" s="170">
        <f t="shared" ca="1" si="45"/>
        <v>0</v>
      </c>
      <c r="AB840" s="314" t="str">
        <f t="shared" si="47"/>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6"/>
        <v/>
      </c>
      <c r="T841" s="155" t="str">
        <f ca="1">IF(B841="","",IF(ISERROR(MATCH($J841,SorP!$B$1:$B$6226,0)),"",INDIRECT("'SorP'!$A$"&amp;MATCH($S841&amp;$J841,SorP!C:C,0))))</f>
        <v/>
      </c>
      <c r="U841" s="168"/>
      <c r="V841" s="169" t="e">
        <f>IF(C841="",NA(),MATCH($B841&amp;$C841,'Smelter Look-up'!$J:$J,0))</f>
        <v>#N/A</v>
      </c>
      <c r="X841" s="170">
        <f t="shared" ca="1" si="45"/>
        <v>0</v>
      </c>
      <c r="AB841" s="314" t="str">
        <f t="shared" si="47"/>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6"/>
        <v/>
      </c>
      <c r="T842" s="155" t="str">
        <f ca="1">IF(B842="","",IF(ISERROR(MATCH($J842,SorP!$B$1:$B$6226,0)),"",INDIRECT("'SorP'!$A$"&amp;MATCH($S842&amp;$J842,SorP!C:C,0))))</f>
        <v/>
      </c>
      <c r="U842" s="168"/>
      <c r="V842" s="169" t="e">
        <f>IF(C842="",NA(),MATCH($B842&amp;$C842,'Smelter Look-up'!$J:$J,0))</f>
        <v>#N/A</v>
      </c>
      <c r="X842" s="170">
        <f t="shared" ca="1" si="45"/>
        <v>0</v>
      </c>
      <c r="AB842" s="314" t="str">
        <f t="shared" si="47"/>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6"/>
        <v/>
      </c>
      <c r="T843" s="155" t="str">
        <f ca="1">IF(B843="","",IF(ISERROR(MATCH($J843,SorP!$B$1:$B$6226,0)),"",INDIRECT("'SorP'!$A$"&amp;MATCH($S843&amp;$J843,SorP!C:C,0))))</f>
        <v/>
      </c>
      <c r="U843" s="168"/>
      <c r="V843" s="169" t="e">
        <f>IF(C843="",NA(),MATCH($B843&amp;$C843,'Smelter Look-up'!$J:$J,0))</f>
        <v>#N/A</v>
      </c>
      <c r="X843" s="170">
        <f t="shared" ca="1" si="45"/>
        <v>0</v>
      </c>
      <c r="AB843" s="314" t="str">
        <f t="shared" si="47"/>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6"/>
        <v/>
      </c>
      <c r="T844" s="155" t="str">
        <f ca="1">IF(B844="","",IF(ISERROR(MATCH($J844,SorP!$B$1:$B$6226,0)),"",INDIRECT("'SorP'!$A$"&amp;MATCH($S844&amp;$J844,SorP!C:C,0))))</f>
        <v/>
      </c>
      <c r="U844" s="168"/>
      <c r="V844" s="169" t="e">
        <f>IF(C844="",NA(),MATCH($B844&amp;$C844,'Smelter Look-up'!$J:$J,0))</f>
        <v>#N/A</v>
      </c>
      <c r="X844" s="170">
        <f t="shared" ca="1" si="45"/>
        <v>0</v>
      </c>
      <c r="AB844" s="314" t="str">
        <f t="shared" si="47"/>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6"/>
        <v/>
      </c>
      <c r="T845" s="155" t="str">
        <f ca="1">IF(B845="","",IF(ISERROR(MATCH($J845,SorP!$B$1:$B$6226,0)),"",INDIRECT("'SorP'!$A$"&amp;MATCH($S845&amp;$J845,SorP!C:C,0))))</f>
        <v/>
      </c>
      <c r="U845" s="168"/>
      <c r="V845" s="169" t="e">
        <f>IF(C845="",NA(),MATCH($B845&amp;$C845,'Smelter Look-up'!$J:$J,0))</f>
        <v>#N/A</v>
      </c>
      <c r="X845" s="170">
        <f t="shared" ca="1" si="45"/>
        <v>0</v>
      </c>
      <c r="AB845" s="314" t="str">
        <f t="shared" si="47"/>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6"/>
        <v/>
      </c>
      <c r="T846" s="155" t="str">
        <f ca="1">IF(B846="","",IF(ISERROR(MATCH($J846,SorP!$B$1:$B$6226,0)),"",INDIRECT("'SorP'!$A$"&amp;MATCH($S846&amp;$J846,SorP!C:C,0))))</f>
        <v/>
      </c>
      <c r="U846" s="168"/>
      <c r="V846" s="169" t="e">
        <f>IF(C846="",NA(),MATCH($B846&amp;$C846,'Smelter Look-up'!$J:$J,0))</f>
        <v>#N/A</v>
      </c>
      <c r="X846" s="170">
        <f t="shared" ca="1" si="45"/>
        <v>0</v>
      </c>
      <c r="AB846" s="314" t="str">
        <f t="shared" si="47"/>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6"/>
        <v/>
      </c>
      <c r="T847" s="155" t="str">
        <f ca="1">IF(B847="","",IF(ISERROR(MATCH($J847,SorP!$B$1:$B$6226,0)),"",INDIRECT("'SorP'!$A$"&amp;MATCH($S847&amp;$J847,SorP!C:C,0))))</f>
        <v/>
      </c>
      <c r="U847" s="168"/>
      <c r="V847" s="169" t="e">
        <f>IF(C847="",NA(),MATCH($B847&amp;$C847,'Smelter Look-up'!$J:$J,0))</f>
        <v>#N/A</v>
      </c>
      <c r="X847" s="170">
        <f t="shared" ca="1" si="45"/>
        <v>0</v>
      </c>
      <c r="AB847" s="314" t="str">
        <f t="shared" si="47"/>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4" t="str">
        <f t="shared" si="47"/>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4" t="str">
        <f t="shared" si="47"/>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4" t="str">
        <f t="shared" si="47"/>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4" t="str">
        <f t="shared" si="47"/>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4" t="str">
        <f t="shared" si="47"/>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4" t="str">
        <f t="shared" si="47"/>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4" t="str">
        <f t="shared" si="47"/>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4" t="str">
        <f t="shared" si="47"/>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4" t="str">
        <f t="shared" si="47"/>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4" t="str">
        <f t="shared" si="47"/>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4" t="str">
        <f t="shared" si="47"/>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4" t="str">
        <f t="shared" si="47"/>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4" t="str">
        <f t="shared" si="47"/>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ca="1" si="45"/>
        <v>0</v>
      </c>
      <c r="AB861" s="314" t="str">
        <f t="shared" si="47"/>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6"/>
        <v/>
      </c>
      <c r="T862" s="155" t="str">
        <f ca="1">IF(B862="","",IF(ISERROR(MATCH($J862,SorP!$B$1:$B$6226,0)),"",INDIRECT("'SorP'!$A$"&amp;MATCH($S862&amp;$J862,SorP!C:C,0))))</f>
        <v/>
      </c>
      <c r="U862" s="168"/>
      <c r="V862" s="169" t="e">
        <f>IF(C862="",NA(),MATCH($B862&amp;$C862,'Smelter Look-up'!$J:$J,0))</f>
        <v>#N/A</v>
      </c>
      <c r="X862" s="170">
        <f t="shared" ca="1" si="45"/>
        <v>0</v>
      </c>
      <c r="AB862" s="314" t="str">
        <f t="shared" si="47"/>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6"/>
        <v/>
      </c>
      <c r="T863" s="155" t="str">
        <f ca="1">IF(B863="","",IF(ISERROR(MATCH($J863,SorP!$B$1:$B$6226,0)),"",INDIRECT("'SorP'!$A$"&amp;MATCH($S863&amp;$J863,SorP!C:C,0))))</f>
        <v/>
      </c>
      <c r="U863" s="168"/>
      <c r="V863" s="169" t="e">
        <f>IF(C863="",NA(),MATCH($B863&amp;$C863,'Smelter Look-up'!$J:$J,0))</f>
        <v>#N/A</v>
      </c>
      <c r="X863" s="170">
        <f t="shared" ca="1" si="45"/>
        <v>0</v>
      </c>
      <c r="AB863" s="314" t="str">
        <f t="shared" si="47"/>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4" t="str">
        <f t="shared" si="47"/>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4" t="str">
        <f t="shared" si="47"/>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4" t="str">
        <f t="shared" si="47"/>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4" t="str">
        <f t="shared" si="47"/>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4" t="str">
        <f t="shared" si="47"/>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4" t="str">
        <f t="shared" si="47"/>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4" t="str">
        <f t="shared" si="47"/>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4" t="str">
        <f t="shared" si="47"/>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4" t="str">
        <f t="shared" si="47"/>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4" t="str">
        <f t="shared" si="47"/>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4" t="str">
        <f t="shared" si="47"/>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4" t="str">
        <f t="shared" si="47"/>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4" t="str">
        <f t="shared" si="47"/>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4" t="str">
        <f t="shared" si="47"/>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7"/>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7"/>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7"/>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7"/>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7"/>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7"/>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ref="X895:X958" ca="1" si="48">IF(AND(C895="Smelter not listed",OR(LEN(D895)=0,LEN(E895)=0)),1,0)</f>
        <v>0</v>
      </c>
      <c r="AB895" s="314" t="str">
        <f t="shared" si="47"/>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9">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8"/>
        <v>0</v>
      </c>
      <c r="AB896" s="314" t="str">
        <f t="shared" si="47"/>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9"/>
        <v/>
      </c>
      <c r="T897" s="155" t="str">
        <f ca="1">IF(B897="","",IF(ISERROR(MATCH($J897,SorP!$B$1:$B$6226,0)),"",INDIRECT("'SorP'!$A$"&amp;MATCH($S897&amp;$J897,SorP!C:C,0))))</f>
        <v/>
      </c>
      <c r="U897" s="168"/>
      <c r="V897" s="169" t="e">
        <f>IF(C897="",NA(),MATCH($B897&amp;$C897,'Smelter Look-up'!$J:$J,0))</f>
        <v>#N/A</v>
      </c>
      <c r="X897" s="170">
        <f t="shared" ca="1" si="48"/>
        <v>0</v>
      </c>
      <c r="AB897" s="314" t="str">
        <f t="shared" si="47"/>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9"/>
        <v/>
      </c>
      <c r="T898" s="155" t="str">
        <f ca="1">IF(B898="","",IF(ISERROR(MATCH($J898,SorP!$B$1:$B$6226,0)),"",INDIRECT("'SorP'!$A$"&amp;MATCH($S898&amp;$J898,SorP!C:C,0))))</f>
        <v/>
      </c>
      <c r="U898" s="168"/>
      <c r="V898" s="169" t="e">
        <f>IF(C898="",NA(),MATCH($B898&amp;$C898,'Smelter Look-up'!$J:$J,0))</f>
        <v>#N/A</v>
      </c>
      <c r="X898" s="170">
        <f t="shared" ca="1" si="48"/>
        <v>0</v>
      </c>
      <c r="AB898" s="314" t="str">
        <f t="shared" si="47"/>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9"/>
        <v/>
      </c>
      <c r="T899" s="155" t="str">
        <f ca="1">IF(B899="","",IF(ISERROR(MATCH($J899,SorP!$B$1:$B$6226,0)),"",INDIRECT("'SorP'!$A$"&amp;MATCH($S899&amp;$J899,SorP!C:C,0))))</f>
        <v/>
      </c>
      <c r="U899" s="168"/>
      <c r="V899" s="169" t="e">
        <f>IF(C899="",NA(),MATCH($B899&amp;$C899,'Smelter Look-up'!$J:$J,0))</f>
        <v>#N/A</v>
      </c>
      <c r="X899" s="170">
        <f t="shared" ca="1" si="48"/>
        <v>0</v>
      </c>
      <c r="AB899" s="314" t="str">
        <f t="shared" si="47"/>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9"/>
        <v/>
      </c>
      <c r="T900" s="155" t="str">
        <f ca="1">IF(B900="","",IF(ISERROR(MATCH($J900,SorP!$B$1:$B$6226,0)),"",INDIRECT("'SorP'!$A$"&amp;MATCH($S900&amp;$J900,SorP!C:C,0))))</f>
        <v/>
      </c>
      <c r="U900" s="168"/>
      <c r="V900" s="169" t="e">
        <f>IF(C900="",NA(),MATCH($B900&amp;$C900,'Smelter Look-up'!$J:$J,0))</f>
        <v>#N/A</v>
      </c>
      <c r="X900" s="170">
        <f t="shared" ca="1" si="48"/>
        <v>0</v>
      </c>
      <c r="AB900" s="314" t="str">
        <f t="shared" si="47"/>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9"/>
        <v/>
      </c>
      <c r="T901" s="155" t="str">
        <f ca="1">IF(B901="","",IF(ISERROR(MATCH($J901,SorP!$B$1:$B$6226,0)),"",INDIRECT("'SorP'!$A$"&amp;MATCH($S901&amp;$J901,SorP!C:C,0))))</f>
        <v/>
      </c>
      <c r="U901" s="168"/>
      <c r="V901" s="169" t="e">
        <f>IF(C901="",NA(),MATCH($B901&amp;$C901,'Smelter Look-up'!$J:$J,0))</f>
        <v>#N/A</v>
      </c>
      <c r="X901" s="170">
        <f t="shared" ca="1" si="48"/>
        <v>0</v>
      </c>
      <c r="AB901" s="314" t="str">
        <f t="shared" si="47"/>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9"/>
        <v/>
      </c>
      <c r="T902" s="155" t="str">
        <f ca="1">IF(B902="","",IF(ISERROR(MATCH($J902,SorP!$B$1:$B$6226,0)),"",INDIRECT("'SorP'!$A$"&amp;MATCH($S902&amp;$J902,SorP!C:C,0))))</f>
        <v/>
      </c>
      <c r="U902" s="168"/>
      <c r="V902" s="169" t="e">
        <f>IF(C902="",NA(),MATCH($B902&amp;$C902,'Smelter Look-up'!$J:$J,0))</f>
        <v>#N/A</v>
      </c>
      <c r="X902" s="170">
        <f t="shared" ca="1" si="48"/>
        <v>0</v>
      </c>
      <c r="AB902" s="314" t="str">
        <f t="shared" ref="AB902:AB965" si="50">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9"/>
        <v/>
      </c>
      <c r="T903" s="155" t="str">
        <f ca="1">IF(B903="","",IF(ISERROR(MATCH($J903,SorP!$B$1:$B$6226,0)),"",INDIRECT("'SorP'!$A$"&amp;MATCH($S903&amp;$J903,SorP!C:C,0))))</f>
        <v/>
      </c>
      <c r="U903" s="168"/>
      <c r="V903" s="169" t="e">
        <f>IF(C903="",NA(),MATCH($B903&amp;$C903,'Smelter Look-up'!$J:$J,0))</f>
        <v>#N/A</v>
      </c>
      <c r="X903" s="170">
        <f t="shared" ca="1" si="48"/>
        <v>0</v>
      </c>
      <c r="AB903" s="314" t="str">
        <f t="shared" si="50"/>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9"/>
        <v/>
      </c>
      <c r="T904" s="155" t="str">
        <f ca="1">IF(B904="","",IF(ISERROR(MATCH($J904,SorP!$B$1:$B$6226,0)),"",INDIRECT("'SorP'!$A$"&amp;MATCH($S904&amp;$J904,SorP!C:C,0))))</f>
        <v/>
      </c>
      <c r="U904" s="168"/>
      <c r="V904" s="169" t="e">
        <f>IF(C904="",NA(),MATCH($B904&amp;$C904,'Smelter Look-up'!$J:$J,0))</f>
        <v>#N/A</v>
      </c>
      <c r="X904" s="170">
        <f t="shared" ca="1" si="48"/>
        <v>0</v>
      </c>
      <c r="AB904" s="314" t="str">
        <f t="shared" si="50"/>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9"/>
        <v/>
      </c>
      <c r="T905" s="155" t="str">
        <f ca="1">IF(B905="","",IF(ISERROR(MATCH($J905,SorP!$B$1:$B$6226,0)),"",INDIRECT("'SorP'!$A$"&amp;MATCH($S905&amp;$J905,SorP!C:C,0))))</f>
        <v/>
      </c>
      <c r="U905" s="168"/>
      <c r="V905" s="169" t="e">
        <f>IF(C905="",NA(),MATCH($B905&amp;$C905,'Smelter Look-up'!$J:$J,0))</f>
        <v>#N/A</v>
      </c>
      <c r="X905" s="170">
        <f t="shared" ca="1" si="48"/>
        <v>0</v>
      </c>
      <c r="AB905" s="314" t="str">
        <f t="shared" si="50"/>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9"/>
        <v/>
      </c>
      <c r="T906" s="155" t="str">
        <f ca="1">IF(B906="","",IF(ISERROR(MATCH($J906,SorP!$B$1:$B$6226,0)),"",INDIRECT("'SorP'!$A$"&amp;MATCH($S906&amp;$J906,SorP!C:C,0))))</f>
        <v/>
      </c>
      <c r="U906" s="168"/>
      <c r="V906" s="169" t="e">
        <f>IF(C906="",NA(),MATCH($B906&amp;$C906,'Smelter Look-up'!$J:$J,0))</f>
        <v>#N/A</v>
      </c>
      <c r="X906" s="170">
        <f t="shared" ca="1" si="48"/>
        <v>0</v>
      </c>
      <c r="AB906" s="314" t="str">
        <f t="shared" si="50"/>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9"/>
        <v/>
      </c>
      <c r="T907" s="155" t="str">
        <f ca="1">IF(B907="","",IF(ISERROR(MATCH($J907,SorP!$B$1:$B$6226,0)),"",INDIRECT("'SorP'!$A$"&amp;MATCH($S907&amp;$J907,SorP!C:C,0))))</f>
        <v/>
      </c>
      <c r="U907" s="168"/>
      <c r="V907" s="169" t="e">
        <f>IF(C907="",NA(),MATCH($B907&amp;$C907,'Smelter Look-up'!$J:$J,0))</f>
        <v>#N/A</v>
      </c>
      <c r="X907" s="170">
        <f t="shared" ca="1" si="48"/>
        <v>0</v>
      </c>
      <c r="AB907" s="314" t="str">
        <f t="shared" si="50"/>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9"/>
        <v/>
      </c>
      <c r="T908" s="155" t="str">
        <f ca="1">IF(B908="","",IF(ISERROR(MATCH($J908,SorP!$B$1:$B$6226,0)),"",INDIRECT("'SorP'!$A$"&amp;MATCH($S908&amp;$J908,SorP!C:C,0))))</f>
        <v/>
      </c>
      <c r="U908" s="168"/>
      <c r="V908" s="169" t="e">
        <f>IF(C908="",NA(),MATCH($B908&amp;$C908,'Smelter Look-up'!$J:$J,0))</f>
        <v>#N/A</v>
      </c>
      <c r="X908" s="170">
        <f t="shared" ca="1" si="48"/>
        <v>0</v>
      </c>
      <c r="AB908" s="314" t="str">
        <f t="shared" si="50"/>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9"/>
        <v/>
      </c>
      <c r="T909" s="155" t="str">
        <f ca="1">IF(B909="","",IF(ISERROR(MATCH($J909,SorP!$B$1:$B$6226,0)),"",INDIRECT("'SorP'!$A$"&amp;MATCH($S909&amp;$J909,SorP!C:C,0))))</f>
        <v/>
      </c>
      <c r="U909" s="168"/>
      <c r="V909" s="169" t="e">
        <f>IF(C909="",NA(),MATCH($B909&amp;$C909,'Smelter Look-up'!$J:$J,0))</f>
        <v>#N/A</v>
      </c>
      <c r="X909" s="170">
        <f t="shared" ca="1" si="48"/>
        <v>0</v>
      </c>
      <c r="AB909" s="314" t="str">
        <f t="shared" si="50"/>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9"/>
        <v/>
      </c>
      <c r="T910" s="155" t="str">
        <f ca="1">IF(B910="","",IF(ISERROR(MATCH($J910,SorP!$B$1:$B$6226,0)),"",INDIRECT("'SorP'!$A$"&amp;MATCH($S910&amp;$J910,SorP!C:C,0))))</f>
        <v/>
      </c>
      <c r="U910" s="168"/>
      <c r="V910" s="169" t="e">
        <f>IF(C910="",NA(),MATCH($B910&amp;$C910,'Smelter Look-up'!$J:$J,0))</f>
        <v>#N/A</v>
      </c>
      <c r="X910" s="170">
        <f t="shared" ca="1" si="48"/>
        <v>0</v>
      </c>
      <c r="AB910" s="314" t="str">
        <f t="shared" si="50"/>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9"/>
        <v/>
      </c>
      <c r="T911" s="155" t="str">
        <f ca="1">IF(B911="","",IF(ISERROR(MATCH($J911,SorP!$B$1:$B$6226,0)),"",INDIRECT("'SorP'!$A$"&amp;MATCH($S911&amp;$J911,SorP!C:C,0))))</f>
        <v/>
      </c>
      <c r="U911" s="168"/>
      <c r="V911" s="169" t="e">
        <f>IF(C911="",NA(),MATCH($B911&amp;$C911,'Smelter Look-up'!$J:$J,0))</f>
        <v>#N/A</v>
      </c>
      <c r="X911" s="170">
        <f t="shared" ca="1" si="48"/>
        <v>0</v>
      </c>
      <c r="AB911" s="314" t="str">
        <f t="shared" si="50"/>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4" t="str">
        <f t="shared" si="50"/>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4" t="str">
        <f t="shared" si="50"/>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4" t="str">
        <f t="shared" si="50"/>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4" t="str">
        <f t="shared" si="50"/>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4" t="str">
        <f t="shared" si="50"/>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4" t="str">
        <f t="shared" si="50"/>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4" t="str">
        <f t="shared" si="50"/>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4" t="str">
        <f t="shared" si="50"/>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4" t="str">
        <f t="shared" si="50"/>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4" t="str">
        <f t="shared" si="50"/>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4" t="str">
        <f t="shared" si="50"/>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4" t="str">
        <f t="shared" si="50"/>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4" t="str">
        <f t="shared" si="50"/>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ca="1" si="48"/>
        <v>0</v>
      </c>
      <c r="AB925" s="314" t="str">
        <f t="shared" si="50"/>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9"/>
        <v/>
      </c>
      <c r="T926" s="155" t="str">
        <f ca="1">IF(B926="","",IF(ISERROR(MATCH($J926,SorP!$B$1:$B$6226,0)),"",INDIRECT("'SorP'!$A$"&amp;MATCH($S926&amp;$J926,SorP!C:C,0))))</f>
        <v/>
      </c>
      <c r="U926" s="168"/>
      <c r="V926" s="169" t="e">
        <f>IF(C926="",NA(),MATCH($B926&amp;$C926,'Smelter Look-up'!$J:$J,0))</f>
        <v>#N/A</v>
      </c>
      <c r="X926" s="170">
        <f t="shared" ca="1" si="48"/>
        <v>0</v>
      </c>
      <c r="AB926" s="314" t="str">
        <f t="shared" si="50"/>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9"/>
        <v/>
      </c>
      <c r="T927" s="155" t="str">
        <f ca="1">IF(B927="","",IF(ISERROR(MATCH($J927,SorP!$B$1:$B$6226,0)),"",INDIRECT("'SorP'!$A$"&amp;MATCH($S927&amp;$J927,SorP!C:C,0))))</f>
        <v/>
      </c>
      <c r="U927" s="168"/>
      <c r="V927" s="169" t="e">
        <f>IF(C927="",NA(),MATCH($B927&amp;$C927,'Smelter Look-up'!$J:$J,0))</f>
        <v>#N/A</v>
      </c>
      <c r="X927" s="170">
        <f t="shared" ca="1" si="48"/>
        <v>0</v>
      </c>
      <c r="AB927" s="314" t="str">
        <f t="shared" si="50"/>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4" t="str">
        <f t="shared" si="50"/>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4" t="str">
        <f t="shared" si="50"/>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4" t="str">
        <f t="shared" si="50"/>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4" t="str">
        <f t="shared" si="50"/>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4" t="str">
        <f t="shared" si="50"/>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4" t="str">
        <f t="shared" si="50"/>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4" t="str">
        <f t="shared" si="50"/>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4" t="str">
        <f t="shared" si="50"/>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4" t="str">
        <f t="shared" si="50"/>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4" t="str">
        <f t="shared" si="50"/>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4" t="str">
        <f t="shared" si="50"/>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4" t="str">
        <f t="shared" si="50"/>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4" t="str">
        <f t="shared" si="50"/>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4" t="str">
        <f t="shared" si="50"/>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50"/>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50"/>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50"/>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50"/>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50"/>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50"/>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ref="X959:X1022" ca="1" si="51">IF(AND(C959="Smelter not listed",OR(LEN(D959)=0,LEN(E959)=0)),1,0)</f>
        <v>0</v>
      </c>
      <c r="AB959" s="314" t="str">
        <f t="shared" si="50"/>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52">IF(B960="","",IF(ISERROR(MATCH($E960,CL,0)),"Unknown",INDIRECT("'C'!$A$"&amp;MATCH($E960,CL,0)+1)))</f>
        <v/>
      </c>
      <c r="T960" s="155" t="str">
        <f ca="1">IF(B960="","",IF(ISERROR(MATCH($J960,SorP!$B$1:$B$6226,0)),"",INDIRECT("'SorP'!$A$"&amp;MATCH($S960&amp;$J960,SorP!C:C,0))))</f>
        <v/>
      </c>
      <c r="U960" s="168"/>
      <c r="V960" s="169" t="e">
        <f>IF(C960="",NA(),MATCH($B960&amp;$C960,'Smelter Look-up'!$J:$J,0))</f>
        <v>#N/A</v>
      </c>
      <c r="X960" s="170">
        <f t="shared" ca="1" si="51"/>
        <v>0</v>
      </c>
      <c r="AB960" s="314" t="str">
        <f t="shared" si="50"/>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2"/>
        <v/>
      </c>
      <c r="T961" s="155" t="str">
        <f ca="1">IF(B961="","",IF(ISERROR(MATCH($J961,SorP!$B$1:$B$6226,0)),"",INDIRECT("'SorP'!$A$"&amp;MATCH($S961&amp;$J961,SorP!C:C,0))))</f>
        <v/>
      </c>
      <c r="U961" s="168"/>
      <c r="V961" s="169" t="e">
        <f>IF(C961="",NA(),MATCH($B961&amp;$C961,'Smelter Look-up'!$J:$J,0))</f>
        <v>#N/A</v>
      </c>
      <c r="X961" s="170">
        <f t="shared" ca="1" si="51"/>
        <v>0</v>
      </c>
      <c r="AB961" s="314" t="str">
        <f t="shared" si="50"/>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2"/>
        <v/>
      </c>
      <c r="T962" s="155" t="str">
        <f ca="1">IF(B962="","",IF(ISERROR(MATCH($J962,SorP!$B$1:$B$6226,0)),"",INDIRECT("'SorP'!$A$"&amp;MATCH($S962&amp;$J962,SorP!C:C,0))))</f>
        <v/>
      </c>
      <c r="U962" s="168"/>
      <c r="V962" s="169" t="e">
        <f>IF(C962="",NA(),MATCH($B962&amp;$C962,'Smelter Look-up'!$J:$J,0))</f>
        <v>#N/A</v>
      </c>
      <c r="X962" s="170">
        <f t="shared" ca="1" si="51"/>
        <v>0</v>
      </c>
      <c r="AB962" s="314" t="str">
        <f t="shared" si="50"/>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2"/>
        <v/>
      </c>
      <c r="T963" s="155" t="str">
        <f ca="1">IF(B963="","",IF(ISERROR(MATCH($J963,SorP!$B$1:$B$6226,0)),"",INDIRECT("'SorP'!$A$"&amp;MATCH($S963&amp;$J963,SorP!C:C,0))))</f>
        <v/>
      </c>
      <c r="U963" s="168"/>
      <c r="V963" s="169" t="e">
        <f>IF(C963="",NA(),MATCH($B963&amp;$C963,'Smelter Look-up'!$J:$J,0))</f>
        <v>#N/A</v>
      </c>
      <c r="X963" s="170">
        <f t="shared" ca="1" si="51"/>
        <v>0</v>
      </c>
      <c r="AB963" s="314" t="str">
        <f t="shared" si="50"/>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2"/>
        <v/>
      </c>
      <c r="T964" s="155" t="str">
        <f ca="1">IF(B964="","",IF(ISERROR(MATCH($J964,SorP!$B$1:$B$6226,0)),"",INDIRECT("'SorP'!$A$"&amp;MATCH($S964&amp;$J964,SorP!C:C,0))))</f>
        <v/>
      </c>
      <c r="U964" s="168"/>
      <c r="V964" s="169" t="e">
        <f>IF(C964="",NA(),MATCH($B964&amp;$C964,'Smelter Look-up'!$J:$J,0))</f>
        <v>#N/A</v>
      </c>
      <c r="X964" s="170">
        <f t="shared" ca="1" si="51"/>
        <v>0</v>
      </c>
      <c r="AB964" s="314" t="str">
        <f t="shared" si="50"/>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2"/>
        <v/>
      </c>
      <c r="T965" s="155" t="str">
        <f ca="1">IF(B965="","",IF(ISERROR(MATCH($J965,SorP!$B$1:$B$6226,0)),"",INDIRECT("'SorP'!$A$"&amp;MATCH($S965&amp;$J965,SorP!C:C,0))))</f>
        <v/>
      </c>
      <c r="U965" s="168"/>
      <c r="V965" s="169" t="e">
        <f>IF(C965="",NA(),MATCH($B965&amp;$C965,'Smelter Look-up'!$J:$J,0))</f>
        <v>#N/A</v>
      </c>
      <c r="X965" s="170">
        <f t="shared" ca="1" si="51"/>
        <v>0</v>
      </c>
      <c r="AB965" s="314" t="str">
        <f t="shared" si="50"/>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2"/>
        <v/>
      </c>
      <c r="T966" s="155" t="str">
        <f ca="1">IF(B966="","",IF(ISERROR(MATCH($J966,SorP!$B$1:$B$6226,0)),"",INDIRECT("'SorP'!$A$"&amp;MATCH($S966&amp;$J966,SorP!C:C,0))))</f>
        <v/>
      </c>
      <c r="U966" s="168"/>
      <c r="V966" s="169" t="e">
        <f>IF(C966="",NA(),MATCH($B966&amp;$C966,'Smelter Look-up'!$J:$J,0))</f>
        <v>#N/A</v>
      </c>
      <c r="X966" s="170">
        <f t="shared" ca="1" si="51"/>
        <v>0</v>
      </c>
      <c r="AB966" s="314" t="str">
        <f t="shared" ref="AB966:AB1029" si="53">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2"/>
        <v/>
      </c>
      <c r="T967" s="155" t="str">
        <f ca="1">IF(B967="","",IF(ISERROR(MATCH($J967,SorP!$B$1:$B$6226,0)),"",INDIRECT("'SorP'!$A$"&amp;MATCH($S967&amp;$J967,SorP!C:C,0))))</f>
        <v/>
      </c>
      <c r="U967" s="168"/>
      <c r="V967" s="169" t="e">
        <f>IF(C967="",NA(),MATCH($B967&amp;$C967,'Smelter Look-up'!$J:$J,0))</f>
        <v>#N/A</v>
      </c>
      <c r="X967" s="170">
        <f t="shared" ca="1" si="51"/>
        <v>0</v>
      </c>
      <c r="AB967" s="314" t="str">
        <f t="shared" si="53"/>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2"/>
        <v/>
      </c>
      <c r="T968" s="155" t="str">
        <f ca="1">IF(B968="","",IF(ISERROR(MATCH($J968,SorP!$B$1:$B$6226,0)),"",INDIRECT("'SorP'!$A$"&amp;MATCH($S968&amp;$J968,SorP!C:C,0))))</f>
        <v/>
      </c>
      <c r="U968" s="168"/>
      <c r="V968" s="169" t="e">
        <f>IF(C968="",NA(),MATCH($B968&amp;$C968,'Smelter Look-up'!$J:$J,0))</f>
        <v>#N/A</v>
      </c>
      <c r="X968" s="170">
        <f t="shared" ca="1" si="51"/>
        <v>0</v>
      </c>
      <c r="AB968" s="314" t="str">
        <f t="shared" si="53"/>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2"/>
        <v/>
      </c>
      <c r="T969" s="155" t="str">
        <f ca="1">IF(B969="","",IF(ISERROR(MATCH($J969,SorP!$B$1:$B$6226,0)),"",INDIRECT("'SorP'!$A$"&amp;MATCH($S969&amp;$J969,SorP!C:C,0))))</f>
        <v/>
      </c>
      <c r="U969" s="168"/>
      <c r="V969" s="169" t="e">
        <f>IF(C969="",NA(),MATCH($B969&amp;$C969,'Smelter Look-up'!$J:$J,0))</f>
        <v>#N/A</v>
      </c>
      <c r="X969" s="170">
        <f t="shared" ca="1" si="51"/>
        <v>0</v>
      </c>
      <c r="AB969" s="314" t="str">
        <f t="shared" si="53"/>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2"/>
        <v/>
      </c>
      <c r="T970" s="155" t="str">
        <f ca="1">IF(B970="","",IF(ISERROR(MATCH($J970,SorP!$B$1:$B$6226,0)),"",INDIRECT("'SorP'!$A$"&amp;MATCH($S970&amp;$J970,SorP!C:C,0))))</f>
        <v/>
      </c>
      <c r="U970" s="168"/>
      <c r="V970" s="169" t="e">
        <f>IF(C970="",NA(),MATCH($B970&amp;$C970,'Smelter Look-up'!$J:$J,0))</f>
        <v>#N/A</v>
      </c>
      <c r="X970" s="170">
        <f t="shared" ca="1" si="51"/>
        <v>0</v>
      </c>
      <c r="AB970" s="314" t="str">
        <f t="shared" si="53"/>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2"/>
        <v/>
      </c>
      <c r="T971" s="155" t="str">
        <f ca="1">IF(B971="","",IF(ISERROR(MATCH($J971,SorP!$B$1:$B$6226,0)),"",INDIRECT("'SorP'!$A$"&amp;MATCH($S971&amp;$J971,SorP!C:C,0))))</f>
        <v/>
      </c>
      <c r="U971" s="168"/>
      <c r="V971" s="169" t="e">
        <f>IF(C971="",NA(),MATCH($B971&amp;$C971,'Smelter Look-up'!$J:$J,0))</f>
        <v>#N/A</v>
      </c>
      <c r="X971" s="170">
        <f t="shared" ca="1" si="51"/>
        <v>0</v>
      </c>
      <c r="AB971" s="314" t="str">
        <f t="shared" si="53"/>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2"/>
        <v/>
      </c>
      <c r="T972" s="155" t="str">
        <f ca="1">IF(B972="","",IF(ISERROR(MATCH($J972,SorP!$B$1:$B$6226,0)),"",INDIRECT("'SorP'!$A$"&amp;MATCH($S972&amp;$J972,SorP!C:C,0))))</f>
        <v/>
      </c>
      <c r="U972" s="168"/>
      <c r="V972" s="169" t="e">
        <f>IF(C972="",NA(),MATCH($B972&amp;$C972,'Smelter Look-up'!$J:$J,0))</f>
        <v>#N/A</v>
      </c>
      <c r="X972" s="170">
        <f t="shared" ca="1" si="51"/>
        <v>0</v>
      </c>
      <c r="AB972" s="314" t="str">
        <f t="shared" si="53"/>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2"/>
        <v/>
      </c>
      <c r="T973" s="155" t="str">
        <f ca="1">IF(B973="","",IF(ISERROR(MATCH($J973,SorP!$B$1:$B$6226,0)),"",INDIRECT("'SorP'!$A$"&amp;MATCH($S973&amp;$J973,SorP!C:C,0))))</f>
        <v/>
      </c>
      <c r="U973" s="168"/>
      <c r="V973" s="169" t="e">
        <f>IF(C973="",NA(),MATCH($B973&amp;$C973,'Smelter Look-up'!$J:$J,0))</f>
        <v>#N/A</v>
      </c>
      <c r="X973" s="170">
        <f t="shared" ca="1" si="51"/>
        <v>0</v>
      </c>
      <c r="AB973" s="314" t="str">
        <f t="shared" si="53"/>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2"/>
        <v/>
      </c>
      <c r="T974" s="155" t="str">
        <f ca="1">IF(B974="","",IF(ISERROR(MATCH($J974,SorP!$B$1:$B$6226,0)),"",INDIRECT("'SorP'!$A$"&amp;MATCH($S974&amp;$J974,SorP!C:C,0))))</f>
        <v/>
      </c>
      <c r="U974" s="168"/>
      <c r="V974" s="169" t="e">
        <f>IF(C974="",NA(),MATCH($B974&amp;$C974,'Smelter Look-up'!$J:$J,0))</f>
        <v>#N/A</v>
      </c>
      <c r="X974" s="170">
        <f t="shared" ca="1" si="51"/>
        <v>0</v>
      </c>
      <c r="AB974" s="314" t="str">
        <f t="shared" si="53"/>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2"/>
        <v/>
      </c>
      <c r="T975" s="155" t="str">
        <f ca="1">IF(B975="","",IF(ISERROR(MATCH($J975,SorP!$B$1:$B$6226,0)),"",INDIRECT("'SorP'!$A$"&amp;MATCH($S975&amp;$J975,SorP!C:C,0))))</f>
        <v/>
      </c>
      <c r="U975" s="168"/>
      <c r="V975" s="169" t="e">
        <f>IF(C975="",NA(),MATCH($B975&amp;$C975,'Smelter Look-up'!$J:$J,0))</f>
        <v>#N/A</v>
      </c>
      <c r="X975" s="170">
        <f t="shared" ca="1" si="51"/>
        <v>0</v>
      </c>
      <c r="AB975" s="314" t="str">
        <f t="shared" si="53"/>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4" t="str">
        <f t="shared" si="53"/>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4" t="str">
        <f t="shared" si="53"/>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4" t="str">
        <f t="shared" si="53"/>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4" t="str">
        <f t="shared" si="53"/>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4" t="str">
        <f t="shared" si="53"/>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4" t="str">
        <f t="shared" si="53"/>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4" t="str">
        <f t="shared" si="53"/>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4" t="str">
        <f t="shared" si="53"/>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4" t="str">
        <f t="shared" si="53"/>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4" t="str">
        <f t="shared" si="53"/>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4" t="str">
        <f t="shared" si="53"/>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4" t="str">
        <f t="shared" si="53"/>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4" t="str">
        <f t="shared" si="53"/>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ca="1" si="51"/>
        <v>0</v>
      </c>
      <c r="AB989" s="314" t="str">
        <f t="shared" si="53"/>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2"/>
        <v/>
      </c>
      <c r="T990" s="155" t="str">
        <f ca="1">IF(B990="","",IF(ISERROR(MATCH($J990,SorP!$B$1:$B$6226,0)),"",INDIRECT("'SorP'!$A$"&amp;MATCH($S990&amp;$J990,SorP!C:C,0))))</f>
        <v/>
      </c>
      <c r="U990" s="168"/>
      <c r="V990" s="169" t="e">
        <f>IF(C990="",NA(),MATCH($B990&amp;$C990,'Smelter Look-up'!$J:$J,0))</f>
        <v>#N/A</v>
      </c>
      <c r="X990" s="170">
        <f t="shared" ca="1" si="51"/>
        <v>0</v>
      </c>
      <c r="AB990" s="314" t="str">
        <f t="shared" si="53"/>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2"/>
        <v/>
      </c>
      <c r="T991" s="155" t="str">
        <f ca="1">IF(B991="","",IF(ISERROR(MATCH($J991,SorP!$B$1:$B$6226,0)),"",INDIRECT("'SorP'!$A$"&amp;MATCH($S991&amp;$J991,SorP!C:C,0))))</f>
        <v/>
      </c>
      <c r="U991" s="168"/>
      <c r="V991" s="169" t="e">
        <f>IF(C991="",NA(),MATCH($B991&amp;$C991,'Smelter Look-up'!$J:$J,0))</f>
        <v>#N/A</v>
      </c>
      <c r="X991" s="170">
        <f t="shared" ca="1" si="51"/>
        <v>0</v>
      </c>
      <c r="AB991" s="314" t="str">
        <f t="shared" si="53"/>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4" t="str">
        <f t="shared" si="53"/>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4" t="str">
        <f t="shared" si="53"/>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4" t="str">
        <f t="shared" si="53"/>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4" t="str">
        <f t="shared" si="53"/>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4" t="str">
        <f t="shared" si="53"/>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4" t="str">
        <f t="shared" si="53"/>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4" t="str">
        <f t="shared" si="53"/>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4" t="str">
        <f t="shared" si="53"/>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4" t="str">
        <f t="shared" si="53"/>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4" t="str">
        <f t="shared" si="53"/>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4" t="str">
        <f t="shared" si="53"/>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4" t="str">
        <f t="shared" si="53"/>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4" t="str">
        <f t="shared" si="53"/>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4" t="str">
        <f t="shared" si="53"/>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3"/>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3"/>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3"/>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3"/>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3"/>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3"/>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ref="X1023:X1086" ca="1" si="54">IF(AND(C1023="Smelter not listed",OR(LEN(D1023)=0,LEN(E1023)=0)),1,0)</f>
        <v>0</v>
      </c>
      <c r="AB1023" s="314" t="str">
        <f t="shared" si="53"/>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5">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4"/>
        <v>0</v>
      </c>
      <c r="AB1024" s="314" t="str">
        <f t="shared" si="53"/>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5"/>
        <v/>
      </c>
      <c r="T1025" s="155" t="str">
        <f ca="1">IF(B1025="","",IF(ISERROR(MATCH($J1025,SorP!$B$1:$B$6226,0)),"",INDIRECT("'SorP'!$A$"&amp;MATCH($S1025&amp;$J1025,SorP!C:C,0))))</f>
        <v/>
      </c>
      <c r="U1025" s="168"/>
      <c r="V1025" s="169" t="e">
        <f>IF(C1025="",NA(),MATCH($B1025&amp;$C1025,'Smelter Look-up'!$J:$J,0))</f>
        <v>#N/A</v>
      </c>
      <c r="X1025" s="170">
        <f t="shared" ca="1" si="54"/>
        <v>0</v>
      </c>
      <c r="AB1025" s="314" t="str">
        <f t="shared" si="53"/>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5"/>
        <v/>
      </c>
      <c r="T1026" s="155" t="str">
        <f ca="1">IF(B1026="","",IF(ISERROR(MATCH($J1026,SorP!$B$1:$B$6226,0)),"",INDIRECT("'SorP'!$A$"&amp;MATCH($S1026&amp;$J1026,SorP!C:C,0))))</f>
        <v/>
      </c>
      <c r="U1026" s="168"/>
      <c r="V1026" s="169" t="e">
        <f>IF(C1026="",NA(),MATCH($B1026&amp;$C1026,'Smelter Look-up'!$J:$J,0))</f>
        <v>#N/A</v>
      </c>
      <c r="X1026" s="170">
        <f t="shared" ca="1" si="54"/>
        <v>0</v>
      </c>
      <c r="AB1026" s="314" t="str">
        <f t="shared" si="53"/>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5"/>
        <v/>
      </c>
      <c r="T1027" s="155" t="str">
        <f ca="1">IF(B1027="","",IF(ISERROR(MATCH($J1027,SorP!$B$1:$B$6226,0)),"",INDIRECT("'SorP'!$A$"&amp;MATCH($S1027&amp;$J1027,SorP!C:C,0))))</f>
        <v/>
      </c>
      <c r="U1027" s="168"/>
      <c r="V1027" s="169" t="e">
        <f>IF(C1027="",NA(),MATCH($B1027&amp;$C1027,'Smelter Look-up'!$J:$J,0))</f>
        <v>#N/A</v>
      </c>
      <c r="X1027" s="170">
        <f t="shared" ca="1" si="54"/>
        <v>0</v>
      </c>
      <c r="AB1027" s="314" t="str">
        <f t="shared" si="53"/>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5"/>
        <v/>
      </c>
      <c r="T1028" s="155" t="str">
        <f ca="1">IF(B1028="","",IF(ISERROR(MATCH($J1028,SorP!$B$1:$B$6226,0)),"",INDIRECT("'SorP'!$A$"&amp;MATCH($S1028&amp;$J1028,SorP!C:C,0))))</f>
        <v/>
      </c>
      <c r="U1028" s="168"/>
      <c r="V1028" s="169" t="e">
        <f>IF(C1028="",NA(),MATCH($B1028&amp;$C1028,'Smelter Look-up'!$J:$J,0))</f>
        <v>#N/A</v>
      </c>
      <c r="X1028" s="170">
        <f t="shared" ca="1" si="54"/>
        <v>0</v>
      </c>
      <c r="AB1028" s="314" t="str">
        <f t="shared" si="53"/>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5"/>
        <v/>
      </c>
      <c r="T1029" s="155" t="str">
        <f ca="1">IF(B1029="","",IF(ISERROR(MATCH($J1029,SorP!$B$1:$B$6226,0)),"",INDIRECT("'SorP'!$A$"&amp;MATCH($S1029&amp;$J1029,SorP!C:C,0))))</f>
        <v/>
      </c>
      <c r="U1029" s="168"/>
      <c r="V1029" s="169" t="e">
        <f>IF(C1029="",NA(),MATCH($B1029&amp;$C1029,'Smelter Look-up'!$J:$J,0))</f>
        <v>#N/A</v>
      </c>
      <c r="X1029" s="170">
        <f t="shared" ca="1" si="54"/>
        <v>0</v>
      </c>
      <c r="AB1029" s="314" t="str">
        <f t="shared" si="53"/>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5"/>
        <v/>
      </c>
      <c r="T1030" s="155" t="str">
        <f ca="1">IF(B1030="","",IF(ISERROR(MATCH($J1030,SorP!$B$1:$B$6226,0)),"",INDIRECT("'SorP'!$A$"&amp;MATCH($S1030&amp;$J1030,SorP!C:C,0))))</f>
        <v/>
      </c>
      <c r="U1030" s="168"/>
      <c r="V1030" s="169" t="e">
        <f>IF(C1030="",NA(),MATCH($B1030&amp;$C1030,'Smelter Look-up'!$J:$J,0))</f>
        <v>#N/A</v>
      </c>
      <c r="X1030" s="170">
        <f t="shared" ca="1" si="54"/>
        <v>0</v>
      </c>
      <c r="AB1030" s="314" t="str">
        <f t="shared" ref="AB1030:AB1093" si="56">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5"/>
        <v/>
      </c>
      <c r="T1031" s="155" t="str">
        <f ca="1">IF(B1031="","",IF(ISERROR(MATCH($J1031,SorP!$B$1:$B$6226,0)),"",INDIRECT("'SorP'!$A$"&amp;MATCH($S1031&amp;$J1031,SorP!C:C,0))))</f>
        <v/>
      </c>
      <c r="U1031" s="168"/>
      <c r="V1031" s="169" t="e">
        <f>IF(C1031="",NA(),MATCH($B1031&amp;$C1031,'Smelter Look-up'!$J:$J,0))</f>
        <v>#N/A</v>
      </c>
      <c r="X1031" s="170">
        <f t="shared" ca="1" si="54"/>
        <v>0</v>
      </c>
      <c r="AB1031" s="314" t="str">
        <f t="shared" si="56"/>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5"/>
        <v/>
      </c>
      <c r="T1032" s="155" t="str">
        <f ca="1">IF(B1032="","",IF(ISERROR(MATCH($J1032,SorP!$B$1:$B$6226,0)),"",INDIRECT("'SorP'!$A$"&amp;MATCH($S1032&amp;$J1032,SorP!C:C,0))))</f>
        <v/>
      </c>
      <c r="U1032" s="168"/>
      <c r="V1032" s="169" t="e">
        <f>IF(C1032="",NA(),MATCH($B1032&amp;$C1032,'Smelter Look-up'!$J:$J,0))</f>
        <v>#N/A</v>
      </c>
      <c r="X1032" s="170">
        <f t="shared" ca="1" si="54"/>
        <v>0</v>
      </c>
      <c r="AB1032" s="314" t="str">
        <f t="shared" si="56"/>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5"/>
        <v/>
      </c>
      <c r="T1033" s="155" t="str">
        <f ca="1">IF(B1033="","",IF(ISERROR(MATCH($J1033,SorP!$B$1:$B$6226,0)),"",INDIRECT("'SorP'!$A$"&amp;MATCH($S1033&amp;$J1033,SorP!C:C,0))))</f>
        <v/>
      </c>
      <c r="U1033" s="168"/>
      <c r="V1033" s="169" t="e">
        <f>IF(C1033="",NA(),MATCH($B1033&amp;$C1033,'Smelter Look-up'!$J:$J,0))</f>
        <v>#N/A</v>
      </c>
      <c r="X1033" s="170">
        <f t="shared" ca="1" si="54"/>
        <v>0</v>
      </c>
      <c r="AB1033" s="314" t="str">
        <f t="shared" si="56"/>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5"/>
        <v/>
      </c>
      <c r="T1034" s="155" t="str">
        <f ca="1">IF(B1034="","",IF(ISERROR(MATCH($J1034,SorP!$B$1:$B$6226,0)),"",INDIRECT("'SorP'!$A$"&amp;MATCH($S1034&amp;$J1034,SorP!C:C,0))))</f>
        <v/>
      </c>
      <c r="U1034" s="168"/>
      <c r="V1034" s="169" t="e">
        <f>IF(C1034="",NA(),MATCH($B1034&amp;$C1034,'Smelter Look-up'!$J:$J,0))</f>
        <v>#N/A</v>
      </c>
      <c r="X1034" s="170">
        <f t="shared" ca="1" si="54"/>
        <v>0</v>
      </c>
      <c r="AB1034" s="314" t="str">
        <f t="shared" si="56"/>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5"/>
        <v/>
      </c>
      <c r="T1035" s="155" t="str">
        <f ca="1">IF(B1035="","",IF(ISERROR(MATCH($J1035,SorP!$B$1:$B$6226,0)),"",INDIRECT("'SorP'!$A$"&amp;MATCH($S1035&amp;$J1035,SorP!C:C,0))))</f>
        <v/>
      </c>
      <c r="U1035" s="168"/>
      <c r="V1035" s="169" t="e">
        <f>IF(C1035="",NA(),MATCH($B1035&amp;$C1035,'Smelter Look-up'!$J:$J,0))</f>
        <v>#N/A</v>
      </c>
      <c r="X1035" s="170">
        <f t="shared" ca="1" si="54"/>
        <v>0</v>
      </c>
      <c r="AB1035" s="314" t="str">
        <f t="shared" si="56"/>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5"/>
        <v/>
      </c>
      <c r="T1036" s="155" t="str">
        <f ca="1">IF(B1036="","",IF(ISERROR(MATCH($J1036,SorP!$B$1:$B$6226,0)),"",INDIRECT("'SorP'!$A$"&amp;MATCH($S1036&amp;$J1036,SorP!C:C,0))))</f>
        <v/>
      </c>
      <c r="U1036" s="168"/>
      <c r="V1036" s="169" t="e">
        <f>IF(C1036="",NA(),MATCH($B1036&amp;$C1036,'Smelter Look-up'!$J:$J,0))</f>
        <v>#N/A</v>
      </c>
      <c r="X1036" s="170">
        <f t="shared" ca="1" si="54"/>
        <v>0</v>
      </c>
      <c r="AB1036" s="314" t="str">
        <f t="shared" si="56"/>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5"/>
        <v/>
      </c>
      <c r="T1037" s="155" t="str">
        <f ca="1">IF(B1037="","",IF(ISERROR(MATCH($J1037,SorP!$B$1:$B$6226,0)),"",INDIRECT("'SorP'!$A$"&amp;MATCH($S1037&amp;$J1037,SorP!C:C,0))))</f>
        <v/>
      </c>
      <c r="U1037" s="168"/>
      <c r="V1037" s="169" t="e">
        <f>IF(C1037="",NA(),MATCH($B1037&amp;$C1037,'Smelter Look-up'!$J:$J,0))</f>
        <v>#N/A</v>
      </c>
      <c r="X1037" s="170">
        <f t="shared" ca="1" si="54"/>
        <v>0</v>
      </c>
      <c r="AB1037" s="314" t="str">
        <f t="shared" si="56"/>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5"/>
        <v/>
      </c>
      <c r="T1038" s="155" t="str">
        <f ca="1">IF(B1038="","",IF(ISERROR(MATCH($J1038,SorP!$B$1:$B$6226,0)),"",INDIRECT("'SorP'!$A$"&amp;MATCH($S1038&amp;$J1038,SorP!C:C,0))))</f>
        <v/>
      </c>
      <c r="U1038" s="168"/>
      <c r="V1038" s="169" t="e">
        <f>IF(C1038="",NA(),MATCH($B1038&amp;$C1038,'Smelter Look-up'!$J:$J,0))</f>
        <v>#N/A</v>
      </c>
      <c r="X1038" s="170">
        <f t="shared" ca="1" si="54"/>
        <v>0</v>
      </c>
      <c r="AB1038" s="314" t="str">
        <f t="shared" si="56"/>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5"/>
        <v/>
      </c>
      <c r="T1039" s="155" t="str">
        <f ca="1">IF(B1039="","",IF(ISERROR(MATCH($J1039,SorP!$B$1:$B$6226,0)),"",INDIRECT("'SorP'!$A$"&amp;MATCH($S1039&amp;$J1039,SorP!C:C,0))))</f>
        <v/>
      </c>
      <c r="U1039" s="168"/>
      <c r="V1039" s="169" t="e">
        <f>IF(C1039="",NA(),MATCH($B1039&amp;$C1039,'Smelter Look-up'!$J:$J,0))</f>
        <v>#N/A</v>
      </c>
      <c r="X1039" s="170">
        <f t="shared" ca="1" si="54"/>
        <v>0</v>
      </c>
      <c r="AB1039" s="314" t="str">
        <f t="shared" si="56"/>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4" t="str">
        <f t="shared" si="56"/>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4" t="str">
        <f t="shared" si="56"/>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4" t="str">
        <f t="shared" si="56"/>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4" t="str">
        <f t="shared" si="56"/>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4" t="str">
        <f t="shared" si="56"/>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4" t="str">
        <f t="shared" si="56"/>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4" t="str">
        <f t="shared" si="56"/>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4" t="str">
        <f t="shared" si="56"/>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4" t="str">
        <f t="shared" si="56"/>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4" t="str">
        <f t="shared" si="56"/>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4" t="str">
        <f t="shared" si="56"/>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4" t="str">
        <f t="shared" si="56"/>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4" t="str">
        <f t="shared" si="56"/>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ca="1" si="54"/>
        <v>0</v>
      </c>
      <c r="AB1053" s="314" t="str">
        <f t="shared" si="56"/>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5"/>
        <v/>
      </c>
      <c r="T1054" s="155" t="str">
        <f ca="1">IF(B1054="","",IF(ISERROR(MATCH($J1054,SorP!$B$1:$B$6226,0)),"",INDIRECT("'SorP'!$A$"&amp;MATCH($S1054&amp;$J1054,SorP!C:C,0))))</f>
        <v/>
      </c>
      <c r="U1054" s="168"/>
      <c r="V1054" s="169" t="e">
        <f>IF(C1054="",NA(),MATCH($B1054&amp;$C1054,'Smelter Look-up'!$J:$J,0))</f>
        <v>#N/A</v>
      </c>
      <c r="X1054" s="170">
        <f t="shared" ca="1" si="54"/>
        <v>0</v>
      </c>
      <c r="AB1054" s="314" t="str">
        <f t="shared" si="56"/>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5"/>
        <v/>
      </c>
      <c r="T1055" s="155" t="str">
        <f ca="1">IF(B1055="","",IF(ISERROR(MATCH($J1055,SorP!$B$1:$B$6226,0)),"",INDIRECT("'SorP'!$A$"&amp;MATCH($S1055&amp;$J1055,SorP!C:C,0))))</f>
        <v/>
      </c>
      <c r="U1055" s="168"/>
      <c r="V1055" s="169" t="e">
        <f>IF(C1055="",NA(),MATCH($B1055&amp;$C1055,'Smelter Look-up'!$J:$J,0))</f>
        <v>#N/A</v>
      </c>
      <c r="X1055" s="170">
        <f t="shared" ca="1" si="54"/>
        <v>0</v>
      </c>
      <c r="AB1055" s="314" t="str">
        <f t="shared" si="56"/>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4" t="str">
        <f t="shared" si="56"/>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4" t="str">
        <f t="shared" si="56"/>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4" t="str">
        <f t="shared" si="56"/>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4" t="str">
        <f t="shared" si="56"/>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4" t="str">
        <f t="shared" si="56"/>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4" t="str">
        <f t="shared" si="56"/>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4" t="str">
        <f t="shared" si="56"/>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4" t="str">
        <f t="shared" si="56"/>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4" t="str">
        <f t="shared" si="56"/>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4" t="str">
        <f t="shared" si="56"/>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4" t="str">
        <f t="shared" si="56"/>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4" t="str">
        <f t="shared" si="56"/>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4" t="str">
        <f t="shared" si="56"/>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4" t="str">
        <f t="shared" si="56"/>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6"/>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6"/>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6"/>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6"/>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6"/>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6"/>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ref="X1087:X1150" ca="1" si="57">IF(AND(C1087="Smelter not listed",OR(LEN(D1087)=0,LEN(E1087)=0)),1,0)</f>
        <v>0</v>
      </c>
      <c r="AB1087" s="314" t="str">
        <f t="shared" si="56"/>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8">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7"/>
        <v>0</v>
      </c>
      <c r="AB1088" s="314" t="str">
        <f t="shared" si="56"/>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8"/>
        <v/>
      </c>
      <c r="T1089" s="155" t="str">
        <f ca="1">IF(B1089="","",IF(ISERROR(MATCH($J1089,SorP!$B$1:$B$6226,0)),"",INDIRECT("'SorP'!$A$"&amp;MATCH($S1089&amp;$J1089,SorP!C:C,0))))</f>
        <v/>
      </c>
      <c r="U1089" s="168"/>
      <c r="V1089" s="169" t="e">
        <f>IF(C1089="",NA(),MATCH($B1089&amp;$C1089,'Smelter Look-up'!$J:$J,0))</f>
        <v>#N/A</v>
      </c>
      <c r="X1089" s="170">
        <f t="shared" ca="1" si="57"/>
        <v>0</v>
      </c>
      <c r="AB1089" s="314" t="str">
        <f t="shared" si="56"/>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8"/>
        <v/>
      </c>
      <c r="T1090" s="155" t="str">
        <f ca="1">IF(B1090="","",IF(ISERROR(MATCH($J1090,SorP!$B$1:$B$6226,0)),"",INDIRECT("'SorP'!$A$"&amp;MATCH($S1090&amp;$J1090,SorP!C:C,0))))</f>
        <v/>
      </c>
      <c r="U1090" s="168"/>
      <c r="V1090" s="169" t="e">
        <f>IF(C1090="",NA(),MATCH($B1090&amp;$C1090,'Smelter Look-up'!$J:$J,0))</f>
        <v>#N/A</v>
      </c>
      <c r="X1090" s="170">
        <f t="shared" ca="1" si="57"/>
        <v>0</v>
      </c>
      <c r="AB1090" s="314" t="str">
        <f t="shared" si="56"/>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8"/>
        <v/>
      </c>
      <c r="T1091" s="155" t="str">
        <f ca="1">IF(B1091="","",IF(ISERROR(MATCH($J1091,SorP!$B$1:$B$6226,0)),"",INDIRECT("'SorP'!$A$"&amp;MATCH($S1091&amp;$J1091,SorP!C:C,0))))</f>
        <v/>
      </c>
      <c r="U1091" s="168"/>
      <c r="V1091" s="169" t="e">
        <f>IF(C1091="",NA(),MATCH($B1091&amp;$C1091,'Smelter Look-up'!$J:$J,0))</f>
        <v>#N/A</v>
      </c>
      <c r="X1091" s="170">
        <f t="shared" ca="1" si="57"/>
        <v>0</v>
      </c>
      <c r="AB1091" s="314" t="str">
        <f t="shared" si="56"/>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8"/>
        <v/>
      </c>
      <c r="T1092" s="155" t="str">
        <f ca="1">IF(B1092="","",IF(ISERROR(MATCH($J1092,SorP!$B$1:$B$6226,0)),"",INDIRECT("'SorP'!$A$"&amp;MATCH($S1092&amp;$J1092,SorP!C:C,0))))</f>
        <v/>
      </c>
      <c r="U1092" s="168"/>
      <c r="V1092" s="169" t="e">
        <f>IF(C1092="",NA(),MATCH($B1092&amp;$C1092,'Smelter Look-up'!$J:$J,0))</f>
        <v>#N/A</v>
      </c>
      <c r="X1092" s="170">
        <f t="shared" ca="1" si="57"/>
        <v>0</v>
      </c>
      <c r="AB1092" s="314" t="str">
        <f t="shared" si="56"/>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8"/>
        <v/>
      </c>
      <c r="T1093" s="155" t="str">
        <f ca="1">IF(B1093="","",IF(ISERROR(MATCH($J1093,SorP!$B$1:$B$6226,0)),"",INDIRECT("'SorP'!$A$"&amp;MATCH($S1093&amp;$J1093,SorP!C:C,0))))</f>
        <v/>
      </c>
      <c r="U1093" s="168"/>
      <c r="V1093" s="169" t="e">
        <f>IF(C1093="",NA(),MATCH($B1093&amp;$C1093,'Smelter Look-up'!$J:$J,0))</f>
        <v>#N/A</v>
      </c>
      <c r="X1093" s="170">
        <f t="shared" ca="1" si="57"/>
        <v>0</v>
      </c>
      <c r="AB1093" s="314" t="str">
        <f t="shared" si="56"/>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8"/>
        <v/>
      </c>
      <c r="T1094" s="155" t="str">
        <f ca="1">IF(B1094="","",IF(ISERROR(MATCH($J1094,SorP!$B$1:$B$6226,0)),"",INDIRECT("'SorP'!$A$"&amp;MATCH($S1094&amp;$J1094,SorP!C:C,0))))</f>
        <v/>
      </c>
      <c r="U1094" s="168"/>
      <c r="V1094" s="169" t="e">
        <f>IF(C1094="",NA(),MATCH($B1094&amp;$C1094,'Smelter Look-up'!$J:$J,0))</f>
        <v>#N/A</v>
      </c>
      <c r="X1094" s="170">
        <f t="shared" ca="1" si="57"/>
        <v>0</v>
      </c>
      <c r="AB1094" s="314" t="str">
        <f t="shared" ref="AB1094:AB1157" si="59">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8"/>
        <v/>
      </c>
      <c r="T1095" s="155" t="str">
        <f ca="1">IF(B1095="","",IF(ISERROR(MATCH($J1095,SorP!$B$1:$B$6226,0)),"",INDIRECT("'SorP'!$A$"&amp;MATCH($S1095&amp;$J1095,SorP!C:C,0))))</f>
        <v/>
      </c>
      <c r="U1095" s="168"/>
      <c r="V1095" s="169" t="e">
        <f>IF(C1095="",NA(),MATCH($B1095&amp;$C1095,'Smelter Look-up'!$J:$J,0))</f>
        <v>#N/A</v>
      </c>
      <c r="X1095" s="170">
        <f t="shared" ca="1" si="57"/>
        <v>0</v>
      </c>
      <c r="AB1095" s="314" t="str">
        <f t="shared" si="59"/>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8"/>
        <v/>
      </c>
      <c r="T1096" s="155" t="str">
        <f ca="1">IF(B1096="","",IF(ISERROR(MATCH($J1096,SorP!$B$1:$B$6226,0)),"",INDIRECT("'SorP'!$A$"&amp;MATCH($S1096&amp;$J1096,SorP!C:C,0))))</f>
        <v/>
      </c>
      <c r="U1096" s="168"/>
      <c r="V1096" s="169" t="e">
        <f>IF(C1096="",NA(),MATCH($B1096&amp;$C1096,'Smelter Look-up'!$J:$J,0))</f>
        <v>#N/A</v>
      </c>
      <c r="X1096" s="170">
        <f t="shared" ca="1" si="57"/>
        <v>0</v>
      </c>
      <c r="AB1096" s="314" t="str">
        <f t="shared" si="59"/>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8"/>
        <v/>
      </c>
      <c r="T1097" s="155" t="str">
        <f ca="1">IF(B1097="","",IF(ISERROR(MATCH($J1097,SorP!$B$1:$B$6226,0)),"",INDIRECT("'SorP'!$A$"&amp;MATCH($S1097&amp;$J1097,SorP!C:C,0))))</f>
        <v/>
      </c>
      <c r="U1097" s="168"/>
      <c r="V1097" s="169" t="e">
        <f>IF(C1097="",NA(),MATCH($B1097&amp;$C1097,'Smelter Look-up'!$J:$J,0))</f>
        <v>#N/A</v>
      </c>
      <c r="X1097" s="170">
        <f t="shared" ca="1" si="57"/>
        <v>0</v>
      </c>
      <c r="AB1097" s="314" t="str">
        <f t="shared" si="59"/>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8"/>
        <v/>
      </c>
      <c r="T1098" s="155" t="str">
        <f ca="1">IF(B1098="","",IF(ISERROR(MATCH($J1098,SorP!$B$1:$B$6226,0)),"",INDIRECT("'SorP'!$A$"&amp;MATCH($S1098&amp;$J1098,SorP!C:C,0))))</f>
        <v/>
      </c>
      <c r="U1098" s="168"/>
      <c r="V1098" s="169" t="e">
        <f>IF(C1098="",NA(),MATCH($B1098&amp;$C1098,'Smelter Look-up'!$J:$J,0))</f>
        <v>#N/A</v>
      </c>
      <c r="X1098" s="170">
        <f t="shared" ca="1" si="57"/>
        <v>0</v>
      </c>
      <c r="AB1098" s="314" t="str">
        <f t="shared" si="59"/>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8"/>
        <v/>
      </c>
      <c r="T1099" s="155" t="str">
        <f ca="1">IF(B1099="","",IF(ISERROR(MATCH($J1099,SorP!$B$1:$B$6226,0)),"",INDIRECT("'SorP'!$A$"&amp;MATCH($S1099&amp;$J1099,SorP!C:C,0))))</f>
        <v/>
      </c>
      <c r="U1099" s="168"/>
      <c r="V1099" s="169" t="e">
        <f>IF(C1099="",NA(),MATCH($B1099&amp;$C1099,'Smelter Look-up'!$J:$J,0))</f>
        <v>#N/A</v>
      </c>
      <c r="X1099" s="170">
        <f t="shared" ca="1" si="57"/>
        <v>0</v>
      </c>
      <c r="AB1099" s="314" t="str">
        <f t="shared" si="59"/>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8"/>
        <v/>
      </c>
      <c r="T1100" s="155" t="str">
        <f ca="1">IF(B1100="","",IF(ISERROR(MATCH($J1100,SorP!$B$1:$B$6226,0)),"",INDIRECT("'SorP'!$A$"&amp;MATCH($S1100&amp;$J1100,SorP!C:C,0))))</f>
        <v/>
      </c>
      <c r="U1100" s="168"/>
      <c r="V1100" s="169" t="e">
        <f>IF(C1100="",NA(),MATCH($B1100&amp;$C1100,'Smelter Look-up'!$J:$J,0))</f>
        <v>#N/A</v>
      </c>
      <c r="X1100" s="170">
        <f t="shared" ca="1" si="57"/>
        <v>0</v>
      </c>
      <c r="AB1100" s="314" t="str">
        <f t="shared" si="59"/>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8"/>
        <v/>
      </c>
      <c r="T1101" s="155" t="str">
        <f ca="1">IF(B1101="","",IF(ISERROR(MATCH($J1101,SorP!$B$1:$B$6226,0)),"",INDIRECT("'SorP'!$A$"&amp;MATCH($S1101&amp;$J1101,SorP!C:C,0))))</f>
        <v/>
      </c>
      <c r="U1101" s="168"/>
      <c r="V1101" s="169" t="e">
        <f>IF(C1101="",NA(),MATCH($B1101&amp;$C1101,'Smelter Look-up'!$J:$J,0))</f>
        <v>#N/A</v>
      </c>
      <c r="X1101" s="170">
        <f t="shared" ca="1" si="57"/>
        <v>0</v>
      </c>
      <c r="AB1101" s="314" t="str">
        <f t="shared" si="59"/>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8"/>
        <v/>
      </c>
      <c r="T1102" s="155" t="str">
        <f ca="1">IF(B1102="","",IF(ISERROR(MATCH($J1102,SorP!$B$1:$B$6226,0)),"",INDIRECT("'SorP'!$A$"&amp;MATCH($S1102&amp;$J1102,SorP!C:C,0))))</f>
        <v/>
      </c>
      <c r="U1102" s="168"/>
      <c r="V1102" s="169" t="e">
        <f>IF(C1102="",NA(),MATCH($B1102&amp;$C1102,'Smelter Look-up'!$J:$J,0))</f>
        <v>#N/A</v>
      </c>
      <c r="X1102" s="170">
        <f t="shared" ca="1" si="57"/>
        <v>0</v>
      </c>
      <c r="AB1102" s="314" t="str">
        <f t="shared" si="59"/>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8"/>
        <v/>
      </c>
      <c r="T1103" s="155" t="str">
        <f ca="1">IF(B1103="","",IF(ISERROR(MATCH($J1103,SorP!$B$1:$B$6226,0)),"",INDIRECT("'SorP'!$A$"&amp;MATCH($S1103&amp;$J1103,SorP!C:C,0))))</f>
        <v/>
      </c>
      <c r="U1103" s="168"/>
      <c r="V1103" s="169" t="e">
        <f>IF(C1103="",NA(),MATCH($B1103&amp;$C1103,'Smelter Look-up'!$J:$J,0))</f>
        <v>#N/A</v>
      </c>
      <c r="X1103" s="170">
        <f t="shared" ca="1" si="57"/>
        <v>0</v>
      </c>
      <c r="AB1103" s="314" t="str">
        <f t="shared" si="59"/>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4" t="str">
        <f t="shared" si="59"/>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4" t="str">
        <f t="shared" si="59"/>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4" t="str">
        <f t="shared" si="59"/>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4" t="str">
        <f t="shared" si="59"/>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4" t="str">
        <f t="shared" si="59"/>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4" t="str">
        <f t="shared" si="59"/>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4" t="str">
        <f t="shared" si="59"/>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4" t="str">
        <f t="shared" si="59"/>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4" t="str">
        <f t="shared" si="59"/>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4" t="str">
        <f t="shared" si="59"/>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4" t="str">
        <f t="shared" si="59"/>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4" t="str">
        <f t="shared" si="59"/>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4" t="str">
        <f t="shared" si="59"/>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ca="1" si="57"/>
        <v>0</v>
      </c>
      <c r="AB1117" s="314" t="str">
        <f t="shared" si="59"/>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8"/>
        <v/>
      </c>
      <c r="T1118" s="155" t="str">
        <f ca="1">IF(B1118="","",IF(ISERROR(MATCH($J1118,SorP!$B$1:$B$6226,0)),"",INDIRECT("'SorP'!$A$"&amp;MATCH($S1118&amp;$J1118,SorP!C:C,0))))</f>
        <v/>
      </c>
      <c r="U1118" s="168"/>
      <c r="V1118" s="169" t="e">
        <f>IF(C1118="",NA(),MATCH($B1118&amp;$C1118,'Smelter Look-up'!$J:$J,0))</f>
        <v>#N/A</v>
      </c>
      <c r="X1118" s="170">
        <f t="shared" ca="1" si="57"/>
        <v>0</v>
      </c>
      <c r="AB1118" s="314" t="str">
        <f t="shared" si="59"/>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8"/>
        <v/>
      </c>
      <c r="T1119" s="155" t="str">
        <f ca="1">IF(B1119="","",IF(ISERROR(MATCH($J1119,SorP!$B$1:$B$6226,0)),"",INDIRECT("'SorP'!$A$"&amp;MATCH($S1119&amp;$J1119,SorP!C:C,0))))</f>
        <v/>
      </c>
      <c r="U1119" s="168"/>
      <c r="V1119" s="169" t="e">
        <f>IF(C1119="",NA(),MATCH($B1119&amp;$C1119,'Smelter Look-up'!$J:$J,0))</f>
        <v>#N/A</v>
      </c>
      <c r="X1119" s="170">
        <f t="shared" ca="1" si="57"/>
        <v>0</v>
      </c>
      <c r="AB1119" s="314" t="str">
        <f t="shared" si="59"/>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4" t="str">
        <f t="shared" si="59"/>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4" t="str">
        <f t="shared" si="59"/>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4" t="str">
        <f t="shared" si="59"/>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4" t="str">
        <f t="shared" si="59"/>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4" t="str">
        <f t="shared" si="59"/>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4" t="str">
        <f t="shared" si="59"/>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4" t="str">
        <f t="shared" si="59"/>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4" t="str">
        <f t="shared" si="59"/>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4" t="str">
        <f t="shared" si="59"/>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4" t="str">
        <f t="shared" si="59"/>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4" t="str">
        <f t="shared" si="59"/>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4" t="str">
        <f t="shared" si="59"/>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4" t="str">
        <f t="shared" si="59"/>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4" t="str">
        <f t="shared" si="59"/>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9"/>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9"/>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9"/>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9"/>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9"/>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9"/>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ref="X1151:X1214" ca="1" si="60">IF(AND(C1151="Smelter not listed",OR(LEN(D1151)=0,LEN(E1151)=0)),1,0)</f>
        <v>0</v>
      </c>
      <c r="AB1151" s="314" t="str">
        <f t="shared" si="59"/>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61">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60"/>
        <v>0</v>
      </c>
      <c r="AB1152" s="314" t="str">
        <f t="shared" si="59"/>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61"/>
        <v/>
      </c>
      <c r="T1153" s="155" t="str">
        <f ca="1">IF(B1153="","",IF(ISERROR(MATCH($J1153,SorP!$B$1:$B$6226,0)),"",INDIRECT("'SorP'!$A$"&amp;MATCH($S1153&amp;$J1153,SorP!C:C,0))))</f>
        <v/>
      </c>
      <c r="U1153" s="168"/>
      <c r="V1153" s="169" t="e">
        <f>IF(C1153="",NA(),MATCH($B1153&amp;$C1153,'Smelter Look-up'!$J:$J,0))</f>
        <v>#N/A</v>
      </c>
      <c r="X1153" s="170">
        <f t="shared" ca="1" si="60"/>
        <v>0</v>
      </c>
      <c r="AB1153" s="314" t="str">
        <f t="shared" si="59"/>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61"/>
        <v/>
      </c>
      <c r="T1154" s="155" t="str">
        <f ca="1">IF(B1154="","",IF(ISERROR(MATCH($J1154,SorP!$B$1:$B$6226,0)),"",INDIRECT("'SorP'!$A$"&amp;MATCH($S1154&amp;$J1154,SorP!C:C,0))))</f>
        <v/>
      </c>
      <c r="U1154" s="168"/>
      <c r="V1154" s="169" t="e">
        <f>IF(C1154="",NA(),MATCH($B1154&amp;$C1154,'Smelter Look-up'!$J:$J,0))</f>
        <v>#N/A</v>
      </c>
      <c r="X1154" s="170">
        <f t="shared" ca="1" si="60"/>
        <v>0</v>
      </c>
      <c r="AB1154" s="314" t="str">
        <f t="shared" si="59"/>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61"/>
        <v/>
      </c>
      <c r="T1155" s="155" t="str">
        <f ca="1">IF(B1155="","",IF(ISERROR(MATCH($J1155,SorP!$B$1:$B$6226,0)),"",INDIRECT("'SorP'!$A$"&amp;MATCH($S1155&amp;$J1155,SorP!C:C,0))))</f>
        <v/>
      </c>
      <c r="U1155" s="168"/>
      <c r="V1155" s="169" t="e">
        <f>IF(C1155="",NA(),MATCH($B1155&amp;$C1155,'Smelter Look-up'!$J:$J,0))</f>
        <v>#N/A</v>
      </c>
      <c r="X1155" s="170">
        <f t="shared" ca="1" si="60"/>
        <v>0</v>
      </c>
      <c r="AB1155" s="314" t="str">
        <f t="shared" si="59"/>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61"/>
        <v/>
      </c>
      <c r="T1156" s="155" t="str">
        <f ca="1">IF(B1156="","",IF(ISERROR(MATCH($J1156,SorP!$B$1:$B$6226,0)),"",INDIRECT("'SorP'!$A$"&amp;MATCH($S1156&amp;$J1156,SorP!C:C,0))))</f>
        <v/>
      </c>
      <c r="U1156" s="168"/>
      <c r="V1156" s="169" t="e">
        <f>IF(C1156="",NA(),MATCH($B1156&amp;$C1156,'Smelter Look-up'!$J:$J,0))</f>
        <v>#N/A</v>
      </c>
      <c r="X1156" s="170">
        <f t="shared" ca="1" si="60"/>
        <v>0</v>
      </c>
      <c r="AB1156" s="314" t="str">
        <f t="shared" si="59"/>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61"/>
        <v/>
      </c>
      <c r="T1157" s="155" t="str">
        <f ca="1">IF(B1157="","",IF(ISERROR(MATCH($J1157,SorP!$B$1:$B$6226,0)),"",INDIRECT("'SorP'!$A$"&amp;MATCH($S1157&amp;$J1157,SorP!C:C,0))))</f>
        <v/>
      </c>
      <c r="U1157" s="168"/>
      <c r="V1157" s="169" t="e">
        <f>IF(C1157="",NA(),MATCH($B1157&amp;$C1157,'Smelter Look-up'!$J:$J,0))</f>
        <v>#N/A</v>
      </c>
      <c r="X1157" s="170">
        <f t="shared" ca="1" si="60"/>
        <v>0</v>
      </c>
      <c r="AB1157" s="314" t="str">
        <f t="shared" si="59"/>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61"/>
        <v/>
      </c>
      <c r="T1158" s="155" t="str">
        <f ca="1">IF(B1158="","",IF(ISERROR(MATCH($J1158,SorP!$B$1:$B$6226,0)),"",INDIRECT("'SorP'!$A$"&amp;MATCH($S1158&amp;$J1158,SorP!C:C,0))))</f>
        <v/>
      </c>
      <c r="U1158" s="168"/>
      <c r="V1158" s="169" t="e">
        <f>IF(C1158="",NA(),MATCH($B1158&amp;$C1158,'Smelter Look-up'!$J:$J,0))</f>
        <v>#N/A</v>
      </c>
      <c r="X1158" s="170">
        <f t="shared" ca="1" si="60"/>
        <v>0</v>
      </c>
      <c r="AB1158" s="314" t="str">
        <f t="shared" ref="AB1158:AB1221" si="62">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61"/>
        <v/>
      </c>
      <c r="T1159" s="155" t="str">
        <f ca="1">IF(B1159="","",IF(ISERROR(MATCH($J1159,SorP!$B$1:$B$6226,0)),"",INDIRECT("'SorP'!$A$"&amp;MATCH($S1159&amp;$J1159,SorP!C:C,0))))</f>
        <v/>
      </c>
      <c r="U1159" s="168"/>
      <c r="V1159" s="169" t="e">
        <f>IF(C1159="",NA(),MATCH($B1159&amp;$C1159,'Smelter Look-up'!$J:$J,0))</f>
        <v>#N/A</v>
      </c>
      <c r="X1159" s="170">
        <f t="shared" ca="1" si="60"/>
        <v>0</v>
      </c>
      <c r="AB1159" s="314" t="str">
        <f t="shared" si="62"/>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61"/>
        <v/>
      </c>
      <c r="T1160" s="155" t="str">
        <f ca="1">IF(B1160="","",IF(ISERROR(MATCH($J1160,SorP!$B$1:$B$6226,0)),"",INDIRECT("'SorP'!$A$"&amp;MATCH($S1160&amp;$J1160,SorP!C:C,0))))</f>
        <v/>
      </c>
      <c r="U1160" s="168"/>
      <c r="V1160" s="169" t="e">
        <f>IF(C1160="",NA(),MATCH($B1160&amp;$C1160,'Smelter Look-up'!$J:$J,0))</f>
        <v>#N/A</v>
      </c>
      <c r="X1160" s="170">
        <f t="shared" ca="1" si="60"/>
        <v>0</v>
      </c>
      <c r="AB1160" s="314" t="str">
        <f t="shared" si="62"/>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61"/>
        <v/>
      </c>
      <c r="T1161" s="155" t="str">
        <f ca="1">IF(B1161="","",IF(ISERROR(MATCH($J1161,SorP!$B$1:$B$6226,0)),"",INDIRECT("'SorP'!$A$"&amp;MATCH($S1161&amp;$J1161,SorP!C:C,0))))</f>
        <v/>
      </c>
      <c r="U1161" s="168"/>
      <c r="V1161" s="169" t="e">
        <f>IF(C1161="",NA(),MATCH($B1161&amp;$C1161,'Smelter Look-up'!$J:$J,0))</f>
        <v>#N/A</v>
      </c>
      <c r="X1161" s="170">
        <f t="shared" ca="1" si="60"/>
        <v>0</v>
      </c>
      <c r="AB1161" s="314" t="str">
        <f t="shared" si="62"/>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61"/>
        <v/>
      </c>
      <c r="T1162" s="155" t="str">
        <f ca="1">IF(B1162="","",IF(ISERROR(MATCH($J1162,SorP!$B$1:$B$6226,0)),"",INDIRECT("'SorP'!$A$"&amp;MATCH($S1162&amp;$J1162,SorP!C:C,0))))</f>
        <v/>
      </c>
      <c r="U1162" s="168"/>
      <c r="V1162" s="169" t="e">
        <f>IF(C1162="",NA(),MATCH($B1162&amp;$C1162,'Smelter Look-up'!$J:$J,0))</f>
        <v>#N/A</v>
      </c>
      <c r="X1162" s="170">
        <f t="shared" ca="1" si="60"/>
        <v>0</v>
      </c>
      <c r="AB1162" s="314" t="str">
        <f t="shared" si="62"/>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61"/>
        <v/>
      </c>
      <c r="T1163" s="155" t="str">
        <f ca="1">IF(B1163="","",IF(ISERROR(MATCH($J1163,SorP!$B$1:$B$6226,0)),"",INDIRECT("'SorP'!$A$"&amp;MATCH($S1163&amp;$J1163,SorP!C:C,0))))</f>
        <v/>
      </c>
      <c r="U1163" s="168"/>
      <c r="V1163" s="169" t="e">
        <f>IF(C1163="",NA(),MATCH($B1163&amp;$C1163,'Smelter Look-up'!$J:$J,0))</f>
        <v>#N/A</v>
      </c>
      <c r="X1163" s="170">
        <f t="shared" ca="1" si="60"/>
        <v>0</v>
      </c>
      <c r="AB1163" s="314" t="str">
        <f t="shared" si="62"/>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61"/>
        <v/>
      </c>
      <c r="T1164" s="155" t="str">
        <f ca="1">IF(B1164="","",IF(ISERROR(MATCH($J1164,SorP!$B$1:$B$6226,0)),"",INDIRECT("'SorP'!$A$"&amp;MATCH($S1164&amp;$J1164,SorP!C:C,0))))</f>
        <v/>
      </c>
      <c r="U1164" s="168"/>
      <c r="V1164" s="169" t="e">
        <f>IF(C1164="",NA(),MATCH($B1164&amp;$C1164,'Smelter Look-up'!$J:$J,0))</f>
        <v>#N/A</v>
      </c>
      <c r="X1164" s="170">
        <f t="shared" ca="1" si="60"/>
        <v>0</v>
      </c>
      <c r="AB1164" s="314" t="str">
        <f t="shared" si="62"/>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61"/>
        <v/>
      </c>
      <c r="T1165" s="155" t="str">
        <f ca="1">IF(B1165="","",IF(ISERROR(MATCH($J1165,SorP!$B$1:$B$6226,0)),"",INDIRECT("'SorP'!$A$"&amp;MATCH($S1165&amp;$J1165,SorP!C:C,0))))</f>
        <v/>
      </c>
      <c r="U1165" s="168"/>
      <c r="V1165" s="169" t="e">
        <f>IF(C1165="",NA(),MATCH($B1165&amp;$C1165,'Smelter Look-up'!$J:$J,0))</f>
        <v>#N/A</v>
      </c>
      <c r="X1165" s="170">
        <f t="shared" ca="1" si="60"/>
        <v>0</v>
      </c>
      <c r="AB1165" s="314" t="str">
        <f t="shared" si="62"/>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61"/>
        <v/>
      </c>
      <c r="T1166" s="155" t="str">
        <f ca="1">IF(B1166="","",IF(ISERROR(MATCH($J1166,SorP!$B$1:$B$6226,0)),"",INDIRECT("'SorP'!$A$"&amp;MATCH($S1166&amp;$J1166,SorP!C:C,0))))</f>
        <v/>
      </c>
      <c r="U1166" s="168"/>
      <c r="V1166" s="169" t="e">
        <f>IF(C1166="",NA(),MATCH($B1166&amp;$C1166,'Smelter Look-up'!$J:$J,0))</f>
        <v>#N/A</v>
      </c>
      <c r="X1166" s="170">
        <f t="shared" ca="1" si="60"/>
        <v>0</v>
      </c>
      <c r="AB1166" s="314" t="str">
        <f t="shared" si="62"/>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61"/>
        <v/>
      </c>
      <c r="T1167" s="155" t="str">
        <f ca="1">IF(B1167="","",IF(ISERROR(MATCH($J1167,SorP!$B$1:$B$6226,0)),"",INDIRECT("'SorP'!$A$"&amp;MATCH($S1167&amp;$J1167,SorP!C:C,0))))</f>
        <v/>
      </c>
      <c r="U1167" s="168"/>
      <c r="V1167" s="169" t="e">
        <f>IF(C1167="",NA(),MATCH($B1167&amp;$C1167,'Smelter Look-up'!$J:$J,0))</f>
        <v>#N/A</v>
      </c>
      <c r="X1167" s="170">
        <f t="shared" ca="1" si="60"/>
        <v>0</v>
      </c>
      <c r="AB1167" s="314" t="str">
        <f t="shared" si="62"/>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4" t="str">
        <f t="shared" si="62"/>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4" t="str">
        <f t="shared" si="62"/>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4" t="str">
        <f t="shared" si="62"/>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4" t="str">
        <f t="shared" si="62"/>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4" t="str">
        <f t="shared" si="62"/>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4" t="str">
        <f t="shared" si="62"/>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4" t="str">
        <f t="shared" si="62"/>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4" t="str">
        <f t="shared" si="62"/>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4" t="str">
        <f t="shared" si="62"/>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4" t="str">
        <f t="shared" si="62"/>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4" t="str">
        <f t="shared" si="62"/>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4" t="str">
        <f t="shared" si="62"/>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4" t="str">
        <f t="shared" si="62"/>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ca="1" si="60"/>
        <v>0</v>
      </c>
      <c r="AB1181" s="314" t="str">
        <f t="shared" si="62"/>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1"/>
        <v/>
      </c>
      <c r="T1182" s="155" t="str">
        <f ca="1">IF(B1182="","",IF(ISERROR(MATCH($J1182,SorP!$B$1:$B$6226,0)),"",INDIRECT("'SorP'!$A$"&amp;MATCH($S1182&amp;$J1182,SorP!C:C,0))))</f>
        <v/>
      </c>
      <c r="U1182" s="168"/>
      <c r="V1182" s="169" t="e">
        <f>IF(C1182="",NA(),MATCH($B1182&amp;$C1182,'Smelter Look-up'!$J:$J,0))</f>
        <v>#N/A</v>
      </c>
      <c r="X1182" s="170">
        <f t="shared" ca="1" si="60"/>
        <v>0</v>
      </c>
      <c r="AB1182" s="314" t="str">
        <f t="shared" si="62"/>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1"/>
        <v/>
      </c>
      <c r="T1183" s="155" t="str">
        <f ca="1">IF(B1183="","",IF(ISERROR(MATCH($J1183,SorP!$B$1:$B$6226,0)),"",INDIRECT("'SorP'!$A$"&amp;MATCH($S1183&amp;$J1183,SorP!C:C,0))))</f>
        <v/>
      </c>
      <c r="U1183" s="168"/>
      <c r="V1183" s="169" t="e">
        <f>IF(C1183="",NA(),MATCH($B1183&amp;$C1183,'Smelter Look-up'!$J:$J,0))</f>
        <v>#N/A</v>
      </c>
      <c r="X1183" s="170">
        <f t="shared" ca="1" si="60"/>
        <v>0</v>
      </c>
      <c r="AB1183" s="314" t="str">
        <f t="shared" si="62"/>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4" t="str">
        <f t="shared" si="62"/>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4" t="str">
        <f t="shared" si="62"/>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4" t="str">
        <f t="shared" si="62"/>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4" t="str">
        <f t="shared" si="62"/>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4" t="str">
        <f t="shared" si="62"/>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4" t="str">
        <f t="shared" si="62"/>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4" t="str">
        <f t="shared" si="62"/>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4" t="str">
        <f t="shared" si="62"/>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4" t="str">
        <f t="shared" si="62"/>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4" t="str">
        <f t="shared" si="62"/>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4" t="str">
        <f t="shared" si="62"/>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4" t="str">
        <f t="shared" si="62"/>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4" t="str">
        <f t="shared" si="62"/>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4" t="str">
        <f t="shared" si="62"/>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62"/>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62"/>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62"/>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62"/>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62"/>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62"/>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ref="X1215:X1278" ca="1" si="63">IF(AND(C1215="Smelter not listed",OR(LEN(D1215)=0,LEN(E1215)=0)),1,0)</f>
        <v>0</v>
      </c>
      <c r="AB1215" s="314" t="str">
        <f t="shared" si="62"/>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4">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3"/>
        <v>0</v>
      </c>
      <c r="AB1216" s="314" t="str">
        <f t="shared" si="62"/>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4"/>
        <v/>
      </c>
      <c r="T1217" s="155" t="str">
        <f ca="1">IF(B1217="","",IF(ISERROR(MATCH($J1217,SorP!$B$1:$B$6226,0)),"",INDIRECT("'SorP'!$A$"&amp;MATCH($S1217&amp;$J1217,SorP!C:C,0))))</f>
        <v/>
      </c>
      <c r="U1217" s="168"/>
      <c r="V1217" s="169" t="e">
        <f>IF(C1217="",NA(),MATCH($B1217&amp;$C1217,'Smelter Look-up'!$J:$J,0))</f>
        <v>#N/A</v>
      </c>
      <c r="X1217" s="170">
        <f t="shared" ca="1" si="63"/>
        <v>0</v>
      </c>
      <c r="AB1217" s="314" t="str">
        <f t="shared" si="62"/>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4"/>
        <v/>
      </c>
      <c r="T1218" s="155" t="str">
        <f ca="1">IF(B1218="","",IF(ISERROR(MATCH($J1218,SorP!$B$1:$B$6226,0)),"",INDIRECT("'SorP'!$A$"&amp;MATCH($S1218&amp;$J1218,SorP!C:C,0))))</f>
        <v/>
      </c>
      <c r="U1218" s="168"/>
      <c r="V1218" s="169" t="e">
        <f>IF(C1218="",NA(),MATCH($B1218&amp;$C1218,'Smelter Look-up'!$J:$J,0))</f>
        <v>#N/A</v>
      </c>
      <c r="X1218" s="170">
        <f t="shared" ca="1" si="63"/>
        <v>0</v>
      </c>
      <c r="AB1218" s="314" t="str">
        <f t="shared" si="62"/>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4"/>
        <v/>
      </c>
      <c r="T1219" s="155" t="str">
        <f ca="1">IF(B1219="","",IF(ISERROR(MATCH($J1219,SorP!$B$1:$B$6226,0)),"",INDIRECT("'SorP'!$A$"&amp;MATCH($S1219&amp;$J1219,SorP!C:C,0))))</f>
        <v/>
      </c>
      <c r="U1219" s="168"/>
      <c r="V1219" s="169" t="e">
        <f>IF(C1219="",NA(),MATCH($B1219&amp;$C1219,'Smelter Look-up'!$J:$J,0))</f>
        <v>#N/A</v>
      </c>
      <c r="X1219" s="170">
        <f t="shared" ca="1" si="63"/>
        <v>0</v>
      </c>
      <c r="AB1219" s="314" t="str">
        <f t="shared" si="62"/>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4"/>
        <v/>
      </c>
      <c r="T1220" s="155" t="str">
        <f ca="1">IF(B1220="","",IF(ISERROR(MATCH($J1220,SorP!$B$1:$B$6226,0)),"",INDIRECT("'SorP'!$A$"&amp;MATCH($S1220&amp;$J1220,SorP!C:C,0))))</f>
        <v/>
      </c>
      <c r="U1220" s="168"/>
      <c r="V1220" s="169" t="e">
        <f>IF(C1220="",NA(),MATCH($B1220&amp;$C1220,'Smelter Look-up'!$J:$J,0))</f>
        <v>#N/A</v>
      </c>
      <c r="X1220" s="170">
        <f t="shared" ca="1" si="63"/>
        <v>0</v>
      </c>
      <c r="AB1220" s="314" t="str">
        <f t="shared" si="62"/>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4"/>
        <v/>
      </c>
      <c r="T1221" s="155" t="str">
        <f ca="1">IF(B1221="","",IF(ISERROR(MATCH($J1221,SorP!$B$1:$B$6226,0)),"",INDIRECT("'SorP'!$A$"&amp;MATCH($S1221&amp;$J1221,SorP!C:C,0))))</f>
        <v/>
      </c>
      <c r="U1221" s="168"/>
      <c r="V1221" s="169" t="e">
        <f>IF(C1221="",NA(),MATCH($B1221&amp;$C1221,'Smelter Look-up'!$J:$J,0))</f>
        <v>#N/A</v>
      </c>
      <c r="X1221" s="170">
        <f t="shared" ca="1" si="63"/>
        <v>0</v>
      </c>
      <c r="AB1221" s="314" t="str">
        <f t="shared" si="62"/>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4"/>
        <v/>
      </c>
      <c r="T1222" s="155" t="str">
        <f ca="1">IF(B1222="","",IF(ISERROR(MATCH($J1222,SorP!$B$1:$B$6226,0)),"",INDIRECT("'SorP'!$A$"&amp;MATCH($S1222&amp;$J1222,SorP!C:C,0))))</f>
        <v/>
      </c>
      <c r="U1222" s="168"/>
      <c r="V1222" s="169" t="e">
        <f>IF(C1222="",NA(),MATCH($B1222&amp;$C1222,'Smelter Look-up'!$J:$J,0))</f>
        <v>#N/A</v>
      </c>
      <c r="X1222" s="170">
        <f t="shared" ca="1" si="63"/>
        <v>0</v>
      </c>
      <c r="AB1222" s="314" t="str">
        <f t="shared" ref="AB1222:AB1285" si="65">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4"/>
        <v/>
      </c>
      <c r="T1223" s="155" t="str">
        <f ca="1">IF(B1223="","",IF(ISERROR(MATCH($J1223,SorP!$B$1:$B$6226,0)),"",INDIRECT("'SorP'!$A$"&amp;MATCH($S1223&amp;$J1223,SorP!C:C,0))))</f>
        <v/>
      </c>
      <c r="U1223" s="168"/>
      <c r="V1223" s="169" t="e">
        <f>IF(C1223="",NA(),MATCH($B1223&amp;$C1223,'Smelter Look-up'!$J:$J,0))</f>
        <v>#N/A</v>
      </c>
      <c r="X1223" s="170">
        <f t="shared" ca="1" si="63"/>
        <v>0</v>
      </c>
      <c r="AB1223" s="314" t="str">
        <f t="shared" si="65"/>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4"/>
        <v/>
      </c>
      <c r="T1224" s="155" t="str">
        <f ca="1">IF(B1224="","",IF(ISERROR(MATCH($J1224,SorP!$B$1:$B$6226,0)),"",INDIRECT("'SorP'!$A$"&amp;MATCH($S1224&amp;$J1224,SorP!C:C,0))))</f>
        <v/>
      </c>
      <c r="U1224" s="168"/>
      <c r="V1224" s="169" t="e">
        <f>IF(C1224="",NA(),MATCH($B1224&amp;$C1224,'Smelter Look-up'!$J:$J,0))</f>
        <v>#N/A</v>
      </c>
      <c r="X1224" s="170">
        <f t="shared" ca="1" si="63"/>
        <v>0</v>
      </c>
      <c r="AB1224" s="314" t="str">
        <f t="shared" si="65"/>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4"/>
        <v/>
      </c>
      <c r="T1225" s="155" t="str">
        <f ca="1">IF(B1225="","",IF(ISERROR(MATCH($J1225,SorP!$B$1:$B$6226,0)),"",INDIRECT("'SorP'!$A$"&amp;MATCH($S1225&amp;$J1225,SorP!C:C,0))))</f>
        <v/>
      </c>
      <c r="U1225" s="168"/>
      <c r="V1225" s="169" t="e">
        <f>IF(C1225="",NA(),MATCH($B1225&amp;$C1225,'Smelter Look-up'!$J:$J,0))</f>
        <v>#N/A</v>
      </c>
      <c r="X1225" s="170">
        <f t="shared" ca="1" si="63"/>
        <v>0</v>
      </c>
      <c r="AB1225" s="314" t="str">
        <f t="shared" si="65"/>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4"/>
        <v/>
      </c>
      <c r="T1226" s="155" t="str">
        <f ca="1">IF(B1226="","",IF(ISERROR(MATCH($J1226,SorP!$B$1:$B$6226,0)),"",INDIRECT("'SorP'!$A$"&amp;MATCH($S1226&amp;$J1226,SorP!C:C,0))))</f>
        <v/>
      </c>
      <c r="U1226" s="168"/>
      <c r="V1226" s="169" t="e">
        <f>IF(C1226="",NA(),MATCH($B1226&amp;$C1226,'Smelter Look-up'!$J:$J,0))</f>
        <v>#N/A</v>
      </c>
      <c r="X1226" s="170">
        <f t="shared" ca="1" si="63"/>
        <v>0</v>
      </c>
      <c r="AB1226" s="314" t="str">
        <f t="shared" si="65"/>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4"/>
        <v/>
      </c>
      <c r="T1227" s="155" t="str">
        <f ca="1">IF(B1227="","",IF(ISERROR(MATCH($J1227,SorP!$B$1:$B$6226,0)),"",INDIRECT("'SorP'!$A$"&amp;MATCH($S1227&amp;$J1227,SorP!C:C,0))))</f>
        <v/>
      </c>
      <c r="U1227" s="168"/>
      <c r="V1227" s="169" t="e">
        <f>IF(C1227="",NA(),MATCH($B1227&amp;$C1227,'Smelter Look-up'!$J:$J,0))</f>
        <v>#N/A</v>
      </c>
      <c r="X1227" s="170">
        <f t="shared" ca="1" si="63"/>
        <v>0</v>
      </c>
      <c r="AB1227" s="314" t="str">
        <f t="shared" si="65"/>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4"/>
        <v/>
      </c>
      <c r="T1228" s="155" t="str">
        <f ca="1">IF(B1228="","",IF(ISERROR(MATCH($J1228,SorP!$B$1:$B$6226,0)),"",INDIRECT("'SorP'!$A$"&amp;MATCH($S1228&amp;$J1228,SorP!C:C,0))))</f>
        <v/>
      </c>
      <c r="U1228" s="168"/>
      <c r="V1228" s="169" t="e">
        <f>IF(C1228="",NA(),MATCH($B1228&amp;$C1228,'Smelter Look-up'!$J:$J,0))</f>
        <v>#N/A</v>
      </c>
      <c r="X1228" s="170">
        <f t="shared" ca="1" si="63"/>
        <v>0</v>
      </c>
      <c r="AB1228" s="314" t="str">
        <f t="shared" si="65"/>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4"/>
        <v/>
      </c>
      <c r="T1229" s="155" t="str">
        <f ca="1">IF(B1229="","",IF(ISERROR(MATCH($J1229,SorP!$B$1:$B$6226,0)),"",INDIRECT("'SorP'!$A$"&amp;MATCH($S1229&amp;$J1229,SorP!C:C,0))))</f>
        <v/>
      </c>
      <c r="U1229" s="168"/>
      <c r="V1229" s="169" t="e">
        <f>IF(C1229="",NA(),MATCH($B1229&amp;$C1229,'Smelter Look-up'!$J:$J,0))</f>
        <v>#N/A</v>
      </c>
      <c r="X1229" s="170">
        <f t="shared" ca="1" si="63"/>
        <v>0</v>
      </c>
      <c r="AB1229" s="314" t="str">
        <f t="shared" si="65"/>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4"/>
        <v/>
      </c>
      <c r="T1230" s="155" t="str">
        <f ca="1">IF(B1230="","",IF(ISERROR(MATCH($J1230,SorP!$B$1:$B$6226,0)),"",INDIRECT("'SorP'!$A$"&amp;MATCH($S1230&amp;$J1230,SorP!C:C,0))))</f>
        <v/>
      </c>
      <c r="U1230" s="168"/>
      <c r="V1230" s="169" t="e">
        <f>IF(C1230="",NA(),MATCH($B1230&amp;$C1230,'Smelter Look-up'!$J:$J,0))</f>
        <v>#N/A</v>
      </c>
      <c r="X1230" s="170">
        <f t="shared" ca="1" si="63"/>
        <v>0</v>
      </c>
      <c r="AB1230" s="314" t="str">
        <f t="shared" si="65"/>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4"/>
        <v/>
      </c>
      <c r="T1231" s="155" t="str">
        <f ca="1">IF(B1231="","",IF(ISERROR(MATCH($J1231,SorP!$B$1:$B$6226,0)),"",INDIRECT("'SorP'!$A$"&amp;MATCH($S1231&amp;$J1231,SorP!C:C,0))))</f>
        <v/>
      </c>
      <c r="U1231" s="168"/>
      <c r="V1231" s="169" t="e">
        <f>IF(C1231="",NA(),MATCH($B1231&amp;$C1231,'Smelter Look-up'!$J:$J,0))</f>
        <v>#N/A</v>
      </c>
      <c r="X1231" s="170">
        <f t="shared" ca="1" si="63"/>
        <v>0</v>
      </c>
      <c r="AB1231" s="314" t="str">
        <f t="shared" si="65"/>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4" t="str">
        <f t="shared" si="65"/>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4" t="str">
        <f t="shared" si="65"/>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4" t="str">
        <f t="shared" si="65"/>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4" t="str">
        <f t="shared" si="65"/>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4" t="str">
        <f t="shared" si="65"/>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4" t="str">
        <f t="shared" si="65"/>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4" t="str">
        <f t="shared" si="65"/>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4" t="str">
        <f t="shared" si="65"/>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4" t="str">
        <f t="shared" si="65"/>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4" t="str">
        <f t="shared" si="65"/>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4" t="str">
        <f t="shared" si="65"/>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4" t="str">
        <f t="shared" si="65"/>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4" t="str">
        <f t="shared" si="65"/>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ca="1" si="63"/>
        <v>0</v>
      </c>
      <c r="AB1245" s="314" t="str">
        <f t="shared" si="65"/>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4"/>
        <v/>
      </c>
      <c r="T1246" s="155" t="str">
        <f ca="1">IF(B1246="","",IF(ISERROR(MATCH($J1246,SorP!$B$1:$B$6226,0)),"",INDIRECT("'SorP'!$A$"&amp;MATCH($S1246&amp;$J1246,SorP!C:C,0))))</f>
        <v/>
      </c>
      <c r="U1246" s="168"/>
      <c r="V1246" s="169" t="e">
        <f>IF(C1246="",NA(),MATCH($B1246&amp;$C1246,'Smelter Look-up'!$J:$J,0))</f>
        <v>#N/A</v>
      </c>
      <c r="X1246" s="170">
        <f t="shared" ca="1" si="63"/>
        <v>0</v>
      </c>
      <c r="AB1246" s="314" t="str">
        <f t="shared" si="65"/>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4"/>
        <v/>
      </c>
      <c r="T1247" s="155" t="str">
        <f ca="1">IF(B1247="","",IF(ISERROR(MATCH($J1247,SorP!$B$1:$B$6226,0)),"",INDIRECT("'SorP'!$A$"&amp;MATCH($S1247&amp;$J1247,SorP!C:C,0))))</f>
        <v/>
      </c>
      <c r="U1247" s="168"/>
      <c r="V1247" s="169" t="e">
        <f>IF(C1247="",NA(),MATCH($B1247&amp;$C1247,'Smelter Look-up'!$J:$J,0))</f>
        <v>#N/A</v>
      </c>
      <c r="X1247" s="170">
        <f t="shared" ca="1" si="63"/>
        <v>0</v>
      </c>
      <c r="AB1247" s="314" t="str">
        <f t="shared" si="65"/>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4" t="str">
        <f t="shared" si="65"/>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4" t="str">
        <f t="shared" si="65"/>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4" t="str">
        <f t="shared" si="65"/>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4" t="str">
        <f t="shared" si="65"/>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4" t="str">
        <f t="shared" si="65"/>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4" t="str">
        <f t="shared" si="65"/>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4" t="str">
        <f t="shared" si="65"/>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4" t="str">
        <f t="shared" si="65"/>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4" t="str">
        <f t="shared" si="65"/>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4" t="str">
        <f t="shared" si="65"/>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4" t="str">
        <f t="shared" si="65"/>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4" t="str">
        <f t="shared" si="65"/>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4" t="str">
        <f t="shared" si="65"/>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4" t="str">
        <f t="shared" si="65"/>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5"/>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5"/>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5"/>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5"/>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5"/>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5"/>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ref="X1279:X1342" ca="1" si="66">IF(AND(C1279="Smelter not listed",OR(LEN(D1279)=0,LEN(E1279)=0)),1,0)</f>
        <v>0</v>
      </c>
      <c r="AB1279" s="314" t="str">
        <f t="shared" si="65"/>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7">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6"/>
        <v>0</v>
      </c>
      <c r="AB1280" s="314" t="str">
        <f t="shared" si="65"/>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7"/>
        <v/>
      </c>
      <c r="T1281" s="155" t="str">
        <f ca="1">IF(B1281="","",IF(ISERROR(MATCH($J1281,SorP!$B$1:$B$6226,0)),"",INDIRECT("'SorP'!$A$"&amp;MATCH($S1281&amp;$J1281,SorP!C:C,0))))</f>
        <v/>
      </c>
      <c r="U1281" s="168"/>
      <c r="V1281" s="169" t="e">
        <f>IF(C1281="",NA(),MATCH($B1281&amp;$C1281,'Smelter Look-up'!$J:$J,0))</f>
        <v>#N/A</v>
      </c>
      <c r="X1281" s="170">
        <f t="shared" ca="1" si="66"/>
        <v>0</v>
      </c>
      <c r="AB1281" s="314" t="str">
        <f t="shared" si="65"/>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7"/>
        <v/>
      </c>
      <c r="T1282" s="155" t="str">
        <f ca="1">IF(B1282="","",IF(ISERROR(MATCH($J1282,SorP!$B$1:$B$6226,0)),"",INDIRECT("'SorP'!$A$"&amp;MATCH($S1282&amp;$J1282,SorP!C:C,0))))</f>
        <v/>
      </c>
      <c r="U1282" s="168"/>
      <c r="V1282" s="169" t="e">
        <f>IF(C1282="",NA(),MATCH($B1282&amp;$C1282,'Smelter Look-up'!$J:$J,0))</f>
        <v>#N/A</v>
      </c>
      <c r="X1282" s="170">
        <f t="shared" ca="1" si="66"/>
        <v>0</v>
      </c>
      <c r="AB1282" s="314" t="str">
        <f t="shared" si="65"/>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7"/>
        <v/>
      </c>
      <c r="T1283" s="155" t="str">
        <f ca="1">IF(B1283="","",IF(ISERROR(MATCH($J1283,SorP!$B$1:$B$6226,0)),"",INDIRECT("'SorP'!$A$"&amp;MATCH($S1283&amp;$J1283,SorP!C:C,0))))</f>
        <v/>
      </c>
      <c r="U1283" s="168"/>
      <c r="V1283" s="169" t="e">
        <f>IF(C1283="",NA(),MATCH($B1283&amp;$C1283,'Smelter Look-up'!$J:$J,0))</f>
        <v>#N/A</v>
      </c>
      <c r="X1283" s="170">
        <f t="shared" ca="1" si="66"/>
        <v>0</v>
      </c>
      <c r="AB1283" s="314" t="str">
        <f t="shared" si="65"/>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7"/>
        <v/>
      </c>
      <c r="T1284" s="155" t="str">
        <f ca="1">IF(B1284="","",IF(ISERROR(MATCH($J1284,SorP!$B$1:$B$6226,0)),"",INDIRECT("'SorP'!$A$"&amp;MATCH($S1284&amp;$J1284,SorP!C:C,0))))</f>
        <v/>
      </c>
      <c r="U1284" s="168"/>
      <c r="V1284" s="169" t="e">
        <f>IF(C1284="",NA(),MATCH($B1284&amp;$C1284,'Smelter Look-up'!$J:$J,0))</f>
        <v>#N/A</v>
      </c>
      <c r="X1284" s="170">
        <f t="shared" ca="1" si="66"/>
        <v>0</v>
      </c>
      <c r="AB1284" s="314" t="str">
        <f t="shared" si="65"/>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7"/>
        <v/>
      </c>
      <c r="T1285" s="155" t="str">
        <f ca="1">IF(B1285="","",IF(ISERROR(MATCH($J1285,SorP!$B$1:$B$6226,0)),"",INDIRECT("'SorP'!$A$"&amp;MATCH($S1285&amp;$J1285,SorP!C:C,0))))</f>
        <v/>
      </c>
      <c r="U1285" s="168"/>
      <c r="V1285" s="169" t="e">
        <f>IF(C1285="",NA(),MATCH($B1285&amp;$C1285,'Smelter Look-up'!$J:$J,0))</f>
        <v>#N/A</v>
      </c>
      <c r="X1285" s="170">
        <f t="shared" ca="1" si="66"/>
        <v>0</v>
      </c>
      <c r="AB1285" s="314" t="str">
        <f t="shared" si="65"/>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7"/>
        <v/>
      </c>
      <c r="T1286" s="155" t="str">
        <f ca="1">IF(B1286="","",IF(ISERROR(MATCH($J1286,SorP!$B$1:$B$6226,0)),"",INDIRECT("'SorP'!$A$"&amp;MATCH($S1286&amp;$J1286,SorP!C:C,0))))</f>
        <v/>
      </c>
      <c r="U1286" s="168"/>
      <c r="V1286" s="169" t="e">
        <f>IF(C1286="",NA(),MATCH($B1286&amp;$C1286,'Smelter Look-up'!$J:$J,0))</f>
        <v>#N/A</v>
      </c>
      <c r="X1286" s="170">
        <f t="shared" ca="1" si="66"/>
        <v>0</v>
      </c>
      <c r="AB1286" s="314" t="str">
        <f t="shared" ref="AB1286:AB1349" si="68">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7"/>
        <v/>
      </c>
      <c r="T1287" s="155" t="str">
        <f ca="1">IF(B1287="","",IF(ISERROR(MATCH($J1287,SorP!$B$1:$B$6226,0)),"",INDIRECT("'SorP'!$A$"&amp;MATCH($S1287&amp;$J1287,SorP!C:C,0))))</f>
        <v/>
      </c>
      <c r="U1287" s="168"/>
      <c r="V1287" s="169" t="e">
        <f>IF(C1287="",NA(),MATCH($B1287&amp;$C1287,'Smelter Look-up'!$J:$J,0))</f>
        <v>#N/A</v>
      </c>
      <c r="X1287" s="170">
        <f t="shared" ca="1" si="66"/>
        <v>0</v>
      </c>
      <c r="AB1287" s="314" t="str">
        <f t="shared" si="68"/>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7"/>
        <v/>
      </c>
      <c r="T1288" s="155" t="str">
        <f ca="1">IF(B1288="","",IF(ISERROR(MATCH($J1288,SorP!$B$1:$B$6226,0)),"",INDIRECT("'SorP'!$A$"&amp;MATCH($S1288&amp;$J1288,SorP!C:C,0))))</f>
        <v/>
      </c>
      <c r="U1288" s="168"/>
      <c r="V1288" s="169" t="e">
        <f>IF(C1288="",NA(),MATCH($B1288&amp;$C1288,'Smelter Look-up'!$J:$J,0))</f>
        <v>#N/A</v>
      </c>
      <c r="X1288" s="170">
        <f t="shared" ca="1" si="66"/>
        <v>0</v>
      </c>
      <c r="AB1288" s="314" t="str">
        <f t="shared" si="68"/>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7"/>
        <v/>
      </c>
      <c r="T1289" s="155" t="str">
        <f ca="1">IF(B1289="","",IF(ISERROR(MATCH($J1289,SorP!$B$1:$B$6226,0)),"",INDIRECT("'SorP'!$A$"&amp;MATCH($S1289&amp;$J1289,SorP!C:C,0))))</f>
        <v/>
      </c>
      <c r="U1289" s="168"/>
      <c r="V1289" s="169" t="e">
        <f>IF(C1289="",NA(),MATCH($B1289&amp;$C1289,'Smelter Look-up'!$J:$J,0))</f>
        <v>#N/A</v>
      </c>
      <c r="X1289" s="170">
        <f t="shared" ca="1" si="66"/>
        <v>0</v>
      </c>
      <c r="AB1289" s="314" t="str">
        <f t="shared" si="68"/>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7"/>
        <v/>
      </c>
      <c r="T1290" s="155" t="str">
        <f ca="1">IF(B1290="","",IF(ISERROR(MATCH($J1290,SorP!$B$1:$B$6226,0)),"",INDIRECT("'SorP'!$A$"&amp;MATCH($S1290&amp;$J1290,SorP!C:C,0))))</f>
        <v/>
      </c>
      <c r="U1290" s="168"/>
      <c r="V1290" s="169" t="e">
        <f>IF(C1290="",NA(),MATCH($B1290&amp;$C1290,'Smelter Look-up'!$J:$J,0))</f>
        <v>#N/A</v>
      </c>
      <c r="X1290" s="170">
        <f t="shared" ca="1" si="66"/>
        <v>0</v>
      </c>
      <c r="AB1290" s="314" t="str">
        <f t="shared" si="68"/>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7"/>
        <v/>
      </c>
      <c r="T1291" s="155" t="str">
        <f ca="1">IF(B1291="","",IF(ISERROR(MATCH($J1291,SorP!$B$1:$B$6226,0)),"",INDIRECT("'SorP'!$A$"&amp;MATCH($S1291&amp;$J1291,SorP!C:C,0))))</f>
        <v/>
      </c>
      <c r="U1291" s="168"/>
      <c r="V1291" s="169" t="e">
        <f>IF(C1291="",NA(),MATCH($B1291&amp;$C1291,'Smelter Look-up'!$J:$J,0))</f>
        <v>#N/A</v>
      </c>
      <c r="X1291" s="170">
        <f t="shared" ca="1" si="66"/>
        <v>0</v>
      </c>
      <c r="AB1291" s="314" t="str">
        <f t="shared" si="68"/>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7"/>
        <v/>
      </c>
      <c r="T1292" s="155" t="str">
        <f ca="1">IF(B1292="","",IF(ISERROR(MATCH($J1292,SorP!$B$1:$B$6226,0)),"",INDIRECT("'SorP'!$A$"&amp;MATCH($S1292&amp;$J1292,SorP!C:C,0))))</f>
        <v/>
      </c>
      <c r="U1292" s="168"/>
      <c r="V1292" s="169" t="e">
        <f>IF(C1292="",NA(),MATCH($B1292&amp;$C1292,'Smelter Look-up'!$J:$J,0))</f>
        <v>#N/A</v>
      </c>
      <c r="X1292" s="170">
        <f t="shared" ca="1" si="66"/>
        <v>0</v>
      </c>
      <c r="AB1292" s="314" t="str">
        <f t="shared" si="68"/>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7"/>
        <v/>
      </c>
      <c r="T1293" s="155" t="str">
        <f ca="1">IF(B1293="","",IF(ISERROR(MATCH($J1293,SorP!$B$1:$B$6226,0)),"",INDIRECT("'SorP'!$A$"&amp;MATCH($S1293&amp;$J1293,SorP!C:C,0))))</f>
        <v/>
      </c>
      <c r="U1293" s="168"/>
      <c r="V1293" s="169" t="e">
        <f>IF(C1293="",NA(),MATCH($B1293&amp;$C1293,'Smelter Look-up'!$J:$J,0))</f>
        <v>#N/A</v>
      </c>
      <c r="X1293" s="170">
        <f t="shared" ca="1" si="66"/>
        <v>0</v>
      </c>
      <c r="AB1293" s="314" t="str">
        <f t="shared" si="68"/>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7"/>
        <v/>
      </c>
      <c r="T1294" s="155" t="str">
        <f ca="1">IF(B1294="","",IF(ISERROR(MATCH($J1294,SorP!$B$1:$B$6226,0)),"",INDIRECT("'SorP'!$A$"&amp;MATCH($S1294&amp;$J1294,SorP!C:C,0))))</f>
        <v/>
      </c>
      <c r="U1294" s="168"/>
      <c r="V1294" s="169" t="e">
        <f>IF(C1294="",NA(),MATCH($B1294&amp;$C1294,'Smelter Look-up'!$J:$J,0))</f>
        <v>#N/A</v>
      </c>
      <c r="X1294" s="170">
        <f t="shared" ca="1" si="66"/>
        <v>0</v>
      </c>
      <c r="AB1294" s="314" t="str">
        <f t="shared" si="68"/>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7"/>
        <v/>
      </c>
      <c r="T1295" s="155" t="str">
        <f ca="1">IF(B1295="","",IF(ISERROR(MATCH($J1295,SorP!$B$1:$B$6226,0)),"",INDIRECT("'SorP'!$A$"&amp;MATCH($S1295&amp;$J1295,SorP!C:C,0))))</f>
        <v/>
      </c>
      <c r="U1295" s="168"/>
      <c r="V1295" s="169" t="e">
        <f>IF(C1295="",NA(),MATCH($B1295&amp;$C1295,'Smelter Look-up'!$J:$J,0))</f>
        <v>#N/A</v>
      </c>
      <c r="X1295" s="170">
        <f t="shared" ca="1" si="66"/>
        <v>0</v>
      </c>
      <c r="AB1295" s="314" t="str">
        <f t="shared" si="68"/>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4" t="str">
        <f t="shared" si="68"/>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4" t="str">
        <f t="shared" si="68"/>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4" t="str">
        <f t="shared" si="68"/>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4" t="str">
        <f t="shared" si="68"/>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4" t="str">
        <f t="shared" si="68"/>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4" t="str">
        <f t="shared" si="68"/>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4" t="str">
        <f t="shared" si="68"/>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4" t="str">
        <f t="shared" si="68"/>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4" t="str">
        <f t="shared" si="68"/>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4" t="str">
        <f t="shared" si="68"/>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4" t="str">
        <f t="shared" si="68"/>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4" t="str">
        <f t="shared" si="68"/>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4" t="str">
        <f t="shared" si="68"/>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ca="1" si="66"/>
        <v>0</v>
      </c>
      <c r="AB1309" s="314" t="str">
        <f t="shared" si="68"/>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7"/>
        <v/>
      </c>
      <c r="T1310" s="155" t="str">
        <f ca="1">IF(B1310="","",IF(ISERROR(MATCH($J1310,SorP!$B$1:$B$6226,0)),"",INDIRECT("'SorP'!$A$"&amp;MATCH($S1310&amp;$J1310,SorP!C:C,0))))</f>
        <v/>
      </c>
      <c r="U1310" s="168"/>
      <c r="V1310" s="169" t="e">
        <f>IF(C1310="",NA(),MATCH($B1310&amp;$C1310,'Smelter Look-up'!$J:$J,0))</f>
        <v>#N/A</v>
      </c>
      <c r="X1310" s="170">
        <f t="shared" ca="1" si="66"/>
        <v>0</v>
      </c>
      <c r="AB1310" s="314" t="str">
        <f t="shared" si="68"/>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7"/>
        <v/>
      </c>
      <c r="T1311" s="155" t="str">
        <f ca="1">IF(B1311="","",IF(ISERROR(MATCH($J1311,SorP!$B$1:$B$6226,0)),"",INDIRECT("'SorP'!$A$"&amp;MATCH($S1311&amp;$J1311,SorP!C:C,0))))</f>
        <v/>
      </c>
      <c r="U1311" s="168"/>
      <c r="V1311" s="169" t="e">
        <f>IF(C1311="",NA(),MATCH($B1311&amp;$C1311,'Smelter Look-up'!$J:$J,0))</f>
        <v>#N/A</v>
      </c>
      <c r="X1311" s="170">
        <f t="shared" ca="1" si="66"/>
        <v>0</v>
      </c>
      <c r="AB1311" s="314" t="str">
        <f t="shared" si="68"/>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4" t="str">
        <f t="shared" si="68"/>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4" t="str">
        <f t="shared" si="68"/>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4" t="str">
        <f t="shared" si="68"/>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4" t="str">
        <f t="shared" si="68"/>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4" t="str">
        <f t="shared" si="68"/>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4" t="str">
        <f t="shared" si="68"/>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4" t="str">
        <f t="shared" si="68"/>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4" t="str">
        <f t="shared" si="68"/>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4" t="str">
        <f t="shared" si="68"/>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4" t="str">
        <f t="shared" si="68"/>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4" t="str">
        <f t="shared" si="68"/>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4" t="str">
        <f t="shared" si="68"/>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4" t="str">
        <f t="shared" si="68"/>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4" t="str">
        <f t="shared" si="68"/>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8"/>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8"/>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8"/>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8"/>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8"/>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8"/>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ref="X1343:X1406" ca="1" si="69">IF(AND(C1343="Smelter not listed",OR(LEN(D1343)=0,LEN(E1343)=0)),1,0)</f>
        <v>0</v>
      </c>
      <c r="AB1343" s="314" t="str">
        <f t="shared" si="68"/>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70">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9"/>
        <v>0</v>
      </c>
      <c r="AB1344" s="314" t="str">
        <f t="shared" si="68"/>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70"/>
        <v/>
      </c>
      <c r="T1345" s="155" t="str">
        <f ca="1">IF(B1345="","",IF(ISERROR(MATCH($J1345,SorP!$B$1:$B$6226,0)),"",INDIRECT("'SorP'!$A$"&amp;MATCH($S1345&amp;$J1345,SorP!C:C,0))))</f>
        <v/>
      </c>
      <c r="U1345" s="168"/>
      <c r="V1345" s="169" t="e">
        <f>IF(C1345="",NA(),MATCH($B1345&amp;$C1345,'Smelter Look-up'!$J:$J,0))</f>
        <v>#N/A</v>
      </c>
      <c r="X1345" s="170">
        <f t="shared" ca="1" si="69"/>
        <v>0</v>
      </c>
      <c r="AB1345" s="314" t="str">
        <f t="shared" si="68"/>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70"/>
        <v/>
      </c>
      <c r="T1346" s="155" t="str">
        <f ca="1">IF(B1346="","",IF(ISERROR(MATCH($J1346,SorP!$B$1:$B$6226,0)),"",INDIRECT("'SorP'!$A$"&amp;MATCH($S1346&amp;$J1346,SorP!C:C,0))))</f>
        <v/>
      </c>
      <c r="U1346" s="168"/>
      <c r="V1346" s="169" t="e">
        <f>IF(C1346="",NA(),MATCH($B1346&amp;$C1346,'Smelter Look-up'!$J:$J,0))</f>
        <v>#N/A</v>
      </c>
      <c r="X1346" s="170">
        <f t="shared" ca="1" si="69"/>
        <v>0</v>
      </c>
      <c r="AB1346" s="314" t="str">
        <f t="shared" si="68"/>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70"/>
        <v/>
      </c>
      <c r="T1347" s="155" t="str">
        <f ca="1">IF(B1347="","",IF(ISERROR(MATCH($J1347,SorP!$B$1:$B$6226,0)),"",INDIRECT("'SorP'!$A$"&amp;MATCH($S1347&amp;$J1347,SorP!C:C,0))))</f>
        <v/>
      </c>
      <c r="U1347" s="168"/>
      <c r="V1347" s="169" t="e">
        <f>IF(C1347="",NA(),MATCH($B1347&amp;$C1347,'Smelter Look-up'!$J:$J,0))</f>
        <v>#N/A</v>
      </c>
      <c r="X1347" s="170">
        <f t="shared" ca="1" si="69"/>
        <v>0</v>
      </c>
      <c r="AB1347" s="314" t="str">
        <f t="shared" si="68"/>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70"/>
        <v/>
      </c>
      <c r="T1348" s="155" t="str">
        <f ca="1">IF(B1348="","",IF(ISERROR(MATCH($J1348,SorP!$B$1:$B$6226,0)),"",INDIRECT("'SorP'!$A$"&amp;MATCH($S1348&amp;$J1348,SorP!C:C,0))))</f>
        <v/>
      </c>
      <c r="U1348" s="168"/>
      <c r="V1348" s="169" t="e">
        <f>IF(C1348="",NA(),MATCH($B1348&amp;$C1348,'Smelter Look-up'!$J:$J,0))</f>
        <v>#N/A</v>
      </c>
      <c r="X1348" s="170">
        <f t="shared" ca="1" si="69"/>
        <v>0</v>
      </c>
      <c r="AB1348" s="314" t="str">
        <f t="shared" si="68"/>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70"/>
        <v/>
      </c>
      <c r="T1349" s="155" t="str">
        <f ca="1">IF(B1349="","",IF(ISERROR(MATCH($J1349,SorP!$B$1:$B$6226,0)),"",INDIRECT("'SorP'!$A$"&amp;MATCH($S1349&amp;$J1349,SorP!C:C,0))))</f>
        <v/>
      </c>
      <c r="U1349" s="168"/>
      <c r="V1349" s="169" t="e">
        <f>IF(C1349="",NA(),MATCH($B1349&amp;$C1349,'Smelter Look-up'!$J:$J,0))</f>
        <v>#N/A</v>
      </c>
      <c r="X1349" s="170">
        <f t="shared" ca="1" si="69"/>
        <v>0</v>
      </c>
      <c r="AB1349" s="314" t="str">
        <f t="shared" si="68"/>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70"/>
        <v/>
      </c>
      <c r="T1350" s="155" t="str">
        <f ca="1">IF(B1350="","",IF(ISERROR(MATCH($J1350,SorP!$B$1:$B$6226,0)),"",INDIRECT("'SorP'!$A$"&amp;MATCH($S1350&amp;$J1350,SorP!C:C,0))))</f>
        <v/>
      </c>
      <c r="U1350" s="168"/>
      <c r="V1350" s="169" t="e">
        <f>IF(C1350="",NA(),MATCH($B1350&amp;$C1350,'Smelter Look-up'!$J:$J,0))</f>
        <v>#N/A</v>
      </c>
      <c r="X1350" s="170">
        <f t="shared" ca="1" si="69"/>
        <v>0</v>
      </c>
      <c r="AB1350" s="314" t="str">
        <f t="shared" ref="AB1350:AB1413" si="71">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70"/>
        <v/>
      </c>
      <c r="T1351" s="155" t="str">
        <f ca="1">IF(B1351="","",IF(ISERROR(MATCH($J1351,SorP!$B$1:$B$6226,0)),"",INDIRECT("'SorP'!$A$"&amp;MATCH($S1351&amp;$J1351,SorP!C:C,0))))</f>
        <v/>
      </c>
      <c r="U1351" s="168"/>
      <c r="V1351" s="169" t="e">
        <f>IF(C1351="",NA(),MATCH($B1351&amp;$C1351,'Smelter Look-up'!$J:$J,0))</f>
        <v>#N/A</v>
      </c>
      <c r="X1351" s="170">
        <f t="shared" ca="1" si="69"/>
        <v>0</v>
      </c>
      <c r="AB1351" s="314" t="str">
        <f t="shared" si="71"/>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70"/>
        <v/>
      </c>
      <c r="T1352" s="155" t="str">
        <f ca="1">IF(B1352="","",IF(ISERROR(MATCH($J1352,SorP!$B$1:$B$6226,0)),"",INDIRECT("'SorP'!$A$"&amp;MATCH($S1352&amp;$J1352,SorP!C:C,0))))</f>
        <v/>
      </c>
      <c r="U1352" s="168"/>
      <c r="V1352" s="169" t="e">
        <f>IF(C1352="",NA(),MATCH($B1352&amp;$C1352,'Smelter Look-up'!$J:$J,0))</f>
        <v>#N/A</v>
      </c>
      <c r="X1352" s="170">
        <f t="shared" ca="1" si="69"/>
        <v>0</v>
      </c>
      <c r="AB1352" s="314" t="str">
        <f t="shared" si="71"/>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70"/>
        <v/>
      </c>
      <c r="T1353" s="155" t="str">
        <f ca="1">IF(B1353="","",IF(ISERROR(MATCH($J1353,SorP!$B$1:$B$6226,0)),"",INDIRECT("'SorP'!$A$"&amp;MATCH($S1353&amp;$J1353,SorP!C:C,0))))</f>
        <v/>
      </c>
      <c r="U1353" s="168"/>
      <c r="V1353" s="169" t="e">
        <f>IF(C1353="",NA(),MATCH($B1353&amp;$C1353,'Smelter Look-up'!$J:$J,0))</f>
        <v>#N/A</v>
      </c>
      <c r="X1353" s="170">
        <f t="shared" ca="1" si="69"/>
        <v>0</v>
      </c>
      <c r="AB1353" s="314" t="str">
        <f t="shared" si="71"/>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70"/>
        <v/>
      </c>
      <c r="T1354" s="155" t="str">
        <f ca="1">IF(B1354="","",IF(ISERROR(MATCH($J1354,SorP!$B$1:$B$6226,0)),"",INDIRECT("'SorP'!$A$"&amp;MATCH($S1354&amp;$J1354,SorP!C:C,0))))</f>
        <v/>
      </c>
      <c r="U1354" s="168"/>
      <c r="V1354" s="169" t="e">
        <f>IF(C1354="",NA(),MATCH($B1354&amp;$C1354,'Smelter Look-up'!$J:$J,0))</f>
        <v>#N/A</v>
      </c>
      <c r="X1354" s="170">
        <f t="shared" ca="1" si="69"/>
        <v>0</v>
      </c>
      <c r="AB1354" s="314" t="str">
        <f t="shared" si="71"/>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70"/>
        <v/>
      </c>
      <c r="T1355" s="155" t="str">
        <f ca="1">IF(B1355="","",IF(ISERROR(MATCH($J1355,SorP!$B$1:$B$6226,0)),"",INDIRECT("'SorP'!$A$"&amp;MATCH($S1355&amp;$J1355,SorP!C:C,0))))</f>
        <v/>
      </c>
      <c r="U1355" s="168"/>
      <c r="V1355" s="169" t="e">
        <f>IF(C1355="",NA(),MATCH($B1355&amp;$C1355,'Smelter Look-up'!$J:$J,0))</f>
        <v>#N/A</v>
      </c>
      <c r="X1355" s="170">
        <f t="shared" ca="1" si="69"/>
        <v>0</v>
      </c>
      <c r="AB1355" s="314" t="str">
        <f t="shared" si="71"/>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70"/>
        <v/>
      </c>
      <c r="T1356" s="155" t="str">
        <f ca="1">IF(B1356="","",IF(ISERROR(MATCH($J1356,SorP!$B$1:$B$6226,0)),"",INDIRECT("'SorP'!$A$"&amp;MATCH($S1356&amp;$J1356,SorP!C:C,0))))</f>
        <v/>
      </c>
      <c r="U1356" s="168"/>
      <c r="V1356" s="169" t="e">
        <f>IF(C1356="",NA(),MATCH($B1356&amp;$C1356,'Smelter Look-up'!$J:$J,0))</f>
        <v>#N/A</v>
      </c>
      <c r="X1356" s="170">
        <f t="shared" ca="1" si="69"/>
        <v>0</v>
      </c>
      <c r="AB1356" s="314" t="str">
        <f t="shared" si="71"/>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70"/>
        <v/>
      </c>
      <c r="T1357" s="155" t="str">
        <f ca="1">IF(B1357="","",IF(ISERROR(MATCH($J1357,SorP!$B$1:$B$6226,0)),"",INDIRECT("'SorP'!$A$"&amp;MATCH($S1357&amp;$J1357,SorP!C:C,0))))</f>
        <v/>
      </c>
      <c r="U1357" s="168"/>
      <c r="V1357" s="169" t="e">
        <f>IF(C1357="",NA(),MATCH($B1357&amp;$C1357,'Smelter Look-up'!$J:$J,0))</f>
        <v>#N/A</v>
      </c>
      <c r="X1357" s="170">
        <f t="shared" ca="1" si="69"/>
        <v>0</v>
      </c>
      <c r="AB1357" s="314" t="str">
        <f t="shared" si="71"/>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70"/>
        <v/>
      </c>
      <c r="T1358" s="155" t="str">
        <f ca="1">IF(B1358="","",IF(ISERROR(MATCH($J1358,SorP!$B$1:$B$6226,0)),"",INDIRECT("'SorP'!$A$"&amp;MATCH($S1358&amp;$J1358,SorP!C:C,0))))</f>
        <v/>
      </c>
      <c r="U1358" s="168"/>
      <c r="V1358" s="169" t="e">
        <f>IF(C1358="",NA(),MATCH($B1358&amp;$C1358,'Smelter Look-up'!$J:$J,0))</f>
        <v>#N/A</v>
      </c>
      <c r="X1358" s="170">
        <f t="shared" ca="1" si="69"/>
        <v>0</v>
      </c>
      <c r="AB1358" s="314" t="str">
        <f t="shared" si="71"/>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70"/>
        <v/>
      </c>
      <c r="T1359" s="155" t="str">
        <f ca="1">IF(B1359="","",IF(ISERROR(MATCH($J1359,SorP!$B$1:$B$6226,0)),"",INDIRECT("'SorP'!$A$"&amp;MATCH($S1359&amp;$J1359,SorP!C:C,0))))</f>
        <v/>
      </c>
      <c r="U1359" s="168"/>
      <c r="V1359" s="169" t="e">
        <f>IF(C1359="",NA(),MATCH($B1359&amp;$C1359,'Smelter Look-up'!$J:$J,0))</f>
        <v>#N/A</v>
      </c>
      <c r="X1359" s="170">
        <f t="shared" ca="1" si="69"/>
        <v>0</v>
      </c>
      <c r="AB1359" s="314" t="str">
        <f t="shared" si="71"/>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4" t="str">
        <f t="shared" si="71"/>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4" t="str">
        <f t="shared" si="71"/>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4" t="str">
        <f t="shared" si="71"/>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4" t="str">
        <f t="shared" si="71"/>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4" t="str">
        <f t="shared" si="71"/>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4" t="str">
        <f t="shared" si="71"/>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4" t="str">
        <f t="shared" si="71"/>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4" t="str">
        <f t="shared" si="71"/>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4" t="str">
        <f t="shared" si="71"/>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4" t="str">
        <f t="shared" si="71"/>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4" t="str">
        <f t="shared" si="71"/>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4" t="str">
        <f t="shared" si="71"/>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4" t="str">
        <f t="shared" si="71"/>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ca="1" si="69"/>
        <v>0</v>
      </c>
      <c r="AB1373" s="314" t="str">
        <f t="shared" si="71"/>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0"/>
        <v/>
      </c>
      <c r="T1374" s="155" t="str">
        <f ca="1">IF(B1374="","",IF(ISERROR(MATCH($J1374,SorP!$B$1:$B$6226,0)),"",INDIRECT("'SorP'!$A$"&amp;MATCH($S1374&amp;$J1374,SorP!C:C,0))))</f>
        <v/>
      </c>
      <c r="U1374" s="168"/>
      <c r="V1374" s="169" t="e">
        <f>IF(C1374="",NA(),MATCH($B1374&amp;$C1374,'Smelter Look-up'!$J:$J,0))</f>
        <v>#N/A</v>
      </c>
      <c r="X1374" s="170">
        <f t="shared" ca="1" si="69"/>
        <v>0</v>
      </c>
      <c r="AB1374" s="314" t="str">
        <f t="shared" si="71"/>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0"/>
        <v/>
      </c>
      <c r="T1375" s="155" t="str">
        <f ca="1">IF(B1375="","",IF(ISERROR(MATCH($J1375,SorP!$B$1:$B$6226,0)),"",INDIRECT("'SorP'!$A$"&amp;MATCH($S1375&amp;$J1375,SorP!C:C,0))))</f>
        <v/>
      </c>
      <c r="U1375" s="168"/>
      <c r="V1375" s="169" t="e">
        <f>IF(C1375="",NA(),MATCH($B1375&amp;$C1375,'Smelter Look-up'!$J:$J,0))</f>
        <v>#N/A</v>
      </c>
      <c r="X1375" s="170">
        <f t="shared" ca="1" si="69"/>
        <v>0</v>
      </c>
      <c r="AB1375" s="314" t="str">
        <f t="shared" si="71"/>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4" t="str">
        <f t="shared" si="71"/>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4" t="str">
        <f t="shared" si="71"/>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4" t="str">
        <f t="shared" si="71"/>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4" t="str">
        <f t="shared" si="71"/>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4" t="str">
        <f t="shared" si="71"/>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4" t="str">
        <f t="shared" si="71"/>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4" t="str">
        <f t="shared" si="71"/>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4" t="str">
        <f t="shared" si="71"/>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4" t="str">
        <f t="shared" si="71"/>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4" t="str">
        <f t="shared" si="71"/>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4" t="str">
        <f t="shared" si="71"/>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4" t="str">
        <f t="shared" si="71"/>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4" t="str">
        <f t="shared" si="71"/>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4" t="str">
        <f t="shared" si="71"/>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71"/>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71"/>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71"/>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71"/>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71"/>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71"/>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ref="X1407:X1470" ca="1" si="72">IF(AND(C1407="Smelter not listed",OR(LEN(D1407)=0,LEN(E1407)=0)),1,0)</f>
        <v>0</v>
      </c>
      <c r="AB1407" s="314" t="str">
        <f t="shared" si="71"/>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3">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72"/>
        <v>0</v>
      </c>
      <c r="AB1408" s="314" t="str">
        <f t="shared" si="71"/>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3"/>
        <v/>
      </c>
      <c r="T1409" s="155" t="str">
        <f ca="1">IF(B1409="","",IF(ISERROR(MATCH($J1409,SorP!$B$1:$B$6226,0)),"",INDIRECT("'SorP'!$A$"&amp;MATCH($S1409&amp;$J1409,SorP!C:C,0))))</f>
        <v/>
      </c>
      <c r="U1409" s="168"/>
      <c r="V1409" s="169" t="e">
        <f>IF(C1409="",NA(),MATCH($B1409&amp;$C1409,'Smelter Look-up'!$J:$J,0))</f>
        <v>#N/A</v>
      </c>
      <c r="X1409" s="170">
        <f t="shared" ca="1" si="72"/>
        <v>0</v>
      </c>
      <c r="AB1409" s="314" t="str">
        <f t="shared" si="71"/>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3"/>
        <v/>
      </c>
      <c r="T1410" s="155" t="str">
        <f ca="1">IF(B1410="","",IF(ISERROR(MATCH($J1410,SorP!$B$1:$B$6226,0)),"",INDIRECT("'SorP'!$A$"&amp;MATCH($S1410&amp;$J1410,SorP!C:C,0))))</f>
        <v/>
      </c>
      <c r="U1410" s="168"/>
      <c r="V1410" s="169" t="e">
        <f>IF(C1410="",NA(),MATCH($B1410&amp;$C1410,'Smelter Look-up'!$J:$J,0))</f>
        <v>#N/A</v>
      </c>
      <c r="X1410" s="170">
        <f t="shared" ca="1" si="72"/>
        <v>0</v>
      </c>
      <c r="AB1410" s="314" t="str">
        <f t="shared" si="71"/>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3"/>
        <v/>
      </c>
      <c r="T1411" s="155" t="str">
        <f ca="1">IF(B1411="","",IF(ISERROR(MATCH($J1411,SorP!$B$1:$B$6226,0)),"",INDIRECT("'SorP'!$A$"&amp;MATCH($S1411&amp;$J1411,SorP!C:C,0))))</f>
        <v/>
      </c>
      <c r="U1411" s="168"/>
      <c r="V1411" s="169" t="e">
        <f>IF(C1411="",NA(),MATCH($B1411&amp;$C1411,'Smelter Look-up'!$J:$J,0))</f>
        <v>#N/A</v>
      </c>
      <c r="X1411" s="170">
        <f t="shared" ca="1" si="72"/>
        <v>0</v>
      </c>
      <c r="AB1411" s="314" t="str">
        <f t="shared" si="71"/>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3"/>
        <v/>
      </c>
      <c r="T1412" s="155" t="str">
        <f ca="1">IF(B1412="","",IF(ISERROR(MATCH($J1412,SorP!$B$1:$B$6226,0)),"",INDIRECT("'SorP'!$A$"&amp;MATCH($S1412&amp;$J1412,SorP!C:C,0))))</f>
        <v/>
      </c>
      <c r="U1412" s="168"/>
      <c r="V1412" s="169" t="e">
        <f>IF(C1412="",NA(),MATCH($B1412&amp;$C1412,'Smelter Look-up'!$J:$J,0))</f>
        <v>#N/A</v>
      </c>
      <c r="X1412" s="170">
        <f t="shared" ca="1" si="72"/>
        <v>0</v>
      </c>
      <c r="AB1412" s="314" t="str">
        <f t="shared" si="71"/>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3"/>
        <v/>
      </c>
      <c r="T1413" s="155" t="str">
        <f ca="1">IF(B1413="","",IF(ISERROR(MATCH($J1413,SorP!$B$1:$B$6226,0)),"",INDIRECT("'SorP'!$A$"&amp;MATCH($S1413&amp;$J1413,SorP!C:C,0))))</f>
        <v/>
      </c>
      <c r="U1413" s="168"/>
      <c r="V1413" s="169" t="e">
        <f>IF(C1413="",NA(),MATCH($B1413&amp;$C1413,'Smelter Look-up'!$J:$J,0))</f>
        <v>#N/A</v>
      </c>
      <c r="X1413" s="170">
        <f t="shared" ca="1" si="72"/>
        <v>0</v>
      </c>
      <c r="AB1413" s="314" t="str">
        <f t="shared" si="71"/>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3"/>
        <v/>
      </c>
      <c r="T1414" s="155" t="str">
        <f ca="1">IF(B1414="","",IF(ISERROR(MATCH($J1414,SorP!$B$1:$B$6226,0)),"",INDIRECT("'SorP'!$A$"&amp;MATCH($S1414&amp;$J1414,SorP!C:C,0))))</f>
        <v/>
      </c>
      <c r="U1414" s="168"/>
      <c r="V1414" s="169" t="e">
        <f>IF(C1414="",NA(),MATCH($B1414&amp;$C1414,'Smelter Look-up'!$J:$J,0))</f>
        <v>#N/A</v>
      </c>
      <c r="X1414" s="170">
        <f t="shared" ca="1" si="72"/>
        <v>0</v>
      </c>
      <c r="AB1414" s="314" t="str">
        <f t="shared" ref="AB1414:AB1477" si="74">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3"/>
        <v/>
      </c>
      <c r="T1415" s="155" t="str">
        <f ca="1">IF(B1415="","",IF(ISERROR(MATCH($J1415,SorP!$B$1:$B$6226,0)),"",INDIRECT("'SorP'!$A$"&amp;MATCH($S1415&amp;$J1415,SorP!C:C,0))))</f>
        <v/>
      </c>
      <c r="U1415" s="168"/>
      <c r="V1415" s="169" t="e">
        <f>IF(C1415="",NA(),MATCH($B1415&amp;$C1415,'Smelter Look-up'!$J:$J,0))</f>
        <v>#N/A</v>
      </c>
      <c r="X1415" s="170">
        <f t="shared" ca="1" si="72"/>
        <v>0</v>
      </c>
      <c r="AB1415" s="314" t="str">
        <f t="shared" si="74"/>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3"/>
        <v/>
      </c>
      <c r="T1416" s="155" t="str">
        <f ca="1">IF(B1416="","",IF(ISERROR(MATCH($J1416,SorP!$B$1:$B$6226,0)),"",INDIRECT("'SorP'!$A$"&amp;MATCH($S1416&amp;$J1416,SorP!C:C,0))))</f>
        <v/>
      </c>
      <c r="U1416" s="168"/>
      <c r="V1416" s="169" t="e">
        <f>IF(C1416="",NA(),MATCH($B1416&amp;$C1416,'Smelter Look-up'!$J:$J,0))</f>
        <v>#N/A</v>
      </c>
      <c r="X1416" s="170">
        <f t="shared" ca="1" si="72"/>
        <v>0</v>
      </c>
      <c r="AB1416" s="314" t="str">
        <f t="shared" si="74"/>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3"/>
        <v/>
      </c>
      <c r="T1417" s="155" t="str">
        <f ca="1">IF(B1417="","",IF(ISERROR(MATCH($J1417,SorP!$B$1:$B$6226,0)),"",INDIRECT("'SorP'!$A$"&amp;MATCH($S1417&amp;$J1417,SorP!C:C,0))))</f>
        <v/>
      </c>
      <c r="U1417" s="168"/>
      <c r="V1417" s="169" t="e">
        <f>IF(C1417="",NA(),MATCH($B1417&amp;$C1417,'Smelter Look-up'!$J:$J,0))</f>
        <v>#N/A</v>
      </c>
      <c r="X1417" s="170">
        <f t="shared" ca="1" si="72"/>
        <v>0</v>
      </c>
      <c r="AB1417" s="314" t="str">
        <f t="shared" si="74"/>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3"/>
        <v/>
      </c>
      <c r="T1418" s="155" t="str">
        <f ca="1">IF(B1418="","",IF(ISERROR(MATCH($J1418,SorP!$B$1:$B$6226,0)),"",INDIRECT("'SorP'!$A$"&amp;MATCH($S1418&amp;$J1418,SorP!C:C,0))))</f>
        <v/>
      </c>
      <c r="U1418" s="168"/>
      <c r="V1418" s="169" t="e">
        <f>IF(C1418="",NA(),MATCH($B1418&amp;$C1418,'Smelter Look-up'!$J:$J,0))</f>
        <v>#N/A</v>
      </c>
      <c r="X1418" s="170">
        <f t="shared" ca="1" si="72"/>
        <v>0</v>
      </c>
      <c r="AB1418" s="314" t="str">
        <f t="shared" si="74"/>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3"/>
        <v/>
      </c>
      <c r="T1419" s="155" t="str">
        <f ca="1">IF(B1419="","",IF(ISERROR(MATCH($J1419,SorP!$B$1:$B$6226,0)),"",INDIRECT("'SorP'!$A$"&amp;MATCH($S1419&amp;$J1419,SorP!C:C,0))))</f>
        <v/>
      </c>
      <c r="U1419" s="168"/>
      <c r="V1419" s="169" t="e">
        <f>IF(C1419="",NA(),MATCH($B1419&amp;$C1419,'Smelter Look-up'!$J:$J,0))</f>
        <v>#N/A</v>
      </c>
      <c r="X1419" s="170">
        <f t="shared" ca="1" si="72"/>
        <v>0</v>
      </c>
      <c r="AB1419" s="314" t="str">
        <f t="shared" si="74"/>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3"/>
        <v/>
      </c>
      <c r="T1420" s="155" t="str">
        <f ca="1">IF(B1420="","",IF(ISERROR(MATCH($J1420,SorP!$B$1:$B$6226,0)),"",INDIRECT("'SorP'!$A$"&amp;MATCH($S1420&amp;$J1420,SorP!C:C,0))))</f>
        <v/>
      </c>
      <c r="U1420" s="168"/>
      <c r="V1420" s="169" t="e">
        <f>IF(C1420="",NA(),MATCH($B1420&amp;$C1420,'Smelter Look-up'!$J:$J,0))</f>
        <v>#N/A</v>
      </c>
      <c r="X1420" s="170">
        <f t="shared" ca="1" si="72"/>
        <v>0</v>
      </c>
      <c r="AB1420" s="314" t="str">
        <f t="shared" si="74"/>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3"/>
        <v/>
      </c>
      <c r="T1421" s="155" t="str">
        <f ca="1">IF(B1421="","",IF(ISERROR(MATCH($J1421,SorP!$B$1:$B$6226,0)),"",INDIRECT("'SorP'!$A$"&amp;MATCH($S1421&amp;$J1421,SorP!C:C,0))))</f>
        <v/>
      </c>
      <c r="U1421" s="168"/>
      <c r="V1421" s="169" t="e">
        <f>IF(C1421="",NA(),MATCH($B1421&amp;$C1421,'Smelter Look-up'!$J:$J,0))</f>
        <v>#N/A</v>
      </c>
      <c r="X1421" s="170">
        <f t="shared" ca="1" si="72"/>
        <v>0</v>
      </c>
      <c r="AB1421" s="314" t="str">
        <f t="shared" si="74"/>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3"/>
        <v/>
      </c>
      <c r="T1422" s="155" t="str">
        <f ca="1">IF(B1422="","",IF(ISERROR(MATCH($J1422,SorP!$B$1:$B$6226,0)),"",INDIRECT("'SorP'!$A$"&amp;MATCH($S1422&amp;$J1422,SorP!C:C,0))))</f>
        <v/>
      </c>
      <c r="U1422" s="168"/>
      <c r="V1422" s="169" t="e">
        <f>IF(C1422="",NA(),MATCH($B1422&amp;$C1422,'Smelter Look-up'!$J:$J,0))</f>
        <v>#N/A</v>
      </c>
      <c r="X1422" s="170">
        <f t="shared" ca="1" si="72"/>
        <v>0</v>
      </c>
      <c r="AB1422" s="314" t="str">
        <f t="shared" si="74"/>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3"/>
        <v/>
      </c>
      <c r="T1423" s="155" t="str">
        <f ca="1">IF(B1423="","",IF(ISERROR(MATCH($J1423,SorP!$B$1:$B$6226,0)),"",INDIRECT("'SorP'!$A$"&amp;MATCH($S1423&amp;$J1423,SorP!C:C,0))))</f>
        <v/>
      </c>
      <c r="U1423" s="168"/>
      <c r="V1423" s="169" t="e">
        <f>IF(C1423="",NA(),MATCH($B1423&amp;$C1423,'Smelter Look-up'!$J:$J,0))</f>
        <v>#N/A</v>
      </c>
      <c r="X1423" s="170">
        <f t="shared" ca="1" si="72"/>
        <v>0</v>
      </c>
      <c r="AB1423" s="314" t="str">
        <f t="shared" si="74"/>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4" t="str">
        <f t="shared" si="74"/>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4" t="str">
        <f t="shared" si="74"/>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4" t="str">
        <f t="shared" si="74"/>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4" t="str">
        <f t="shared" si="74"/>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4" t="str">
        <f t="shared" si="74"/>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4" t="str">
        <f t="shared" si="74"/>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4" t="str">
        <f t="shared" si="74"/>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4" t="str">
        <f t="shared" si="74"/>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4" t="str">
        <f t="shared" si="74"/>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4" t="str">
        <f t="shared" si="74"/>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4" t="str">
        <f t="shared" si="74"/>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4" t="str">
        <f t="shared" si="74"/>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4" t="str">
        <f t="shared" si="74"/>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ca="1" si="72"/>
        <v>0</v>
      </c>
      <c r="AB1437" s="314" t="str">
        <f t="shared" si="74"/>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3"/>
        <v/>
      </c>
      <c r="T1438" s="155" t="str">
        <f ca="1">IF(B1438="","",IF(ISERROR(MATCH($J1438,SorP!$B$1:$B$6226,0)),"",INDIRECT("'SorP'!$A$"&amp;MATCH($S1438&amp;$J1438,SorP!C:C,0))))</f>
        <v/>
      </c>
      <c r="U1438" s="168"/>
      <c r="V1438" s="169" t="e">
        <f>IF(C1438="",NA(),MATCH($B1438&amp;$C1438,'Smelter Look-up'!$J:$J,0))</f>
        <v>#N/A</v>
      </c>
      <c r="X1438" s="170">
        <f t="shared" ca="1" si="72"/>
        <v>0</v>
      </c>
      <c r="AB1438" s="314" t="str">
        <f t="shared" si="74"/>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3"/>
        <v/>
      </c>
      <c r="T1439" s="155" t="str">
        <f ca="1">IF(B1439="","",IF(ISERROR(MATCH($J1439,SorP!$B$1:$B$6226,0)),"",INDIRECT("'SorP'!$A$"&amp;MATCH($S1439&amp;$J1439,SorP!C:C,0))))</f>
        <v/>
      </c>
      <c r="U1439" s="168"/>
      <c r="V1439" s="169" t="e">
        <f>IF(C1439="",NA(),MATCH($B1439&amp;$C1439,'Smelter Look-up'!$J:$J,0))</f>
        <v>#N/A</v>
      </c>
      <c r="X1439" s="170">
        <f t="shared" ca="1" si="72"/>
        <v>0</v>
      </c>
      <c r="AB1439" s="314" t="str">
        <f t="shared" si="74"/>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4" t="str">
        <f t="shared" si="74"/>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4" t="str">
        <f t="shared" si="74"/>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4" t="str">
        <f t="shared" si="74"/>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4" t="str">
        <f t="shared" si="74"/>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4" t="str">
        <f t="shared" si="74"/>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4" t="str">
        <f t="shared" si="74"/>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4" t="str">
        <f t="shared" si="74"/>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4" t="str">
        <f t="shared" si="74"/>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4" t="str">
        <f t="shared" si="74"/>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4" t="str">
        <f t="shared" si="74"/>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4" t="str">
        <f t="shared" si="74"/>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4" t="str">
        <f t="shared" si="74"/>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4" t="str">
        <f t="shared" si="74"/>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4" t="str">
        <f t="shared" si="74"/>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4"/>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4"/>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4"/>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4"/>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4"/>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4"/>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ref="X1471:X1534" ca="1" si="75">IF(AND(C1471="Smelter not listed",OR(LEN(D1471)=0,LEN(E1471)=0)),1,0)</f>
        <v>0</v>
      </c>
      <c r="AB1471" s="314" t="str">
        <f t="shared" si="74"/>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6">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5"/>
        <v>0</v>
      </c>
      <c r="AB1472" s="314" t="str">
        <f t="shared" si="74"/>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6"/>
        <v/>
      </c>
      <c r="T1473" s="155" t="str">
        <f ca="1">IF(B1473="","",IF(ISERROR(MATCH($J1473,SorP!$B$1:$B$6226,0)),"",INDIRECT("'SorP'!$A$"&amp;MATCH($S1473&amp;$J1473,SorP!C:C,0))))</f>
        <v/>
      </c>
      <c r="U1473" s="168"/>
      <c r="V1473" s="169" t="e">
        <f>IF(C1473="",NA(),MATCH($B1473&amp;$C1473,'Smelter Look-up'!$J:$J,0))</f>
        <v>#N/A</v>
      </c>
      <c r="X1473" s="170">
        <f t="shared" ca="1" si="75"/>
        <v>0</v>
      </c>
      <c r="AB1473" s="314" t="str">
        <f t="shared" si="74"/>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6"/>
        <v/>
      </c>
      <c r="T1474" s="155" t="str">
        <f ca="1">IF(B1474="","",IF(ISERROR(MATCH($J1474,SorP!$B$1:$B$6226,0)),"",INDIRECT("'SorP'!$A$"&amp;MATCH($S1474&amp;$J1474,SorP!C:C,0))))</f>
        <v/>
      </c>
      <c r="U1474" s="168"/>
      <c r="V1474" s="169" t="e">
        <f>IF(C1474="",NA(),MATCH($B1474&amp;$C1474,'Smelter Look-up'!$J:$J,0))</f>
        <v>#N/A</v>
      </c>
      <c r="X1474" s="170">
        <f t="shared" ca="1" si="75"/>
        <v>0</v>
      </c>
      <c r="AB1474" s="314" t="str">
        <f t="shared" si="74"/>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6"/>
        <v/>
      </c>
      <c r="T1475" s="155" t="str">
        <f ca="1">IF(B1475="","",IF(ISERROR(MATCH($J1475,SorP!$B$1:$B$6226,0)),"",INDIRECT("'SorP'!$A$"&amp;MATCH($S1475&amp;$J1475,SorP!C:C,0))))</f>
        <v/>
      </c>
      <c r="U1475" s="168"/>
      <c r="V1475" s="169" t="e">
        <f>IF(C1475="",NA(),MATCH($B1475&amp;$C1475,'Smelter Look-up'!$J:$J,0))</f>
        <v>#N/A</v>
      </c>
      <c r="X1475" s="170">
        <f t="shared" ca="1" si="75"/>
        <v>0</v>
      </c>
      <c r="AB1475" s="314" t="str">
        <f t="shared" si="74"/>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6"/>
        <v/>
      </c>
      <c r="T1476" s="155" t="str">
        <f ca="1">IF(B1476="","",IF(ISERROR(MATCH($J1476,SorP!$B$1:$B$6226,0)),"",INDIRECT("'SorP'!$A$"&amp;MATCH($S1476&amp;$J1476,SorP!C:C,0))))</f>
        <v/>
      </c>
      <c r="U1476" s="168"/>
      <c r="V1476" s="169" t="e">
        <f>IF(C1476="",NA(),MATCH($B1476&amp;$C1476,'Smelter Look-up'!$J:$J,0))</f>
        <v>#N/A</v>
      </c>
      <c r="X1476" s="170">
        <f t="shared" ca="1" si="75"/>
        <v>0</v>
      </c>
      <c r="AB1476" s="314" t="str">
        <f t="shared" si="74"/>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6"/>
        <v/>
      </c>
      <c r="T1477" s="155" t="str">
        <f ca="1">IF(B1477="","",IF(ISERROR(MATCH($J1477,SorP!$B$1:$B$6226,0)),"",INDIRECT("'SorP'!$A$"&amp;MATCH($S1477&amp;$J1477,SorP!C:C,0))))</f>
        <v/>
      </c>
      <c r="U1477" s="168"/>
      <c r="V1477" s="169" t="e">
        <f>IF(C1477="",NA(),MATCH($B1477&amp;$C1477,'Smelter Look-up'!$J:$J,0))</f>
        <v>#N/A</v>
      </c>
      <c r="X1477" s="170">
        <f t="shared" ca="1" si="75"/>
        <v>0</v>
      </c>
      <c r="AB1477" s="314" t="str">
        <f t="shared" si="74"/>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6"/>
        <v/>
      </c>
      <c r="T1478" s="155" t="str">
        <f ca="1">IF(B1478="","",IF(ISERROR(MATCH($J1478,SorP!$B$1:$B$6226,0)),"",INDIRECT("'SorP'!$A$"&amp;MATCH($S1478&amp;$J1478,SorP!C:C,0))))</f>
        <v/>
      </c>
      <c r="U1478" s="168"/>
      <c r="V1478" s="169" t="e">
        <f>IF(C1478="",NA(),MATCH($B1478&amp;$C1478,'Smelter Look-up'!$J:$J,0))</f>
        <v>#N/A</v>
      </c>
      <c r="X1478" s="170">
        <f t="shared" ca="1" si="75"/>
        <v>0</v>
      </c>
      <c r="AB1478" s="314" t="str">
        <f t="shared" ref="AB1478:AB1541" si="77">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6"/>
        <v/>
      </c>
      <c r="T1479" s="155" t="str">
        <f ca="1">IF(B1479="","",IF(ISERROR(MATCH($J1479,SorP!$B$1:$B$6226,0)),"",INDIRECT("'SorP'!$A$"&amp;MATCH($S1479&amp;$J1479,SorP!C:C,0))))</f>
        <v/>
      </c>
      <c r="U1479" s="168"/>
      <c r="V1479" s="169" t="e">
        <f>IF(C1479="",NA(),MATCH($B1479&amp;$C1479,'Smelter Look-up'!$J:$J,0))</f>
        <v>#N/A</v>
      </c>
      <c r="X1479" s="170">
        <f t="shared" ca="1" si="75"/>
        <v>0</v>
      </c>
      <c r="AB1479" s="314" t="str">
        <f t="shared" si="77"/>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6"/>
        <v/>
      </c>
      <c r="T1480" s="155" t="str">
        <f ca="1">IF(B1480="","",IF(ISERROR(MATCH($J1480,SorP!$B$1:$B$6226,0)),"",INDIRECT("'SorP'!$A$"&amp;MATCH($S1480&amp;$J1480,SorP!C:C,0))))</f>
        <v/>
      </c>
      <c r="U1480" s="168"/>
      <c r="V1480" s="169" t="e">
        <f>IF(C1480="",NA(),MATCH($B1480&amp;$C1480,'Smelter Look-up'!$J:$J,0))</f>
        <v>#N/A</v>
      </c>
      <c r="X1480" s="170">
        <f t="shared" ca="1" si="75"/>
        <v>0</v>
      </c>
      <c r="AB1480" s="314" t="str">
        <f t="shared" si="77"/>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6"/>
        <v/>
      </c>
      <c r="T1481" s="155" t="str">
        <f ca="1">IF(B1481="","",IF(ISERROR(MATCH($J1481,SorP!$B$1:$B$6226,0)),"",INDIRECT("'SorP'!$A$"&amp;MATCH($S1481&amp;$J1481,SorP!C:C,0))))</f>
        <v/>
      </c>
      <c r="U1481" s="168"/>
      <c r="V1481" s="169" t="e">
        <f>IF(C1481="",NA(),MATCH($B1481&amp;$C1481,'Smelter Look-up'!$J:$J,0))</f>
        <v>#N/A</v>
      </c>
      <c r="X1481" s="170">
        <f t="shared" ca="1" si="75"/>
        <v>0</v>
      </c>
      <c r="AB1481" s="314" t="str">
        <f t="shared" si="77"/>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6"/>
        <v/>
      </c>
      <c r="T1482" s="155" t="str">
        <f ca="1">IF(B1482="","",IF(ISERROR(MATCH($J1482,SorP!$B$1:$B$6226,0)),"",INDIRECT("'SorP'!$A$"&amp;MATCH($S1482&amp;$J1482,SorP!C:C,0))))</f>
        <v/>
      </c>
      <c r="U1482" s="168"/>
      <c r="V1482" s="169" t="e">
        <f>IF(C1482="",NA(),MATCH($B1482&amp;$C1482,'Smelter Look-up'!$J:$J,0))</f>
        <v>#N/A</v>
      </c>
      <c r="X1482" s="170">
        <f t="shared" ca="1" si="75"/>
        <v>0</v>
      </c>
      <c r="AB1482" s="314" t="str">
        <f t="shared" si="77"/>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6"/>
        <v/>
      </c>
      <c r="T1483" s="155" t="str">
        <f ca="1">IF(B1483="","",IF(ISERROR(MATCH($J1483,SorP!$B$1:$B$6226,0)),"",INDIRECT("'SorP'!$A$"&amp;MATCH($S1483&amp;$J1483,SorP!C:C,0))))</f>
        <v/>
      </c>
      <c r="U1483" s="168"/>
      <c r="V1483" s="169" t="e">
        <f>IF(C1483="",NA(),MATCH($B1483&amp;$C1483,'Smelter Look-up'!$J:$J,0))</f>
        <v>#N/A</v>
      </c>
      <c r="X1483" s="170">
        <f t="shared" ca="1" si="75"/>
        <v>0</v>
      </c>
      <c r="AB1483" s="314" t="str">
        <f t="shared" si="77"/>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6"/>
        <v/>
      </c>
      <c r="T1484" s="155" t="str">
        <f ca="1">IF(B1484="","",IF(ISERROR(MATCH($J1484,SorP!$B$1:$B$6226,0)),"",INDIRECT("'SorP'!$A$"&amp;MATCH($S1484&amp;$J1484,SorP!C:C,0))))</f>
        <v/>
      </c>
      <c r="U1484" s="168"/>
      <c r="V1484" s="169" t="e">
        <f>IF(C1484="",NA(),MATCH($B1484&amp;$C1484,'Smelter Look-up'!$J:$J,0))</f>
        <v>#N/A</v>
      </c>
      <c r="X1484" s="170">
        <f t="shared" ca="1" si="75"/>
        <v>0</v>
      </c>
      <c r="AB1484" s="314" t="str">
        <f t="shared" si="77"/>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6"/>
        <v/>
      </c>
      <c r="T1485" s="155" t="str">
        <f ca="1">IF(B1485="","",IF(ISERROR(MATCH($J1485,SorP!$B$1:$B$6226,0)),"",INDIRECT("'SorP'!$A$"&amp;MATCH($S1485&amp;$J1485,SorP!C:C,0))))</f>
        <v/>
      </c>
      <c r="U1485" s="168"/>
      <c r="V1485" s="169" t="e">
        <f>IF(C1485="",NA(),MATCH($B1485&amp;$C1485,'Smelter Look-up'!$J:$J,0))</f>
        <v>#N/A</v>
      </c>
      <c r="X1485" s="170">
        <f t="shared" ca="1" si="75"/>
        <v>0</v>
      </c>
      <c r="AB1485" s="314" t="str">
        <f t="shared" si="77"/>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6"/>
        <v/>
      </c>
      <c r="T1486" s="155" t="str">
        <f ca="1">IF(B1486="","",IF(ISERROR(MATCH($J1486,SorP!$B$1:$B$6226,0)),"",INDIRECT("'SorP'!$A$"&amp;MATCH($S1486&amp;$J1486,SorP!C:C,0))))</f>
        <v/>
      </c>
      <c r="U1486" s="168"/>
      <c r="V1486" s="169" t="e">
        <f>IF(C1486="",NA(),MATCH($B1486&amp;$C1486,'Smelter Look-up'!$J:$J,0))</f>
        <v>#N/A</v>
      </c>
      <c r="X1486" s="170">
        <f t="shared" ca="1" si="75"/>
        <v>0</v>
      </c>
      <c r="AB1486" s="314" t="str">
        <f t="shared" si="77"/>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6"/>
        <v/>
      </c>
      <c r="T1487" s="155" t="str">
        <f ca="1">IF(B1487="","",IF(ISERROR(MATCH($J1487,SorP!$B$1:$B$6226,0)),"",INDIRECT("'SorP'!$A$"&amp;MATCH($S1487&amp;$J1487,SorP!C:C,0))))</f>
        <v/>
      </c>
      <c r="U1487" s="168"/>
      <c r="V1487" s="169" t="e">
        <f>IF(C1487="",NA(),MATCH($B1487&amp;$C1487,'Smelter Look-up'!$J:$J,0))</f>
        <v>#N/A</v>
      </c>
      <c r="X1487" s="170">
        <f t="shared" ca="1" si="75"/>
        <v>0</v>
      </c>
      <c r="AB1487" s="314" t="str">
        <f t="shared" si="77"/>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4" t="str">
        <f t="shared" si="77"/>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4" t="str">
        <f t="shared" si="77"/>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4" t="str">
        <f t="shared" si="77"/>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4" t="str">
        <f t="shared" si="77"/>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4" t="str">
        <f t="shared" si="77"/>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4" t="str">
        <f t="shared" si="77"/>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4" t="str">
        <f t="shared" si="77"/>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4" t="str">
        <f t="shared" si="77"/>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4" t="str">
        <f t="shared" si="77"/>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4" t="str">
        <f t="shared" si="77"/>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4" t="str">
        <f t="shared" si="77"/>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4" t="str">
        <f t="shared" si="77"/>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4" t="str">
        <f t="shared" si="77"/>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ca="1" si="75"/>
        <v>0</v>
      </c>
      <c r="AB1501" s="314" t="str">
        <f t="shared" si="77"/>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6"/>
        <v/>
      </c>
      <c r="T1502" s="155" t="str">
        <f ca="1">IF(B1502="","",IF(ISERROR(MATCH($J1502,SorP!$B$1:$B$6226,0)),"",INDIRECT("'SorP'!$A$"&amp;MATCH($S1502&amp;$J1502,SorP!C:C,0))))</f>
        <v/>
      </c>
      <c r="U1502" s="168"/>
      <c r="V1502" s="169" t="e">
        <f>IF(C1502="",NA(),MATCH($B1502&amp;$C1502,'Smelter Look-up'!$J:$J,0))</f>
        <v>#N/A</v>
      </c>
      <c r="X1502" s="170">
        <f t="shared" ca="1" si="75"/>
        <v>0</v>
      </c>
      <c r="AB1502" s="314" t="str">
        <f t="shared" si="77"/>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6"/>
        <v/>
      </c>
      <c r="T1503" s="155" t="str">
        <f ca="1">IF(B1503="","",IF(ISERROR(MATCH($J1503,SorP!$B$1:$B$6226,0)),"",INDIRECT("'SorP'!$A$"&amp;MATCH($S1503&amp;$J1503,SorP!C:C,0))))</f>
        <v/>
      </c>
      <c r="U1503" s="168"/>
      <c r="V1503" s="169" t="e">
        <f>IF(C1503="",NA(),MATCH($B1503&amp;$C1503,'Smelter Look-up'!$J:$J,0))</f>
        <v>#N/A</v>
      </c>
      <c r="X1503" s="170">
        <f t="shared" ca="1" si="75"/>
        <v>0</v>
      </c>
      <c r="AB1503" s="314" t="str">
        <f t="shared" si="77"/>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4" t="str">
        <f t="shared" si="77"/>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4" t="str">
        <f t="shared" si="77"/>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4" t="str">
        <f t="shared" si="77"/>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4" t="str">
        <f t="shared" si="77"/>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4" t="str">
        <f t="shared" si="77"/>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4" t="str">
        <f t="shared" si="77"/>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4" t="str">
        <f t="shared" si="77"/>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4" t="str">
        <f t="shared" si="77"/>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4" t="str">
        <f t="shared" si="77"/>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4" t="str">
        <f t="shared" si="77"/>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4" t="str">
        <f t="shared" si="77"/>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4" t="str">
        <f t="shared" si="77"/>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4" t="str">
        <f t="shared" si="77"/>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4" t="str">
        <f t="shared" si="77"/>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7"/>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7"/>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7"/>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7"/>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7"/>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7"/>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ref="X1535:X1598" ca="1" si="78">IF(AND(C1535="Smelter not listed",OR(LEN(D1535)=0,LEN(E1535)=0)),1,0)</f>
        <v>0</v>
      </c>
      <c r="AB1535" s="314" t="str">
        <f t="shared" si="77"/>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9">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8"/>
        <v>0</v>
      </c>
      <c r="AB1536" s="314" t="str">
        <f t="shared" si="77"/>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9"/>
        <v/>
      </c>
      <c r="T1537" s="155" t="str">
        <f ca="1">IF(B1537="","",IF(ISERROR(MATCH($J1537,SorP!$B$1:$B$6226,0)),"",INDIRECT("'SorP'!$A$"&amp;MATCH($S1537&amp;$J1537,SorP!C:C,0))))</f>
        <v/>
      </c>
      <c r="U1537" s="168"/>
      <c r="V1537" s="169" t="e">
        <f>IF(C1537="",NA(),MATCH($B1537&amp;$C1537,'Smelter Look-up'!$J:$J,0))</f>
        <v>#N/A</v>
      </c>
      <c r="X1537" s="170">
        <f t="shared" ca="1" si="78"/>
        <v>0</v>
      </c>
      <c r="AB1537" s="314" t="str">
        <f t="shared" si="77"/>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9"/>
        <v/>
      </c>
      <c r="T1538" s="155" t="str">
        <f ca="1">IF(B1538="","",IF(ISERROR(MATCH($J1538,SorP!$B$1:$B$6226,0)),"",INDIRECT("'SorP'!$A$"&amp;MATCH($S1538&amp;$J1538,SorP!C:C,0))))</f>
        <v/>
      </c>
      <c r="U1538" s="168"/>
      <c r="V1538" s="169" t="e">
        <f>IF(C1538="",NA(),MATCH($B1538&amp;$C1538,'Smelter Look-up'!$J:$J,0))</f>
        <v>#N/A</v>
      </c>
      <c r="X1538" s="170">
        <f t="shared" ca="1" si="78"/>
        <v>0</v>
      </c>
      <c r="AB1538" s="314" t="str">
        <f t="shared" si="77"/>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9"/>
        <v/>
      </c>
      <c r="T1539" s="155" t="str">
        <f ca="1">IF(B1539="","",IF(ISERROR(MATCH($J1539,SorP!$B$1:$B$6226,0)),"",INDIRECT("'SorP'!$A$"&amp;MATCH($S1539&amp;$J1539,SorP!C:C,0))))</f>
        <v/>
      </c>
      <c r="U1539" s="168"/>
      <c r="V1539" s="169" t="e">
        <f>IF(C1539="",NA(),MATCH($B1539&amp;$C1539,'Smelter Look-up'!$J:$J,0))</f>
        <v>#N/A</v>
      </c>
      <c r="X1539" s="170">
        <f t="shared" ca="1" si="78"/>
        <v>0</v>
      </c>
      <c r="AB1539" s="314" t="str">
        <f t="shared" si="77"/>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9"/>
        <v/>
      </c>
      <c r="T1540" s="155" t="str">
        <f ca="1">IF(B1540="","",IF(ISERROR(MATCH($J1540,SorP!$B$1:$B$6226,0)),"",INDIRECT("'SorP'!$A$"&amp;MATCH($S1540&amp;$J1540,SorP!C:C,0))))</f>
        <v/>
      </c>
      <c r="U1540" s="168"/>
      <c r="V1540" s="169" t="e">
        <f>IF(C1540="",NA(),MATCH($B1540&amp;$C1540,'Smelter Look-up'!$J:$J,0))</f>
        <v>#N/A</v>
      </c>
      <c r="X1540" s="170">
        <f t="shared" ca="1" si="78"/>
        <v>0</v>
      </c>
      <c r="AB1540" s="314" t="str">
        <f t="shared" si="77"/>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9"/>
        <v/>
      </c>
      <c r="T1541" s="155" t="str">
        <f ca="1">IF(B1541="","",IF(ISERROR(MATCH($J1541,SorP!$B$1:$B$6226,0)),"",INDIRECT("'SorP'!$A$"&amp;MATCH($S1541&amp;$J1541,SorP!C:C,0))))</f>
        <v/>
      </c>
      <c r="U1541" s="168"/>
      <c r="V1541" s="169" t="e">
        <f>IF(C1541="",NA(),MATCH($B1541&amp;$C1541,'Smelter Look-up'!$J:$J,0))</f>
        <v>#N/A</v>
      </c>
      <c r="X1541" s="170">
        <f t="shared" ca="1" si="78"/>
        <v>0</v>
      </c>
      <c r="AB1541" s="314" t="str">
        <f t="shared" si="77"/>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9"/>
        <v/>
      </c>
      <c r="T1542" s="155" t="str">
        <f ca="1">IF(B1542="","",IF(ISERROR(MATCH($J1542,SorP!$B$1:$B$6226,0)),"",INDIRECT("'SorP'!$A$"&amp;MATCH($S1542&amp;$J1542,SorP!C:C,0))))</f>
        <v/>
      </c>
      <c r="U1542" s="168"/>
      <c r="V1542" s="169" t="e">
        <f>IF(C1542="",NA(),MATCH($B1542&amp;$C1542,'Smelter Look-up'!$J:$J,0))</f>
        <v>#N/A</v>
      </c>
      <c r="X1542" s="170">
        <f t="shared" ca="1" si="78"/>
        <v>0</v>
      </c>
      <c r="AB1542" s="314" t="str">
        <f t="shared" ref="AB1542:AB1605" si="80">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9"/>
        <v/>
      </c>
      <c r="T1543" s="155" t="str">
        <f ca="1">IF(B1543="","",IF(ISERROR(MATCH($J1543,SorP!$B$1:$B$6226,0)),"",INDIRECT("'SorP'!$A$"&amp;MATCH($S1543&amp;$J1543,SorP!C:C,0))))</f>
        <v/>
      </c>
      <c r="U1543" s="168"/>
      <c r="V1543" s="169" t="e">
        <f>IF(C1543="",NA(),MATCH($B1543&amp;$C1543,'Smelter Look-up'!$J:$J,0))</f>
        <v>#N/A</v>
      </c>
      <c r="X1543" s="170">
        <f t="shared" ca="1" si="78"/>
        <v>0</v>
      </c>
      <c r="AB1543" s="314" t="str">
        <f t="shared" si="80"/>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9"/>
        <v/>
      </c>
      <c r="T1544" s="155" t="str">
        <f ca="1">IF(B1544="","",IF(ISERROR(MATCH($J1544,SorP!$B$1:$B$6226,0)),"",INDIRECT("'SorP'!$A$"&amp;MATCH($S1544&amp;$J1544,SorP!C:C,0))))</f>
        <v/>
      </c>
      <c r="U1544" s="168"/>
      <c r="V1544" s="169" t="e">
        <f>IF(C1544="",NA(),MATCH($B1544&amp;$C1544,'Smelter Look-up'!$J:$J,0))</f>
        <v>#N/A</v>
      </c>
      <c r="X1544" s="170">
        <f t="shared" ca="1" si="78"/>
        <v>0</v>
      </c>
      <c r="AB1544" s="314" t="str">
        <f t="shared" si="80"/>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9"/>
        <v/>
      </c>
      <c r="T1545" s="155" t="str">
        <f ca="1">IF(B1545="","",IF(ISERROR(MATCH($J1545,SorP!$B$1:$B$6226,0)),"",INDIRECT("'SorP'!$A$"&amp;MATCH($S1545&amp;$J1545,SorP!C:C,0))))</f>
        <v/>
      </c>
      <c r="U1545" s="168"/>
      <c r="V1545" s="169" t="e">
        <f>IF(C1545="",NA(),MATCH($B1545&amp;$C1545,'Smelter Look-up'!$J:$J,0))</f>
        <v>#N/A</v>
      </c>
      <c r="X1545" s="170">
        <f t="shared" ca="1" si="78"/>
        <v>0</v>
      </c>
      <c r="AB1545" s="314" t="str">
        <f t="shared" si="80"/>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9"/>
        <v/>
      </c>
      <c r="T1546" s="155" t="str">
        <f ca="1">IF(B1546="","",IF(ISERROR(MATCH($J1546,SorP!$B$1:$B$6226,0)),"",INDIRECT("'SorP'!$A$"&amp;MATCH($S1546&amp;$J1546,SorP!C:C,0))))</f>
        <v/>
      </c>
      <c r="U1546" s="168"/>
      <c r="V1546" s="169" t="e">
        <f>IF(C1546="",NA(),MATCH($B1546&amp;$C1546,'Smelter Look-up'!$J:$J,0))</f>
        <v>#N/A</v>
      </c>
      <c r="X1546" s="170">
        <f t="shared" ca="1" si="78"/>
        <v>0</v>
      </c>
      <c r="AB1546" s="314" t="str">
        <f t="shared" si="80"/>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9"/>
        <v/>
      </c>
      <c r="T1547" s="155" t="str">
        <f ca="1">IF(B1547="","",IF(ISERROR(MATCH($J1547,SorP!$B$1:$B$6226,0)),"",INDIRECT("'SorP'!$A$"&amp;MATCH($S1547&amp;$J1547,SorP!C:C,0))))</f>
        <v/>
      </c>
      <c r="U1547" s="168"/>
      <c r="V1547" s="169" t="e">
        <f>IF(C1547="",NA(),MATCH($B1547&amp;$C1547,'Smelter Look-up'!$J:$J,0))</f>
        <v>#N/A</v>
      </c>
      <c r="X1547" s="170">
        <f t="shared" ca="1" si="78"/>
        <v>0</v>
      </c>
      <c r="AB1547" s="314" t="str">
        <f t="shared" si="80"/>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9"/>
        <v/>
      </c>
      <c r="T1548" s="155" t="str">
        <f ca="1">IF(B1548="","",IF(ISERROR(MATCH($J1548,SorP!$B$1:$B$6226,0)),"",INDIRECT("'SorP'!$A$"&amp;MATCH($S1548&amp;$J1548,SorP!C:C,0))))</f>
        <v/>
      </c>
      <c r="U1548" s="168"/>
      <c r="V1548" s="169" t="e">
        <f>IF(C1548="",NA(),MATCH($B1548&amp;$C1548,'Smelter Look-up'!$J:$J,0))</f>
        <v>#N/A</v>
      </c>
      <c r="X1548" s="170">
        <f t="shared" ca="1" si="78"/>
        <v>0</v>
      </c>
      <c r="AB1548" s="314" t="str">
        <f t="shared" si="80"/>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9"/>
        <v/>
      </c>
      <c r="T1549" s="155" t="str">
        <f ca="1">IF(B1549="","",IF(ISERROR(MATCH($J1549,SorP!$B$1:$B$6226,0)),"",INDIRECT("'SorP'!$A$"&amp;MATCH($S1549&amp;$J1549,SorP!C:C,0))))</f>
        <v/>
      </c>
      <c r="U1549" s="168"/>
      <c r="V1549" s="169" t="e">
        <f>IF(C1549="",NA(),MATCH($B1549&amp;$C1549,'Smelter Look-up'!$J:$J,0))</f>
        <v>#N/A</v>
      </c>
      <c r="X1549" s="170">
        <f t="shared" ca="1" si="78"/>
        <v>0</v>
      </c>
      <c r="AB1549" s="314" t="str">
        <f t="shared" si="80"/>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9"/>
        <v/>
      </c>
      <c r="T1550" s="155" t="str">
        <f ca="1">IF(B1550="","",IF(ISERROR(MATCH($J1550,SorP!$B$1:$B$6226,0)),"",INDIRECT("'SorP'!$A$"&amp;MATCH($S1550&amp;$J1550,SorP!C:C,0))))</f>
        <v/>
      </c>
      <c r="U1550" s="168"/>
      <c r="V1550" s="169" t="e">
        <f>IF(C1550="",NA(),MATCH($B1550&amp;$C1550,'Smelter Look-up'!$J:$J,0))</f>
        <v>#N/A</v>
      </c>
      <c r="X1550" s="170">
        <f t="shared" ca="1" si="78"/>
        <v>0</v>
      </c>
      <c r="AB1550" s="314" t="str">
        <f t="shared" si="80"/>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9"/>
        <v/>
      </c>
      <c r="T1551" s="155" t="str">
        <f ca="1">IF(B1551="","",IF(ISERROR(MATCH($J1551,SorP!$B$1:$B$6226,0)),"",INDIRECT("'SorP'!$A$"&amp;MATCH($S1551&amp;$J1551,SorP!C:C,0))))</f>
        <v/>
      </c>
      <c r="U1551" s="168"/>
      <c r="V1551" s="169" t="e">
        <f>IF(C1551="",NA(),MATCH($B1551&amp;$C1551,'Smelter Look-up'!$J:$J,0))</f>
        <v>#N/A</v>
      </c>
      <c r="X1551" s="170">
        <f t="shared" ca="1" si="78"/>
        <v>0</v>
      </c>
      <c r="AB1551" s="314" t="str">
        <f t="shared" si="80"/>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4" t="str">
        <f t="shared" si="80"/>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4" t="str">
        <f t="shared" si="80"/>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4" t="str">
        <f t="shared" si="80"/>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4" t="str">
        <f t="shared" si="80"/>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4" t="str">
        <f t="shared" si="80"/>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4" t="str">
        <f t="shared" si="80"/>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4" t="str">
        <f t="shared" si="80"/>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4" t="str">
        <f t="shared" si="80"/>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4" t="str">
        <f t="shared" si="80"/>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4" t="str">
        <f t="shared" si="80"/>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4" t="str">
        <f t="shared" si="80"/>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4" t="str">
        <f t="shared" si="80"/>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4" t="str">
        <f t="shared" si="80"/>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ca="1" si="78"/>
        <v>0</v>
      </c>
      <c r="AB1565" s="314" t="str">
        <f t="shared" si="80"/>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9"/>
        <v/>
      </c>
      <c r="T1566" s="155" t="str">
        <f ca="1">IF(B1566="","",IF(ISERROR(MATCH($J1566,SorP!$B$1:$B$6226,0)),"",INDIRECT("'SorP'!$A$"&amp;MATCH($S1566&amp;$J1566,SorP!C:C,0))))</f>
        <v/>
      </c>
      <c r="U1566" s="168"/>
      <c r="V1566" s="169" t="e">
        <f>IF(C1566="",NA(),MATCH($B1566&amp;$C1566,'Smelter Look-up'!$J:$J,0))</f>
        <v>#N/A</v>
      </c>
      <c r="X1566" s="170">
        <f t="shared" ca="1" si="78"/>
        <v>0</v>
      </c>
      <c r="AB1566" s="314" t="str">
        <f t="shared" si="80"/>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9"/>
        <v/>
      </c>
      <c r="T1567" s="155" t="str">
        <f ca="1">IF(B1567="","",IF(ISERROR(MATCH($J1567,SorP!$B$1:$B$6226,0)),"",INDIRECT("'SorP'!$A$"&amp;MATCH($S1567&amp;$J1567,SorP!C:C,0))))</f>
        <v/>
      </c>
      <c r="U1567" s="168"/>
      <c r="V1567" s="169" t="e">
        <f>IF(C1567="",NA(),MATCH($B1567&amp;$C1567,'Smelter Look-up'!$J:$J,0))</f>
        <v>#N/A</v>
      </c>
      <c r="X1567" s="170">
        <f t="shared" ca="1" si="78"/>
        <v>0</v>
      </c>
      <c r="AB1567" s="314" t="str">
        <f t="shared" si="80"/>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4" t="str">
        <f t="shared" si="80"/>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4" t="str">
        <f t="shared" si="80"/>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4" t="str">
        <f t="shared" si="80"/>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4" t="str">
        <f t="shared" si="80"/>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4" t="str">
        <f t="shared" si="80"/>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4" t="str">
        <f t="shared" si="80"/>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4" t="str">
        <f t="shared" si="80"/>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4" t="str">
        <f t="shared" si="80"/>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4" t="str">
        <f t="shared" si="80"/>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4" t="str">
        <f t="shared" si="80"/>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4" t="str">
        <f t="shared" si="80"/>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4" t="str">
        <f t="shared" si="80"/>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4" t="str">
        <f t="shared" si="80"/>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4" t="str">
        <f t="shared" si="80"/>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80"/>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80"/>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80"/>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80"/>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80"/>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80"/>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ref="X1599:X1662" ca="1" si="81">IF(AND(C1599="Smelter not listed",OR(LEN(D1599)=0,LEN(E1599)=0)),1,0)</f>
        <v>0</v>
      </c>
      <c r="AB1599" s="314" t="str">
        <f t="shared" si="80"/>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82">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81"/>
        <v>0</v>
      </c>
      <c r="AB1600" s="314" t="str">
        <f t="shared" si="80"/>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2"/>
        <v/>
      </c>
      <c r="T1601" s="155" t="str">
        <f ca="1">IF(B1601="","",IF(ISERROR(MATCH($J1601,SorP!$B$1:$B$6226,0)),"",INDIRECT("'SorP'!$A$"&amp;MATCH($S1601&amp;$J1601,SorP!C:C,0))))</f>
        <v/>
      </c>
      <c r="U1601" s="168"/>
      <c r="V1601" s="169" t="e">
        <f>IF(C1601="",NA(),MATCH($B1601&amp;$C1601,'Smelter Look-up'!$J:$J,0))</f>
        <v>#N/A</v>
      </c>
      <c r="X1601" s="170">
        <f t="shared" ca="1" si="81"/>
        <v>0</v>
      </c>
      <c r="AB1601" s="314" t="str">
        <f t="shared" si="80"/>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2"/>
        <v/>
      </c>
      <c r="T1602" s="155" t="str">
        <f ca="1">IF(B1602="","",IF(ISERROR(MATCH($J1602,SorP!$B$1:$B$6226,0)),"",INDIRECT("'SorP'!$A$"&amp;MATCH($S1602&amp;$J1602,SorP!C:C,0))))</f>
        <v/>
      </c>
      <c r="U1602" s="168"/>
      <c r="V1602" s="169" t="e">
        <f>IF(C1602="",NA(),MATCH($B1602&amp;$C1602,'Smelter Look-up'!$J:$J,0))</f>
        <v>#N/A</v>
      </c>
      <c r="X1602" s="170">
        <f t="shared" ca="1" si="81"/>
        <v>0</v>
      </c>
      <c r="AB1602" s="314" t="str">
        <f t="shared" si="80"/>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2"/>
        <v/>
      </c>
      <c r="T1603" s="155" t="str">
        <f ca="1">IF(B1603="","",IF(ISERROR(MATCH($J1603,SorP!$B$1:$B$6226,0)),"",INDIRECT("'SorP'!$A$"&amp;MATCH($S1603&amp;$J1603,SorP!C:C,0))))</f>
        <v/>
      </c>
      <c r="U1603" s="168"/>
      <c r="V1603" s="169" t="e">
        <f>IF(C1603="",NA(),MATCH($B1603&amp;$C1603,'Smelter Look-up'!$J:$J,0))</f>
        <v>#N/A</v>
      </c>
      <c r="X1603" s="170">
        <f t="shared" ca="1" si="81"/>
        <v>0</v>
      </c>
      <c r="AB1603" s="314" t="str">
        <f t="shared" si="80"/>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2"/>
        <v/>
      </c>
      <c r="T1604" s="155" t="str">
        <f ca="1">IF(B1604="","",IF(ISERROR(MATCH($J1604,SorP!$B$1:$B$6226,0)),"",INDIRECT("'SorP'!$A$"&amp;MATCH($S1604&amp;$J1604,SorP!C:C,0))))</f>
        <v/>
      </c>
      <c r="U1604" s="168"/>
      <c r="V1604" s="169" t="e">
        <f>IF(C1604="",NA(),MATCH($B1604&amp;$C1604,'Smelter Look-up'!$J:$J,0))</f>
        <v>#N/A</v>
      </c>
      <c r="X1604" s="170">
        <f t="shared" ca="1" si="81"/>
        <v>0</v>
      </c>
      <c r="AB1604" s="314" t="str">
        <f t="shared" si="80"/>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2"/>
        <v/>
      </c>
      <c r="T1605" s="155" t="str">
        <f ca="1">IF(B1605="","",IF(ISERROR(MATCH($J1605,SorP!$B$1:$B$6226,0)),"",INDIRECT("'SorP'!$A$"&amp;MATCH($S1605&amp;$J1605,SorP!C:C,0))))</f>
        <v/>
      </c>
      <c r="U1605" s="168"/>
      <c r="V1605" s="169" t="e">
        <f>IF(C1605="",NA(),MATCH($B1605&amp;$C1605,'Smelter Look-up'!$J:$J,0))</f>
        <v>#N/A</v>
      </c>
      <c r="X1605" s="170">
        <f t="shared" ca="1" si="81"/>
        <v>0</v>
      </c>
      <c r="AB1605" s="314" t="str">
        <f t="shared" si="80"/>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2"/>
        <v/>
      </c>
      <c r="T1606" s="155" t="str">
        <f ca="1">IF(B1606="","",IF(ISERROR(MATCH($J1606,SorP!$B$1:$B$6226,0)),"",INDIRECT("'SorP'!$A$"&amp;MATCH($S1606&amp;$J1606,SorP!C:C,0))))</f>
        <v/>
      </c>
      <c r="U1606" s="168"/>
      <c r="V1606" s="169" t="e">
        <f>IF(C1606="",NA(),MATCH($B1606&amp;$C1606,'Smelter Look-up'!$J:$J,0))</f>
        <v>#N/A</v>
      </c>
      <c r="X1606" s="170">
        <f t="shared" ca="1" si="81"/>
        <v>0</v>
      </c>
      <c r="AB1606" s="314" t="str">
        <f t="shared" ref="AB1606:AB1669" si="83">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2"/>
        <v/>
      </c>
      <c r="T1607" s="155" t="str">
        <f ca="1">IF(B1607="","",IF(ISERROR(MATCH($J1607,SorP!$B$1:$B$6226,0)),"",INDIRECT("'SorP'!$A$"&amp;MATCH($S1607&amp;$J1607,SorP!C:C,0))))</f>
        <v/>
      </c>
      <c r="U1607" s="168"/>
      <c r="V1607" s="169" t="e">
        <f>IF(C1607="",NA(),MATCH($B1607&amp;$C1607,'Smelter Look-up'!$J:$J,0))</f>
        <v>#N/A</v>
      </c>
      <c r="X1607" s="170">
        <f t="shared" ca="1" si="81"/>
        <v>0</v>
      </c>
      <c r="AB1607" s="314" t="str">
        <f t="shared" si="83"/>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2"/>
        <v/>
      </c>
      <c r="T1608" s="155" t="str">
        <f ca="1">IF(B1608="","",IF(ISERROR(MATCH($J1608,SorP!$B$1:$B$6226,0)),"",INDIRECT("'SorP'!$A$"&amp;MATCH($S1608&amp;$J1608,SorP!C:C,0))))</f>
        <v/>
      </c>
      <c r="U1608" s="168"/>
      <c r="V1608" s="169" t="e">
        <f>IF(C1608="",NA(),MATCH($B1608&amp;$C1608,'Smelter Look-up'!$J:$J,0))</f>
        <v>#N/A</v>
      </c>
      <c r="X1608" s="170">
        <f t="shared" ca="1" si="81"/>
        <v>0</v>
      </c>
      <c r="AB1608" s="314" t="str">
        <f t="shared" si="83"/>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2"/>
        <v/>
      </c>
      <c r="T1609" s="155" t="str">
        <f ca="1">IF(B1609="","",IF(ISERROR(MATCH($J1609,SorP!$B$1:$B$6226,0)),"",INDIRECT("'SorP'!$A$"&amp;MATCH($S1609&amp;$J1609,SorP!C:C,0))))</f>
        <v/>
      </c>
      <c r="U1609" s="168"/>
      <c r="V1609" s="169" t="e">
        <f>IF(C1609="",NA(),MATCH($B1609&amp;$C1609,'Smelter Look-up'!$J:$J,0))</f>
        <v>#N/A</v>
      </c>
      <c r="X1609" s="170">
        <f t="shared" ca="1" si="81"/>
        <v>0</v>
      </c>
      <c r="AB1609" s="314" t="str">
        <f t="shared" si="83"/>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2"/>
        <v/>
      </c>
      <c r="T1610" s="155" t="str">
        <f ca="1">IF(B1610="","",IF(ISERROR(MATCH($J1610,SorP!$B$1:$B$6226,0)),"",INDIRECT("'SorP'!$A$"&amp;MATCH($S1610&amp;$J1610,SorP!C:C,0))))</f>
        <v/>
      </c>
      <c r="U1610" s="168"/>
      <c r="V1610" s="169" t="e">
        <f>IF(C1610="",NA(),MATCH($B1610&amp;$C1610,'Smelter Look-up'!$J:$J,0))</f>
        <v>#N/A</v>
      </c>
      <c r="X1610" s="170">
        <f t="shared" ca="1" si="81"/>
        <v>0</v>
      </c>
      <c r="AB1610" s="314" t="str">
        <f t="shared" si="83"/>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2"/>
        <v/>
      </c>
      <c r="T1611" s="155" t="str">
        <f ca="1">IF(B1611="","",IF(ISERROR(MATCH($J1611,SorP!$B$1:$B$6226,0)),"",INDIRECT("'SorP'!$A$"&amp;MATCH($S1611&amp;$J1611,SorP!C:C,0))))</f>
        <v/>
      </c>
      <c r="U1611" s="168"/>
      <c r="V1611" s="169" t="e">
        <f>IF(C1611="",NA(),MATCH($B1611&amp;$C1611,'Smelter Look-up'!$J:$J,0))</f>
        <v>#N/A</v>
      </c>
      <c r="X1611" s="170">
        <f t="shared" ca="1" si="81"/>
        <v>0</v>
      </c>
      <c r="AB1611" s="314" t="str">
        <f t="shared" si="83"/>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2"/>
        <v/>
      </c>
      <c r="T1612" s="155" t="str">
        <f ca="1">IF(B1612="","",IF(ISERROR(MATCH($J1612,SorP!$B$1:$B$6226,0)),"",INDIRECT("'SorP'!$A$"&amp;MATCH($S1612&amp;$J1612,SorP!C:C,0))))</f>
        <v/>
      </c>
      <c r="U1612" s="168"/>
      <c r="V1612" s="169" t="e">
        <f>IF(C1612="",NA(),MATCH($B1612&amp;$C1612,'Smelter Look-up'!$J:$J,0))</f>
        <v>#N/A</v>
      </c>
      <c r="X1612" s="170">
        <f t="shared" ca="1" si="81"/>
        <v>0</v>
      </c>
      <c r="AB1612" s="314" t="str">
        <f t="shared" si="83"/>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2"/>
        <v/>
      </c>
      <c r="T1613" s="155" t="str">
        <f ca="1">IF(B1613="","",IF(ISERROR(MATCH($J1613,SorP!$B$1:$B$6226,0)),"",INDIRECT("'SorP'!$A$"&amp;MATCH($S1613&amp;$J1613,SorP!C:C,0))))</f>
        <v/>
      </c>
      <c r="U1613" s="168"/>
      <c r="V1613" s="169" t="e">
        <f>IF(C1613="",NA(),MATCH($B1613&amp;$C1613,'Smelter Look-up'!$J:$J,0))</f>
        <v>#N/A</v>
      </c>
      <c r="X1613" s="170">
        <f t="shared" ca="1" si="81"/>
        <v>0</v>
      </c>
      <c r="AB1613" s="314" t="str">
        <f t="shared" si="83"/>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2"/>
        <v/>
      </c>
      <c r="T1614" s="155" t="str">
        <f ca="1">IF(B1614="","",IF(ISERROR(MATCH($J1614,SorP!$B$1:$B$6226,0)),"",INDIRECT("'SorP'!$A$"&amp;MATCH($S1614&amp;$J1614,SorP!C:C,0))))</f>
        <v/>
      </c>
      <c r="U1614" s="168"/>
      <c r="V1614" s="169" t="e">
        <f>IF(C1614="",NA(),MATCH($B1614&amp;$C1614,'Smelter Look-up'!$J:$J,0))</f>
        <v>#N/A</v>
      </c>
      <c r="X1614" s="170">
        <f t="shared" ca="1" si="81"/>
        <v>0</v>
      </c>
      <c r="AB1614" s="314" t="str">
        <f t="shared" si="83"/>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2"/>
        <v/>
      </c>
      <c r="T1615" s="155" t="str">
        <f ca="1">IF(B1615="","",IF(ISERROR(MATCH($J1615,SorP!$B$1:$B$6226,0)),"",INDIRECT("'SorP'!$A$"&amp;MATCH($S1615&amp;$J1615,SorP!C:C,0))))</f>
        <v/>
      </c>
      <c r="U1615" s="168"/>
      <c r="V1615" s="169" t="e">
        <f>IF(C1615="",NA(),MATCH($B1615&amp;$C1615,'Smelter Look-up'!$J:$J,0))</f>
        <v>#N/A</v>
      </c>
      <c r="X1615" s="170">
        <f t="shared" ca="1" si="81"/>
        <v>0</v>
      </c>
      <c r="AB1615" s="314" t="str">
        <f t="shared" si="83"/>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4" t="str">
        <f t="shared" si="83"/>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4" t="str">
        <f t="shared" si="83"/>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4" t="str">
        <f t="shared" si="83"/>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4" t="str">
        <f t="shared" si="83"/>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4" t="str">
        <f t="shared" si="83"/>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4" t="str">
        <f t="shared" si="83"/>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4" t="str">
        <f t="shared" si="83"/>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4" t="str">
        <f t="shared" si="83"/>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4" t="str">
        <f t="shared" si="83"/>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4" t="str">
        <f t="shared" si="83"/>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4" t="str">
        <f t="shared" si="83"/>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4" t="str">
        <f t="shared" si="83"/>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4" t="str">
        <f t="shared" si="83"/>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ca="1" si="81"/>
        <v>0</v>
      </c>
      <c r="AB1629" s="314" t="str">
        <f t="shared" si="83"/>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2"/>
        <v/>
      </c>
      <c r="T1630" s="155" t="str">
        <f ca="1">IF(B1630="","",IF(ISERROR(MATCH($J1630,SorP!$B$1:$B$6226,0)),"",INDIRECT("'SorP'!$A$"&amp;MATCH($S1630&amp;$J1630,SorP!C:C,0))))</f>
        <v/>
      </c>
      <c r="U1630" s="168"/>
      <c r="V1630" s="169" t="e">
        <f>IF(C1630="",NA(),MATCH($B1630&amp;$C1630,'Smelter Look-up'!$J:$J,0))</f>
        <v>#N/A</v>
      </c>
      <c r="X1630" s="170">
        <f t="shared" ca="1" si="81"/>
        <v>0</v>
      </c>
      <c r="AB1630" s="314" t="str">
        <f t="shared" si="83"/>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2"/>
        <v/>
      </c>
      <c r="T1631" s="155" t="str">
        <f ca="1">IF(B1631="","",IF(ISERROR(MATCH($J1631,SorP!$B$1:$B$6226,0)),"",INDIRECT("'SorP'!$A$"&amp;MATCH($S1631&amp;$J1631,SorP!C:C,0))))</f>
        <v/>
      </c>
      <c r="U1631" s="168"/>
      <c r="V1631" s="169" t="e">
        <f>IF(C1631="",NA(),MATCH($B1631&amp;$C1631,'Smelter Look-up'!$J:$J,0))</f>
        <v>#N/A</v>
      </c>
      <c r="X1631" s="170">
        <f t="shared" ca="1" si="81"/>
        <v>0</v>
      </c>
      <c r="AB1631" s="314" t="str">
        <f t="shared" si="83"/>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4" t="str">
        <f t="shared" si="83"/>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4" t="str">
        <f t="shared" si="83"/>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4" t="str">
        <f t="shared" si="83"/>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4" t="str">
        <f t="shared" si="83"/>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4" t="str">
        <f t="shared" si="83"/>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4" t="str">
        <f t="shared" si="83"/>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4" t="str">
        <f t="shared" si="83"/>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4" t="str">
        <f t="shared" si="83"/>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4" t="str">
        <f t="shared" si="83"/>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4" t="str">
        <f t="shared" si="83"/>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4" t="str">
        <f t="shared" si="83"/>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4" t="str">
        <f t="shared" si="83"/>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4" t="str">
        <f t="shared" si="83"/>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4" t="str">
        <f t="shared" si="83"/>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3"/>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3"/>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3"/>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3"/>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3"/>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3"/>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ref="X1663:X1726" ca="1" si="84">IF(AND(C1663="Smelter not listed",OR(LEN(D1663)=0,LEN(E1663)=0)),1,0)</f>
        <v>0</v>
      </c>
      <c r="AB1663" s="314" t="str">
        <f t="shared" si="83"/>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5">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4"/>
        <v>0</v>
      </c>
      <c r="AB1664" s="314" t="str">
        <f t="shared" si="83"/>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5"/>
        <v/>
      </c>
      <c r="T1665" s="155" t="str">
        <f ca="1">IF(B1665="","",IF(ISERROR(MATCH($J1665,SorP!$B$1:$B$6226,0)),"",INDIRECT("'SorP'!$A$"&amp;MATCH($S1665&amp;$J1665,SorP!C:C,0))))</f>
        <v/>
      </c>
      <c r="U1665" s="168"/>
      <c r="V1665" s="169" t="e">
        <f>IF(C1665="",NA(),MATCH($B1665&amp;$C1665,'Smelter Look-up'!$J:$J,0))</f>
        <v>#N/A</v>
      </c>
      <c r="X1665" s="170">
        <f t="shared" ca="1" si="84"/>
        <v>0</v>
      </c>
      <c r="AB1665" s="314" t="str">
        <f t="shared" si="83"/>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5"/>
        <v/>
      </c>
      <c r="T1666" s="155" t="str">
        <f ca="1">IF(B1666="","",IF(ISERROR(MATCH($J1666,SorP!$B$1:$B$6226,0)),"",INDIRECT("'SorP'!$A$"&amp;MATCH($S1666&amp;$J1666,SorP!C:C,0))))</f>
        <v/>
      </c>
      <c r="U1666" s="168"/>
      <c r="V1666" s="169" t="e">
        <f>IF(C1666="",NA(),MATCH($B1666&amp;$C1666,'Smelter Look-up'!$J:$J,0))</f>
        <v>#N/A</v>
      </c>
      <c r="X1666" s="170">
        <f t="shared" ca="1" si="84"/>
        <v>0</v>
      </c>
      <c r="AB1666" s="314" t="str">
        <f t="shared" si="83"/>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5"/>
        <v/>
      </c>
      <c r="T1667" s="155" t="str">
        <f ca="1">IF(B1667="","",IF(ISERROR(MATCH($J1667,SorP!$B$1:$B$6226,0)),"",INDIRECT("'SorP'!$A$"&amp;MATCH($S1667&amp;$J1667,SorP!C:C,0))))</f>
        <v/>
      </c>
      <c r="U1667" s="168"/>
      <c r="V1667" s="169" t="e">
        <f>IF(C1667="",NA(),MATCH($B1667&amp;$C1667,'Smelter Look-up'!$J:$J,0))</f>
        <v>#N/A</v>
      </c>
      <c r="X1667" s="170">
        <f t="shared" ca="1" si="84"/>
        <v>0</v>
      </c>
      <c r="AB1667" s="314" t="str">
        <f t="shared" si="83"/>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5"/>
        <v/>
      </c>
      <c r="T1668" s="155" t="str">
        <f ca="1">IF(B1668="","",IF(ISERROR(MATCH($J1668,SorP!$B$1:$B$6226,0)),"",INDIRECT("'SorP'!$A$"&amp;MATCH($S1668&amp;$J1668,SorP!C:C,0))))</f>
        <v/>
      </c>
      <c r="U1668" s="168"/>
      <c r="V1668" s="169" t="e">
        <f>IF(C1668="",NA(),MATCH($B1668&amp;$C1668,'Smelter Look-up'!$J:$J,0))</f>
        <v>#N/A</v>
      </c>
      <c r="X1668" s="170">
        <f t="shared" ca="1" si="84"/>
        <v>0</v>
      </c>
      <c r="AB1668" s="314" t="str">
        <f t="shared" si="83"/>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5"/>
        <v/>
      </c>
      <c r="T1669" s="155" t="str">
        <f ca="1">IF(B1669="","",IF(ISERROR(MATCH($J1669,SorP!$B$1:$B$6226,0)),"",INDIRECT("'SorP'!$A$"&amp;MATCH($S1669&amp;$J1669,SorP!C:C,0))))</f>
        <v/>
      </c>
      <c r="U1669" s="168"/>
      <c r="V1669" s="169" t="e">
        <f>IF(C1669="",NA(),MATCH($B1669&amp;$C1669,'Smelter Look-up'!$J:$J,0))</f>
        <v>#N/A</v>
      </c>
      <c r="X1669" s="170">
        <f t="shared" ca="1" si="84"/>
        <v>0</v>
      </c>
      <c r="AB1669" s="314" t="str">
        <f t="shared" si="83"/>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5"/>
        <v/>
      </c>
      <c r="T1670" s="155" t="str">
        <f ca="1">IF(B1670="","",IF(ISERROR(MATCH($J1670,SorP!$B$1:$B$6226,0)),"",INDIRECT("'SorP'!$A$"&amp;MATCH($S1670&amp;$J1670,SorP!C:C,0))))</f>
        <v/>
      </c>
      <c r="U1670" s="168"/>
      <c r="V1670" s="169" t="e">
        <f>IF(C1670="",NA(),MATCH($B1670&amp;$C1670,'Smelter Look-up'!$J:$J,0))</f>
        <v>#N/A</v>
      </c>
      <c r="X1670" s="170">
        <f t="shared" ca="1" si="84"/>
        <v>0</v>
      </c>
      <c r="AB1670" s="314" t="str">
        <f t="shared" ref="AB1670:AB1733" si="86">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5"/>
        <v/>
      </c>
      <c r="T1671" s="155" t="str">
        <f ca="1">IF(B1671="","",IF(ISERROR(MATCH($J1671,SorP!$B$1:$B$6226,0)),"",INDIRECT("'SorP'!$A$"&amp;MATCH($S1671&amp;$J1671,SorP!C:C,0))))</f>
        <v/>
      </c>
      <c r="U1671" s="168"/>
      <c r="V1671" s="169" t="e">
        <f>IF(C1671="",NA(),MATCH($B1671&amp;$C1671,'Smelter Look-up'!$J:$J,0))</f>
        <v>#N/A</v>
      </c>
      <c r="X1671" s="170">
        <f t="shared" ca="1" si="84"/>
        <v>0</v>
      </c>
      <c r="AB1671" s="314" t="str">
        <f t="shared" si="86"/>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5"/>
        <v/>
      </c>
      <c r="T1672" s="155" t="str">
        <f ca="1">IF(B1672="","",IF(ISERROR(MATCH($J1672,SorP!$B$1:$B$6226,0)),"",INDIRECT("'SorP'!$A$"&amp;MATCH($S1672&amp;$J1672,SorP!C:C,0))))</f>
        <v/>
      </c>
      <c r="U1672" s="168"/>
      <c r="V1672" s="169" t="e">
        <f>IF(C1672="",NA(),MATCH($B1672&amp;$C1672,'Smelter Look-up'!$J:$J,0))</f>
        <v>#N/A</v>
      </c>
      <c r="X1672" s="170">
        <f t="shared" ca="1" si="84"/>
        <v>0</v>
      </c>
      <c r="AB1672" s="314" t="str">
        <f t="shared" si="86"/>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5"/>
        <v/>
      </c>
      <c r="T1673" s="155" t="str">
        <f ca="1">IF(B1673="","",IF(ISERROR(MATCH($J1673,SorP!$B$1:$B$6226,0)),"",INDIRECT("'SorP'!$A$"&amp;MATCH($S1673&amp;$J1673,SorP!C:C,0))))</f>
        <v/>
      </c>
      <c r="U1673" s="168"/>
      <c r="V1673" s="169" t="e">
        <f>IF(C1673="",NA(),MATCH($B1673&amp;$C1673,'Smelter Look-up'!$J:$J,0))</f>
        <v>#N/A</v>
      </c>
      <c r="X1673" s="170">
        <f t="shared" ca="1" si="84"/>
        <v>0</v>
      </c>
      <c r="AB1673" s="314" t="str">
        <f t="shared" si="86"/>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5"/>
        <v/>
      </c>
      <c r="T1674" s="155" t="str">
        <f ca="1">IF(B1674="","",IF(ISERROR(MATCH($J1674,SorP!$B$1:$B$6226,0)),"",INDIRECT("'SorP'!$A$"&amp;MATCH($S1674&amp;$J1674,SorP!C:C,0))))</f>
        <v/>
      </c>
      <c r="U1674" s="168"/>
      <c r="V1674" s="169" t="e">
        <f>IF(C1674="",NA(),MATCH($B1674&amp;$C1674,'Smelter Look-up'!$J:$J,0))</f>
        <v>#N/A</v>
      </c>
      <c r="X1674" s="170">
        <f t="shared" ca="1" si="84"/>
        <v>0</v>
      </c>
      <c r="AB1674" s="314" t="str">
        <f t="shared" si="86"/>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5"/>
        <v/>
      </c>
      <c r="T1675" s="155" t="str">
        <f ca="1">IF(B1675="","",IF(ISERROR(MATCH($J1675,SorP!$B$1:$B$6226,0)),"",INDIRECT("'SorP'!$A$"&amp;MATCH($S1675&amp;$J1675,SorP!C:C,0))))</f>
        <v/>
      </c>
      <c r="U1675" s="168"/>
      <c r="V1675" s="169" t="e">
        <f>IF(C1675="",NA(),MATCH($B1675&amp;$C1675,'Smelter Look-up'!$J:$J,0))</f>
        <v>#N/A</v>
      </c>
      <c r="X1675" s="170">
        <f t="shared" ca="1" si="84"/>
        <v>0</v>
      </c>
      <c r="AB1675" s="314" t="str">
        <f t="shared" si="86"/>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5"/>
        <v/>
      </c>
      <c r="T1676" s="155" t="str">
        <f ca="1">IF(B1676="","",IF(ISERROR(MATCH($J1676,SorP!$B$1:$B$6226,0)),"",INDIRECT("'SorP'!$A$"&amp;MATCH($S1676&amp;$J1676,SorP!C:C,0))))</f>
        <v/>
      </c>
      <c r="U1676" s="168"/>
      <c r="V1676" s="169" t="e">
        <f>IF(C1676="",NA(),MATCH($B1676&amp;$C1676,'Smelter Look-up'!$J:$J,0))</f>
        <v>#N/A</v>
      </c>
      <c r="X1676" s="170">
        <f t="shared" ca="1" si="84"/>
        <v>0</v>
      </c>
      <c r="AB1676" s="314" t="str">
        <f t="shared" si="86"/>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5"/>
        <v/>
      </c>
      <c r="T1677" s="155" t="str">
        <f ca="1">IF(B1677="","",IF(ISERROR(MATCH($J1677,SorP!$B$1:$B$6226,0)),"",INDIRECT("'SorP'!$A$"&amp;MATCH($S1677&amp;$J1677,SorP!C:C,0))))</f>
        <v/>
      </c>
      <c r="U1677" s="168"/>
      <c r="V1677" s="169" t="e">
        <f>IF(C1677="",NA(),MATCH($B1677&amp;$C1677,'Smelter Look-up'!$J:$J,0))</f>
        <v>#N/A</v>
      </c>
      <c r="X1677" s="170">
        <f t="shared" ca="1" si="84"/>
        <v>0</v>
      </c>
      <c r="AB1677" s="314" t="str">
        <f t="shared" si="86"/>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5"/>
        <v/>
      </c>
      <c r="T1678" s="155" t="str">
        <f ca="1">IF(B1678="","",IF(ISERROR(MATCH($J1678,SorP!$B$1:$B$6226,0)),"",INDIRECT("'SorP'!$A$"&amp;MATCH($S1678&amp;$J1678,SorP!C:C,0))))</f>
        <v/>
      </c>
      <c r="U1678" s="168"/>
      <c r="V1678" s="169" t="e">
        <f>IF(C1678="",NA(),MATCH($B1678&amp;$C1678,'Smelter Look-up'!$J:$J,0))</f>
        <v>#N/A</v>
      </c>
      <c r="X1678" s="170">
        <f t="shared" ca="1" si="84"/>
        <v>0</v>
      </c>
      <c r="AB1678" s="314" t="str">
        <f t="shared" si="86"/>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5"/>
        <v/>
      </c>
      <c r="T1679" s="155" t="str">
        <f ca="1">IF(B1679="","",IF(ISERROR(MATCH($J1679,SorP!$B$1:$B$6226,0)),"",INDIRECT("'SorP'!$A$"&amp;MATCH($S1679&amp;$J1679,SorP!C:C,0))))</f>
        <v/>
      </c>
      <c r="U1679" s="168"/>
      <c r="V1679" s="169" t="e">
        <f>IF(C1679="",NA(),MATCH($B1679&amp;$C1679,'Smelter Look-up'!$J:$J,0))</f>
        <v>#N/A</v>
      </c>
      <c r="X1679" s="170">
        <f t="shared" ca="1" si="84"/>
        <v>0</v>
      </c>
      <c r="AB1679" s="314" t="str">
        <f t="shared" si="86"/>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4" t="str">
        <f t="shared" si="86"/>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4" t="str">
        <f t="shared" si="86"/>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4" t="str">
        <f t="shared" si="86"/>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4" t="str">
        <f t="shared" si="86"/>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4" t="str">
        <f t="shared" si="86"/>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4" t="str">
        <f t="shared" si="86"/>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4" t="str">
        <f t="shared" si="86"/>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4" t="str">
        <f t="shared" si="86"/>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4" t="str">
        <f t="shared" si="86"/>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4" t="str">
        <f t="shared" si="86"/>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4" t="str">
        <f t="shared" si="86"/>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4" t="str">
        <f t="shared" si="86"/>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4" t="str">
        <f t="shared" si="86"/>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ca="1" si="84"/>
        <v>0</v>
      </c>
      <c r="AB1693" s="314" t="str">
        <f t="shared" si="86"/>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5"/>
        <v/>
      </c>
      <c r="T1694" s="155" t="str">
        <f ca="1">IF(B1694="","",IF(ISERROR(MATCH($J1694,SorP!$B$1:$B$6226,0)),"",INDIRECT("'SorP'!$A$"&amp;MATCH($S1694&amp;$J1694,SorP!C:C,0))))</f>
        <v/>
      </c>
      <c r="U1694" s="168"/>
      <c r="V1694" s="169" t="e">
        <f>IF(C1694="",NA(),MATCH($B1694&amp;$C1694,'Smelter Look-up'!$J:$J,0))</f>
        <v>#N/A</v>
      </c>
      <c r="X1694" s="170">
        <f t="shared" ca="1" si="84"/>
        <v>0</v>
      </c>
      <c r="AB1694" s="314" t="str">
        <f t="shared" si="86"/>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5"/>
        <v/>
      </c>
      <c r="T1695" s="155" t="str">
        <f ca="1">IF(B1695="","",IF(ISERROR(MATCH($J1695,SorP!$B$1:$B$6226,0)),"",INDIRECT("'SorP'!$A$"&amp;MATCH($S1695&amp;$J1695,SorP!C:C,0))))</f>
        <v/>
      </c>
      <c r="U1695" s="168"/>
      <c r="V1695" s="169" t="e">
        <f>IF(C1695="",NA(),MATCH($B1695&amp;$C1695,'Smelter Look-up'!$J:$J,0))</f>
        <v>#N/A</v>
      </c>
      <c r="X1695" s="170">
        <f t="shared" ca="1" si="84"/>
        <v>0</v>
      </c>
      <c r="AB1695" s="314" t="str">
        <f t="shared" si="86"/>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4" t="str">
        <f t="shared" si="86"/>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4" t="str">
        <f t="shared" si="86"/>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4" t="str">
        <f t="shared" si="86"/>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4" t="str">
        <f t="shared" si="86"/>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4" t="str">
        <f t="shared" si="86"/>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4" t="str">
        <f t="shared" si="86"/>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4" t="str">
        <f t="shared" si="86"/>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4" t="str">
        <f t="shared" si="86"/>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4" t="str">
        <f t="shared" si="86"/>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4" t="str">
        <f t="shared" si="86"/>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4" t="str">
        <f t="shared" si="86"/>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4" t="str">
        <f t="shared" si="86"/>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4" t="str">
        <f t="shared" si="86"/>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4" t="str">
        <f t="shared" si="86"/>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6"/>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6"/>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6"/>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6"/>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6"/>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6"/>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ref="X1727:X1790" ca="1" si="87">IF(AND(C1727="Smelter not listed",OR(LEN(D1727)=0,LEN(E1727)=0)),1,0)</f>
        <v>0</v>
      </c>
      <c r="AB1727" s="314" t="str">
        <f t="shared" si="86"/>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8">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7"/>
        <v>0</v>
      </c>
      <c r="AB1728" s="314" t="str">
        <f t="shared" si="86"/>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8"/>
        <v/>
      </c>
      <c r="T1729" s="155" t="str">
        <f ca="1">IF(B1729="","",IF(ISERROR(MATCH($J1729,SorP!$B$1:$B$6226,0)),"",INDIRECT("'SorP'!$A$"&amp;MATCH($S1729&amp;$J1729,SorP!C:C,0))))</f>
        <v/>
      </c>
      <c r="U1729" s="168"/>
      <c r="V1729" s="169" t="e">
        <f>IF(C1729="",NA(),MATCH($B1729&amp;$C1729,'Smelter Look-up'!$J:$J,0))</f>
        <v>#N/A</v>
      </c>
      <c r="X1729" s="170">
        <f t="shared" ca="1" si="87"/>
        <v>0</v>
      </c>
      <c r="AB1729" s="314" t="str">
        <f t="shared" si="86"/>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8"/>
        <v/>
      </c>
      <c r="T1730" s="155" t="str">
        <f ca="1">IF(B1730="","",IF(ISERROR(MATCH($J1730,SorP!$B$1:$B$6226,0)),"",INDIRECT("'SorP'!$A$"&amp;MATCH($S1730&amp;$J1730,SorP!C:C,0))))</f>
        <v/>
      </c>
      <c r="U1730" s="168"/>
      <c r="V1730" s="169" t="e">
        <f>IF(C1730="",NA(),MATCH($B1730&amp;$C1730,'Smelter Look-up'!$J:$J,0))</f>
        <v>#N/A</v>
      </c>
      <c r="X1730" s="170">
        <f t="shared" ca="1" si="87"/>
        <v>0</v>
      </c>
      <c r="AB1730" s="314" t="str">
        <f t="shared" si="86"/>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8"/>
        <v/>
      </c>
      <c r="T1731" s="155" t="str">
        <f ca="1">IF(B1731="","",IF(ISERROR(MATCH($J1731,SorP!$B$1:$B$6226,0)),"",INDIRECT("'SorP'!$A$"&amp;MATCH($S1731&amp;$J1731,SorP!C:C,0))))</f>
        <v/>
      </c>
      <c r="U1731" s="168"/>
      <c r="V1731" s="169" t="e">
        <f>IF(C1731="",NA(),MATCH($B1731&amp;$C1731,'Smelter Look-up'!$J:$J,0))</f>
        <v>#N/A</v>
      </c>
      <c r="X1731" s="170">
        <f t="shared" ca="1" si="87"/>
        <v>0</v>
      </c>
      <c r="AB1731" s="314" t="str">
        <f t="shared" si="86"/>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8"/>
        <v/>
      </c>
      <c r="T1732" s="155" t="str">
        <f ca="1">IF(B1732="","",IF(ISERROR(MATCH($J1732,SorP!$B$1:$B$6226,0)),"",INDIRECT("'SorP'!$A$"&amp;MATCH($S1732&amp;$J1732,SorP!C:C,0))))</f>
        <v/>
      </c>
      <c r="U1732" s="168"/>
      <c r="V1732" s="169" t="e">
        <f>IF(C1732="",NA(),MATCH($B1732&amp;$C1732,'Smelter Look-up'!$J:$J,0))</f>
        <v>#N/A</v>
      </c>
      <c r="X1732" s="170">
        <f t="shared" ca="1" si="87"/>
        <v>0</v>
      </c>
      <c r="AB1732" s="314" t="str">
        <f t="shared" si="86"/>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8"/>
        <v/>
      </c>
      <c r="T1733" s="155" t="str">
        <f ca="1">IF(B1733="","",IF(ISERROR(MATCH($J1733,SorP!$B$1:$B$6226,0)),"",INDIRECT("'SorP'!$A$"&amp;MATCH($S1733&amp;$J1733,SorP!C:C,0))))</f>
        <v/>
      </c>
      <c r="U1733" s="168"/>
      <c r="V1733" s="169" t="e">
        <f>IF(C1733="",NA(),MATCH($B1733&amp;$C1733,'Smelter Look-up'!$J:$J,0))</f>
        <v>#N/A</v>
      </c>
      <c r="X1733" s="170">
        <f t="shared" ca="1" si="87"/>
        <v>0</v>
      </c>
      <c r="AB1733" s="314" t="str">
        <f t="shared" si="86"/>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8"/>
        <v/>
      </c>
      <c r="T1734" s="155" t="str">
        <f ca="1">IF(B1734="","",IF(ISERROR(MATCH($J1734,SorP!$B$1:$B$6226,0)),"",INDIRECT("'SorP'!$A$"&amp;MATCH($S1734&amp;$J1734,SorP!C:C,0))))</f>
        <v/>
      </c>
      <c r="U1734" s="168"/>
      <c r="V1734" s="169" t="e">
        <f>IF(C1734="",NA(),MATCH($B1734&amp;$C1734,'Smelter Look-up'!$J:$J,0))</f>
        <v>#N/A</v>
      </c>
      <c r="X1734" s="170">
        <f t="shared" ca="1" si="87"/>
        <v>0</v>
      </c>
      <c r="AB1734" s="314" t="str">
        <f t="shared" ref="AB1734:AB1797" si="89">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8"/>
        <v/>
      </c>
      <c r="T1735" s="155" t="str">
        <f ca="1">IF(B1735="","",IF(ISERROR(MATCH($J1735,SorP!$B$1:$B$6226,0)),"",INDIRECT("'SorP'!$A$"&amp;MATCH($S1735&amp;$J1735,SorP!C:C,0))))</f>
        <v/>
      </c>
      <c r="U1735" s="168"/>
      <c r="V1735" s="169" t="e">
        <f>IF(C1735="",NA(),MATCH($B1735&amp;$C1735,'Smelter Look-up'!$J:$J,0))</f>
        <v>#N/A</v>
      </c>
      <c r="X1735" s="170">
        <f t="shared" ca="1" si="87"/>
        <v>0</v>
      </c>
      <c r="AB1735" s="314" t="str">
        <f t="shared" si="89"/>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8"/>
        <v/>
      </c>
      <c r="T1736" s="155" t="str">
        <f ca="1">IF(B1736="","",IF(ISERROR(MATCH($J1736,SorP!$B$1:$B$6226,0)),"",INDIRECT("'SorP'!$A$"&amp;MATCH($S1736&amp;$J1736,SorP!C:C,0))))</f>
        <v/>
      </c>
      <c r="U1736" s="168"/>
      <c r="V1736" s="169" t="e">
        <f>IF(C1736="",NA(),MATCH($B1736&amp;$C1736,'Smelter Look-up'!$J:$J,0))</f>
        <v>#N/A</v>
      </c>
      <c r="X1736" s="170">
        <f t="shared" ca="1" si="87"/>
        <v>0</v>
      </c>
      <c r="AB1736" s="314" t="str">
        <f t="shared" si="89"/>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8"/>
        <v/>
      </c>
      <c r="T1737" s="155" t="str">
        <f ca="1">IF(B1737="","",IF(ISERROR(MATCH($J1737,SorP!$B$1:$B$6226,0)),"",INDIRECT("'SorP'!$A$"&amp;MATCH($S1737&amp;$J1737,SorP!C:C,0))))</f>
        <v/>
      </c>
      <c r="U1737" s="168"/>
      <c r="V1737" s="169" t="e">
        <f>IF(C1737="",NA(),MATCH($B1737&amp;$C1737,'Smelter Look-up'!$J:$J,0))</f>
        <v>#N/A</v>
      </c>
      <c r="X1737" s="170">
        <f t="shared" ca="1" si="87"/>
        <v>0</v>
      </c>
      <c r="AB1737" s="314" t="str">
        <f t="shared" si="89"/>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8"/>
        <v/>
      </c>
      <c r="T1738" s="155" t="str">
        <f ca="1">IF(B1738="","",IF(ISERROR(MATCH($J1738,SorP!$B$1:$B$6226,0)),"",INDIRECT("'SorP'!$A$"&amp;MATCH($S1738&amp;$J1738,SorP!C:C,0))))</f>
        <v/>
      </c>
      <c r="U1738" s="168"/>
      <c r="V1738" s="169" t="e">
        <f>IF(C1738="",NA(),MATCH($B1738&amp;$C1738,'Smelter Look-up'!$J:$J,0))</f>
        <v>#N/A</v>
      </c>
      <c r="X1738" s="170">
        <f t="shared" ca="1" si="87"/>
        <v>0</v>
      </c>
      <c r="AB1738" s="314" t="str">
        <f t="shared" si="89"/>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8"/>
        <v/>
      </c>
      <c r="T1739" s="155" t="str">
        <f ca="1">IF(B1739="","",IF(ISERROR(MATCH($J1739,SorP!$B$1:$B$6226,0)),"",INDIRECT("'SorP'!$A$"&amp;MATCH($S1739&amp;$J1739,SorP!C:C,0))))</f>
        <v/>
      </c>
      <c r="U1739" s="168"/>
      <c r="V1739" s="169" t="e">
        <f>IF(C1739="",NA(),MATCH($B1739&amp;$C1739,'Smelter Look-up'!$J:$J,0))</f>
        <v>#N/A</v>
      </c>
      <c r="X1739" s="170">
        <f t="shared" ca="1" si="87"/>
        <v>0</v>
      </c>
      <c r="AB1739" s="314" t="str">
        <f t="shared" si="89"/>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8"/>
        <v/>
      </c>
      <c r="T1740" s="155" t="str">
        <f ca="1">IF(B1740="","",IF(ISERROR(MATCH($J1740,SorP!$B$1:$B$6226,0)),"",INDIRECT("'SorP'!$A$"&amp;MATCH($S1740&amp;$J1740,SorP!C:C,0))))</f>
        <v/>
      </c>
      <c r="U1740" s="168"/>
      <c r="V1740" s="169" t="e">
        <f>IF(C1740="",NA(),MATCH($B1740&amp;$C1740,'Smelter Look-up'!$J:$J,0))</f>
        <v>#N/A</v>
      </c>
      <c r="X1740" s="170">
        <f t="shared" ca="1" si="87"/>
        <v>0</v>
      </c>
      <c r="AB1740" s="314" t="str">
        <f t="shared" si="89"/>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8"/>
        <v/>
      </c>
      <c r="T1741" s="155" t="str">
        <f ca="1">IF(B1741="","",IF(ISERROR(MATCH($J1741,SorP!$B$1:$B$6226,0)),"",INDIRECT("'SorP'!$A$"&amp;MATCH($S1741&amp;$J1741,SorP!C:C,0))))</f>
        <v/>
      </c>
      <c r="U1741" s="168"/>
      <c r="V1741" s="169" t="e">
        <f>IF(C1741="",NA(),MATCH($B1741&amp;$C1741,'Smelter Look-up'!$J:$J,0))</f>
        <v>#N/A</v>
      </c>
      <c r="X1741" s="170">
        <f t="shared" ca="1" si="87"/>
        <v>0</v>
      </c>
      <c r="AB1741" s="314" t="str">
        <f t="shared" si="89"/>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8"/>
        <v/>
      </c>
      <c r="T1742" s="155" t="str">
        <f ca="1">IF(B1742="","",IF(ISERROR(MATCH($J1742,SorP!$B$1:$B$6226,0)),"",INDIRECT("'SorP'!$A$"&amp;MATCH($S1742&amp;$J1742,SorP!C:C,0))))</f>
        <v/>
      </c>
      <c r="U1742" s="168"/>
      <c r="V1742" s="169" t="e">
        <f>IF(C1742="",NA(),MATCH($B1742&amp;$C1742,'Smelter Look-up'!$J:$J,0))</f>
        <v>#N/A</v>
      </c>
      <c r="X1742" s="170">
        <f t="shared" ca="1" si="87"/>
        <v>0</v>
      </c>
      <c r="AB1742" s="314" t="str">
        <f t="shared" si="89"/>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8"/>
        <v/>
      </c>
      <c r="T1743" s="155" t="str">
        <f ca="1">IF(B1743="","",IF(ISERROR(MATCH($J1743,SorP!$B$1:$B$6226,0)),"",INDIRECT("'SorP'!$A$"&amp;MATCH($S1743&amp;$J1743,SorP!C:C,0))))</f>
        <v/>
      </c>
      <c r="U1743" s="168"/>
      <c r="V1743" s="169" t="e">
        <f>IF(C1743="",NA(),MATCH($B1743&amp;$C1743,'Smelter Look-up'!$J:$J,0))</f>
        <v>#N/A</v>
      </c>
      <c r="X1743" s="170">
        <f t="shared" ca="1" si="87"/>
        <v>0</v>
      </c>
      <c r="AB1743" s="314" t="str">
        <f t="shared" si="89"/>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4" t="str">
        <f t="shared" si="89"/>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4" t="str">
        <f t="shared" si="89"/>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4" t="str">
        <f t="shared" si="89"/>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4" t="str">
        <f t="shared" si="89"/>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4" t="str">
        <f t="shared" si="89"/>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4" t="str">
        <f t="shared" si="89"/>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4" t="str">
        <f t="shared" si="89"/>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4" t="str">
        <f t="shared" si="89"/>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4" t="str">
        <f t="shared" si="89"/>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4" t="str">
        <f t="shared" si="89"/>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4" t="str">
        <f t="shared" si="89"/>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4" t="str">
        <f t="shared" si="89"/>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4" t="str">
        <f t="shared" si="89"/>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ca="1" si="87"/>
        <v>0</v>
      </c>
      <c r="AB1757" s="314" t="str">
        <f t="shared" si="89"/>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8"/>
        <v/>
      </c>
      <c r="T1758" s="155" t="str">
        <f ca="1">IF(B1758="","",IF(ISERROR(MATCH($J1758,SorP!$B$1:$B$6226,0)),"",INDIRECT("'SorP'!$A$"&amp;MATCH($S1758&amp;$J1758,SorP!C:C,0))))</f>
        <v/>
      </c>
      <c r="U1758" s="168"/>
      <c r="V1758" s="169" t="e">
        <f>IF(C1758="",NA(),MATCH($B1758&amp;$C1758,'Smelter Look-up'!$J:$J,0))</f>
        <v>#N/A</v>
      </c>
      <c r="X1758" s="170">
        <f t="shared" ca="1" si="87"/>
        <v>0</v>
      </c>
      <c r="AB1758" s="314" t="str">
        <f t="shared" si="89"/>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8"/>
        <v/>
      </c>
      <c r="T1759" s="155" t="str">
        <f ca="1">IF(B1759="","",IF(ISERROR(MATCH($J1759,SorP!$B$1:$B$6226,0)),"",INDIRECT("'SorP'!$A$"&amp;MATCH($S1759&amp;$J1759,SorP!C:C,0))))</f>
        <v/>
      </c>
      <c r="U1759" s="168"/>
      <c r="V1759" s="169" t="e">
        <f>IF(C1759="",NA(),MATCH($B1759&amp;$C1759,'Smelter Look-up'!$J:$J,0))</f>
        <v>#N/A</v>
      </c>
      <c r="X1759" s="170">
        <f t="shared" ca="1" si="87"/>
        <v>0</v>
      </c>
      <c r="AB1759" s="314" t="str">
        <f t="shared" si="89"/>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4" t="str">
        <f t="shared" si="89"/>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4" t="str">
        <f t="shared" si="89"/>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4" t="str">
        <f t="shared" si="89"/>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4" t="str">
        <f t="shared" si="89"/>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4" t="str">
        <f t="shared" si="89"/>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4" t="str">
        <f t="shared" si="89"/>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4" t="str">
        <f t="shared" si="89"/>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4" t="str">
        <f t="shared" si="89"/>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4" t="str">
        <f t="shared" si="89"/>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4" t="str">
        <f t="shared" si="89"/>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4" t="str">
        <f t="shared" si="89"/>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4" t="str">
        <f t="shared" si="89"/>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4" t="str">
        <f t="shared" si="89"/>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4" t="str">
        <f t="shared" si="89"/>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9"/>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9"/>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9"/>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9"/>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9"/>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9"/>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ref="X1791:X1854" ca="1" si="90">IF(AND(C1791="Smelter not listed",OR(LEN(D1791)=0,LEN(E1791)=0)),1,0)</f>
        <v>0</v>
      </c>
      <c r="AB1791" s="314" t="str">
        <f t="shared" si="89"/>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91">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90"/>
        <v>0</v>
      </c>
      <c r="AB1792" s="314" t="str">
        <f t="shared" si="89"/>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91"/>
        <v/>
      </c>
      <c r="T1793" s="155" t="str">
        <f ca="1">IF(B1793="","",IF(ISERROR(MATCH($J1793,SorP!$B$1:$B$6226,0)),"",INDIRECT("'SorP'!$A$"&amp;MATCH($S1793&amp;$J1793,SorP!C:C,0))))</f>
        <v/>
      </c>
      <c r="U1793" s="168"/>
      <c r="V1793" s="169" t="e">
        <f>IF(C1793="",NA(),MATCH($B1793&amp;$C1793,'Smelter Look-up'!$J:$J,0))</f>
        <v>#N/A</v>
      </c>
      <c r="X1793" s="170">
        <f t="shared" ca="1" si="90"/>
        <v>0</v>
      </c>
      <c r="AB1793" s="314" t="str">
        <f t="shared" si="89"/>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91"/>
        <v/>
      </c>
      <c r="T1794" s="155" t="str">
        <f ca="1">IF(B1794="","",IF(ISERROR(MATCH($J1794,SorP!$B$1:$B$6226,0)),"",INDIRECT("'SorP'!$A$"&amp;MATCH($S1794&amp;$J1794,SorP!C:C,0))))</f>
        <v/>
      </c>
      <c r="U1794" s="168"/>
      <c r="V1794" s="169" t="e">
        <f>IF(C1794="",NA(),MATCH($B1794&amp;$C1794,'Smelter Look-up'!$J:$J,0))</f>
        <v>#N/A</v>
      </c>
      <c r="X1794" s="170">
        <f t="shared" ca="1" si="90"/>
        <v>0</v>
      </c>
      <c r="AB1794" s="314" t="str">
        <f t="shared" si="89"/>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91"/>
        <v/>
      </c>
      <c r="T1795" s="155" t="str">
        <f ca="1">IF(B1795="","",IF(ISERROR(MATCH($J1795,SorP!$B$1:$B$6226,0)),"",INDIRECT("'SorP'!$A$"&amp;MATCH($S1795&amp;$J1795,SorP!C:C,0))))</f>
        <v/>
      </c>
      <c r="U1795" s="168"/>
      <c r="V1795" s="169" t="e">
        <f>IF(C1795="",NA(),MATCH($B1795&amp;$C1795,'Smelter Look-up'!$J:$J,0))</f>
        <v>#N/A</v>
      </c>
      <c r="X1795" s="170">
        <f t="shared" ca="1" si="90"/>
        <v>0</v>
      </c>
      <c r="AB1795" s="314" t="str">
        <f t="shared" si="89"/>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91"/>
        <v/>
      </c>
      <c r="T1796" s="155" t="str">
        <f ca="1">IF(B1796="","",IF(ISERROR(MATCH($J1796,SorP!$B$1:$B$6226,0)),"",INDIRECT("'SorP'!$A$"&amp;MATCH($S1796&amp;$J1796,SorP!C:C,0))))</f>
        <v/>
      </c>
      <c r="U1796" s="168"/>
      <c r="V1796" s="169" t="e">
        <f>IF(C1796="",NA(),MATCH($B1796&amp;$C1796,'Smelter Look-up'!$J:$J,0))</f>
        <v>#N/A</v>
      </c>
      <c r="X1796" s="170">
        <f t="shared" ca="1" si="90"/>
        <v>0</v>
      </c>
      <c r="AB1796" s="314" t="str">
        <f t="shared" si="89"/>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91"/>
        <v/>
      </c>
      <c r="T1797" s="155" t="str">
        <f ca="1">IF(B1797="","",IF(ISERROR(MATCH($J1797,SorP!$B$1:$B$6226,0)),"",INDIRECT("'SorP'!$A$"&amp;MATCH($S1797&amp;$J1797,SorP!C:C,0))))</f>
        <v/>
      </c>
      <c r="U1797" s="168"/>
      <c r="V1797" s="169" t="e">
        <f>IF(C1797="",NA(),MATCH($B1797&amp;$C1797,'Smelter Look-up'!$J:$J,0))</f>
        <v>#N/A</v>
      </c>
      <c r="X1797" s="170">
        <f t="shared" ca="1" si="90"/>
        <v>0</v>
      </c>
      <c r="AB1797" s="314" t="str">
        <f t="shared" si="89"/>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91"/>
        <v/>
      </c>
      <c r="T1798" s="155" t="str">
        <f ca="1">IF(B1798="","",IF(ISERROR(MATCH($J1798,SorP!$B$1:$B$6226,0)),"",INDIRECT("'SorP'!$A$"&amp;MATCH($S1798&amp;$J1798,SorP!C:C,0))))</f>
        <v/>
      </c>
      <c r="U1798" s="168"/>
      <c r="V1798" s="169" t="e">
        <f>IF(C1798="",NA(),MATCH($B1798&amp;$C1798,'Smelter Look-up'!$J:$J,0))</f>
        <v>#N/A</v>
      </c>
      <c r="X1798" s="170">
        <f t="shared" ca="1" si="90"/>
        <v>0</v>
      </c>
      <c r="AB1798" s="314" t="str">
        <f t="shared" ref="AB1798:AB1861" si="92">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91"/>
        <v/>
      </c>
      <c r="T1799" s="155" t="str">
        <f ca="1">IF(B1799="","",IF(ISERROR(MATCH($J1799,SorP!$B$1:$B$6226,0)),"",INDIRECT("'SorP'!$A$"&amp;MATCH($S1799&amp;$J1799,SorP!C:C,0))))</f>
        <v/>
      </c>
      <c r="U1799" s="168"/>
      <c r="V1799" s="169" t="e">
        <f>IF(C1799="",NA(),MATCH($B1799&amp;$C1799,'Smelter Look-up'!$J:$J,0))</f>
        <v>#N/A</v>
      </c>
      <c r="X1799" s="170">
        <f t="shared" ca="1" si="90"/>
        <v>0</v>
      </c>
      <c r="AB1799" s="314" t="str">
        <f t="shared" si="92"/>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91"/>
        <v/>
      </c>
      <c r="T1800" s="155" t="str">
        <f ca="1">IF(B1800="","",IF(ISERROR(MATCH($J1800,SorP!$B$1:$B$6226,0)),"",INDIRECT("'SorP'!$A$"&amp;MATCH($S1800&amp;$J1800,SorP!C:C,0))))</f>
        <v/>
      </c>
      <c r="U1800" s="168"/>
      <c r="V1800" s="169" t="e">
        <f>IF(C1800="",NA(),MATCH($B1800&amp;$C1800,'Smelter Look-up'!$J:$J,0))</f>
        <v>#N/A</v>
      </c>
      <c r="X1800" s="170">
        <f t="shared" ca="1" si="90"/>
        <v>0</v>
      </c>
      <c r="AB1800" s="314" t="str">
        <f t="shared" si="92"/>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91"/>
        <v/>
      </c>
      <c r="T1801" s="155" t="str">
        <f ca="1">IF(B1801="","",IF(ISERROR(MATCH($J1801,SorP!$B$1:$B$6226,0)),"",INDIRECT("'SorP'!$A$"&amp;MATCH($S1801&amp;$J1801,SorP!C:C,0))))</f>
        <v/>
      </c>
      <c r="U1801" s="168"/>
      <c r="V1801" s="169" t="e">
        <f>IF(C1801="",NA(),MATCH($B1801&amp;$C1801,'Smelter Look-up'!$J:$J,0))</f>
        <v>#N/A</v>
      </c>
      <c r="X1801" s="170">
        <f t="shared" ca="1" si="90"/>
        <v>0</v>
      </c>
      <c r="AB1801" s="314" t="str">
        <f t="shared" si="92"/>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91"/>
        <v/>
      </c>
      <c r="T1802" s="155" t="str">
        <f ca="1">IF(B1802="","",IF(ISERROR(MATCH($J1802,SorP!$B$1:$B$6226,0)),"",INDIRECT("'SorP'!$A$"&amp;MATCH($S1802&amp;$J1802,SorP!C:C,0))))</f>
        <v/>
      </c>
      <c r="U1802" s="168"/>
      <c r="V1802" s="169" t="e">
        <f>IF(C1802="",NA(),MATCH($B1802&amp;$C1802,'Smelter Look-up'!$J:$J,0))</f>
        <v>#N/A</v>
      </c>
      <c r="X1802" s="170">
        <f t="shared" ca="1" si="90"/>
        <v>0</v>
      </c>
      <c r="AB1802" s="314" t="str">
        <f t="shared" si="92"/>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91"/>
        <v/>
      </c>
      <c r="T1803" s="155" t="str">
        <f ca="1">IF(B1803="","",IF(ISERROR(MATCH($J1803,SorP!$B$1:$B$6226,0)),"",INDIRECT("'SorP'!$A$"&amp;MATCH($S1803&amp;$J1803,SorP!C:C,0))))</f>
        <v/>
      </c>
      <c r="U1803" s="168"/>
      <c r="V1803" s="169" t="e">
        <f>IF(C1803="",NA(),MATCH($B1803&amp;$C1803,'Smelter Look-up'!$J:$J,0))</f>
        <v>#N/A</v>
      </c>
      <c r="X1803" s="170">
        <f t="shared" ca="1" si="90"/>
        <v>0</v>
      </c>
      <c r="AB1803" s="314" t="str">
        <f t="shared" si="92"/>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91"/>
        <v/>
      </c>
      <c r="T1804" s="155" t="str">
        <f ca="1">IF(B1804="","",IF(ISERROR(MATCH($J1804,SorP!$B$1:$B$6226,0)),"",INDIRECT("'SorP'!$A$"&amp;MATCH($S1804&amp;$J1804,SorP!C:C,0))))</f>
        <v/>
      </c>
      <c r="U1804" s="168"/>
      <c r="V1804" s="169" t="e">
        <f>IF(C1804="",NA(),MATCH($B1804&amp;$C1804,'Smelter Look-up'!$J:$J,0))</f>
        <v>#N/A</v>
      </c>
      <c r="X1804" s="170">
        <f t="shared" ca="1" si="90"/>
        <v>0</v>
      </c>
      <c r="AB1804" s="314" t="str">
        <f t="shared" si="92"/>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91"/>
        <v/>
      </c>
      <c r="T1805" s="155" t="str">
        <f ca="1">IF(B1805="","",IF(ISERROR(MATCH($J1805,SorP!$B$1:$B$6226,0)),"",INDIRECT("'SorP'!$A$"&amp;MATCH($S1805&amp;$J1805,SorP!C:C,0))))</f>
        <v/>
      </c>
      <c r="U1805" s="168"/>
      <c r="V1805" s="169" t="e">
        <f>IF(C1805="",NA(),MATCH($B1805&amp;$C1805,'Smelter Look-up'!$J:$J,0))</f>
        <v>#N/A</v>
      </c>
      <c r="X1805" s="170">
        <f t="shared" ca="1" si="90"/>
        <v>0</v>
      </c>
      <c r="AB1805" s="314" t="str">
        <f t="shared" si="92"/>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91"/>
        <v/>
      </c>
      <c r="T1806" s="155" t="str">
        <f ca="1">IF(B1806="","",IF(ISERROR(MATCH($J1806,SorP!$B$1:$B$6226,0)),"",INDIRECT("'SorP'!$A$"&amp;MATCH($S1806&amp;$J1806,SorP!C:C,0))))</f>
        <v/>
      </c>
      <c r="U1806" s="168"/>
      <c r="V1806" s="169" t="e">
        <f>IF(C1806="",NA(),MATCH($B1806&amp;$C1806,'Smelter Look-up'!$J:$J,0))</f>
        <v>#N/A</v>
      </c>
      <c r="X1806" s="170">
        <f t="shared" ca="1" si="90"/>
        <v>0</v>
      </c>
      <c r="AB1806" s="314" t="str">
        <f t="shared" si="92"/>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91"/>
        <v/>
      </c>
      <c r="T1807" s="155" t="str">
        <f ca="1">IF(B1807="","",IF(ISERROR(MATCH($J1807,SorP!$B$1:$B$6226,0)),"",INDIRECT("'SorP'!$A$"&amp;MATCH($S1807&amp;$J1807,SorP!C:C,0))))</f>
        <v/>
      </c>
      <c r="U1807" s="168"/>
      <c r="V1807" s="169" t="e">
        <f>IF(C1807="",NA(),MATCH($B1807&amp;$C1807,'Smelter Look-up'!$J:$J,0))</f>
        <v>#N/A</v>
      </c>
      <c r="X1807" s="170">
        <f t="shared" ca="1" si="90"/>
        <v>0</v>
      </c>
      <c r="AB1807" s="314" t="str">
        <f t="shared" si="92"/>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4" t="str">
        <f t="shared" si="92"/>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4" t="str">
        <f t="shared" si="92"/>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4" t="str">
        <f t="shared" si="92"/>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4" t="str">
        <f t="shared" si="92"/>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4" t="str">
        <f t="shared" si="92"/>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4" t="str">
        <f t="shared" si="92"/>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4" t="str">
        <f t="shared" si="92"/>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4" t="str">
        <f t="shared" si="92"/>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4" t="str">
        <f t="shared" si="92"/>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4" t="str">
        <f t="shared" si="92"/>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4" t="str">
        <f t="shared" si="92"/>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4" t="str">
        <f t="shared" si="92"/>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4" t="str">
        <f t="shared" si="92"/>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ca="1" si="90"/>
        <v>0</v>
      </c>
      <c r="AB1821" s="314" t="str">
        <f t="shared" si="92"/>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1"/>
        <v/>
      </c>
      <c r="T1822" s="155" t="str">
        <f ca="1">IF(B1822="","",IF(ISERROR(MATCH($J1822,SorP!$B$1:$B$6226,0)),"",INDIRECT("'SorP'!$A$"&amp;MATCH($S1822&amp;$J1822,SorP!C:C,0))))</f>
        <v/>
      </c>
      <c r="U1822" s="168"/>
      <c r="V1822" s="169" t="e">
        <f>IF(C1822="",NA(),MATCH($B1822&amp;$C1822,'Smelter Look-up'!$J:$J,0))</f>
        <v>#N/A</v>
      </c>
      <c r="X1822" s="170">
        <f t="shared" ca="1" si="90"/>
        <v>0</v>
      </c>
      <c r="AB1822" s="314" t="str">
        <f t="shared" si="92"/>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1"/>
        <v/>
      </c>
      <c r="T1823" s="155" t="str">
        <f ca="1">IF(B1823="","",IF(ISERROR(MATCH($J1823,SorP!$B$1:$B$6226,0)),"",INDIRECT("'SorP'!$A$"&amp;MATCH($S1823&amp;$J1823,SorP!C:C,0))))</f>
        <v/>
      </c>
      <c r="U1823" s="168"/>
      <c r="V1823" s="169" t="e">
        <f>IF(C1823="",NA(),MATCH($B1823&amp;$C1823,'Smelter Look-up'!$J:$J,0))</f>
        <v>#N/A</v>
      </c>
      <c r="X1823" s="170">
        <f t="shared" ca="1" si="90"/>
        <v>0</v>
      </c>
      <c r="AB1823" s="314" t="str">
        <f t="shared" si="92"/>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4" t="str">
        <f t="shared" si="92"/>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4" t="str">
        <f t="shared" si="92"/>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4" t="str">
        <f t="shared" si="92"/>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4" t="str">
        <f t="shared" si="92"/>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4" t="str">
        <f t="shared" si="92"/>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4" t="str">
        <f t="shared" si="92"/>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4" t="str">
        <f t="shared" si="92"/>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4" t="str">
        <f t="shared" si="92"/>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4" t="str">
        <f t="shared" si="92"/>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4" t="str">
        <f t="shared" si="92"/>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4" t="str">
        <f t="shared" si="92"/>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4" t="str">
        <f t="shared" si="92"/>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4" t="str">
        <f t="shared" si="92"/>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4" t="str">
        <f t="shared" si="92"/>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92"/>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92"/>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92"/>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92"/>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92"/>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92"/>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ref="X1855:X1918" ca="1" si="93">IF(AND(C1855="Smelter not listed",OR(LEN(D1855)=0,LEN(E1855)=0)),1,0)</f>
        <v>0</v>
      </c>
      <c r="AB1855" s="314" t="str">
        <f t="shared" si="92"/>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4">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3"/>
        <v>0</v>
      </c>
      <c r="AB1856" s="314" t="str">
        <f t="shared" si="92"/>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4"/>
        <v/>
      </c>
      <c r="T1857" s="155" t="str">
        <f ca="1">IF(B1857="","",IF(ISERROR(MATCH($J1857,SorP!$B$1:$B$6226,0)),"",INDIRECT("'SorP'!$A$"&amp;MATCH($S1857&amp;$J1857,SorP!C:C,0))))</f>
        <v/>
      </c>
      <c r="U1857" s="168"/>
      <c r="V1857" s="169" t="e">
        <f>IF(C1857="",NA(),MATCH($B1857&amp;$C1857,'Smelter Look-up'!$J:$J,0))</f>
        <v>#N/A</v>
      </c>
      <c r="X1857" s="170">
        <f t="shared" ca="1" si="93"/>
        <v>0</v>
      </c>
      <c r="AB1857" s="314" t="str">
        <f t="shared" si="92"/>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4"/>
        <v/>
      </c>
      <c r="T1858" s="155" t="str">
        <f ca="1">IF(B1858="","",IF(ISERROR(MATCH($J1858,SorP!$B$1:$B$6226,0)),"",INDIRECT("'SorP'!$A$"&amp;MATCH($S1858&amp;$J1858,SorP!C:C,0))))</f>
        <v/>
      </c>
      <c r="U1858" s="168"/>
      <c r="V1858" s="169" t="e">
        <f>IF(C1858="",NA(),MATCH($B1858&amp;$C1858,'Smelter Look-up'!$J:$J,0))</f>
        <v>#N/A</v>
      </c>
      <c r="X1858" s="170">
        <f t="shared" ca="1" si="93"/>
        <v>0</v>
      </c>
      <c r="AB1858" s="314" t="str">
        <f t="shared" si="92"/>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4"/>
        <v/>
      </c>
      <c r="T1859" s="155" t="str">
        <f ca="1">IF(B1859="","",IF(ISERROR(MATCH($J1859,SorP!$B$1:$B$6226,0)),"",INDIRECT("'SorP'!$A$"&amp;MATCH($S1859&amp;$J1859,SorP!C:C,0))))</f>
        <v/>
      </c>
      <c r="U1859" s="168"/>
      <c r="V1859" s="169" t="e">
        <f>IF(C1859="",NA(),MATCH($B1859&amp;$C1859,'Smelter Look-up'!$J:$J,0))</f>
        <v>#N/A</v>
      </c>
      <c r="X1859" s="170">
        <f t="shared" ca="1" si="93"/>
        <v>0</v>
      </c>
      <c r="AB1859" s="314" t="str">
        <f t="shared" si="92"/>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4"/>
        <v/>
      </c>
      <c r="T1860" s="155" t="str">
        <f ca="1">IF(B1860="","",IF(ISERROR(MATCH($J1860,SorP!$B$1:$B$6226,0)),"",INDIRECT("'SorP'!$A$"&amp;MATCH($S1860&amp;$J1860,SorP!C:C,0))))</f>
        <v/>
      </c>
      <c r="U1860" s="168"/>
      <c r="V1860" s="169" t="e">
        <f>IF(C1860="",NA(),MATCH($B1860&amp;$C1860,'Smelter Look-up'!$J:$J,0))</f>
        <v>#N/A</v>
      </c>
      <c r="X1860" s="170">
        <f t="shared" ca="1" si="93"/>
        <v>0</v>
      </c>
      <c r="AB1860" s="314" t="str">
        <f t="shared" si="92"/>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4"/>
        <v/>
      </c>
      <c r="T1861" s="155" t="str">
        <f ca="1">IF(B1861="","",IF(ISERROR(MATCH($J1861,SorP!$B$1:$B$6226,0)),"",INDIRECT("'SorP'!$A$"&amp;MATCH($S1861&amp;$J1861,SorP!C:C,0))))</f>
        <v/>
      </c>
      <c r="U1861" s="168"/>
      <c r="V1861" s="169" t="e">
        <f>IF(C1861="",NA(),MATCH($B1861&amp;$C1861,'Smelter Look-up'!$J:$J,0))</f>
        <v>#N/A</v>
      </c>
      <c r="X1861" s="170">
        <f t="shared" ca="1" si="93"/>
        <v>0</v>
      </c>
      <c r="AB1861" s="314" t="str">
        <f t="shared" si="92"/>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4"/>
        <v/>
      </c>
      <c r="T1862" s="155" t="str">
        <f ca="1">IF(B1862="","",IF(ISERROR(MATCH($J1862,SorP!$B$1:$B$6226,0)),"",INDIRECT("'SorP'!$A$"&amp;MATCH($S1862&amp;$J1862,SorP!C:C,0))))</f>
        <v/>
      </c>
      <c r="U1862" s="168"/>
      <c r="V1862" s="169" t="e">
        <f>IF(C1862="",NA(),MATCH($B1862&amp;$C1862,'Smelter Look-up'!$J:$J,0))</f>
        <v>#N/A</v>
      </c>
      <c r="X1862" s="170">
        <f t="shared" ca="1" si="93"/>
        <v>0</v>
      </c>
      <c r="AB1862" s="314" t="str">
        <f t="shared" ref="AB1862:AB1925" si="95">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4"/>
        <v/>
      </c>
      <c r="T1863" s="155" t="str">
        <f ca="1">IF(B1863="","",IF(ISERROR(MATCH($J1863,SorP!$B$1:$B$6226,0)),"",INDIRECT("'SorP'!$A$"&amp;MATCH($S1863&amp;$J1863,SorP!C:C,0))))</f>
        <v/>
      </c>
      <c r="U1863" s="168"/>
      <c r="V1863" s="169" t="e">
        <f>IF(C1863="",NA(),MATCH($B1863&amp;$C1863,'Smelter Look-up'!$J:$J,0))</f>
        <v>#N/A</v>
      </c>
      <c r="X1863" s="170">
        <f t="shared" ca="1" si="93"/>
        <v>0</v>
      </c>
      <c r="AB1863" s="314" t="str">
        <f t="shared" si="95"/>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4"/>
        <v/>
      </c>
      <c r="T1864" s="155" t="str">
        <f ca="1">IF(B1864="","",IF(ISERROR(MATCH($J1864,SorP!$B$1:$B$6226,0)),"",INDIRECT("'SorP'!$A$"&amp;MATCH($S1864&amp;$J1864,SorP!C:C,0))))</f>
        <v/>
      </c>
      <c r="U1864" s="168"/>
      <c r="V1864" s="169" t="e">
        <f>IF(C1864="",NA(),MATCH($B1864&amp;$C1864,'Smelter Look-up'!$J:$J,0))</f>
        <v>#N/A</v>
      </c>
      <c r="X1864" s="170">
        <f t="shared" ca="1" si="93"/>
        <v>0</v>
      </c>
      <c r="AB1864" s="314" t="str">
        <f t="shared" si="95"/>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4"/>
        <v/>
      </c>
      <c r="T1865" s="155" t="str">
        <f ca="1">IF(B1865="","",IF(ISERROR(MATCH($J1865,SorP!$B$1:$B$6226,0)),"",INDIRECT("'SorP'!$A$"&amp;MATCH($S1865&amp;$J1865,SorP!C:C,0))))</f>
        <v/>
      </c>
      <c r="U1865" s="168"/>
      <c r="V1865" s="169" t="e">
        <f>IF(C1865="",NA(),MATCH($B1865&amp;$C1865,'Smelter Look-up'!$J:$J,0))</f>
        <v>#N/A</v>
      </c>
      <c r="X1865" s="170">
        <f t="shared" ca="1" si="93"/>
        <v>0</v>
      </c>
      <c r="AB1865" s="314" t="str">
        <f t="shared" si="95"/>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4"/>
        <v/>
      </c>
      <c r="T1866" s="155" t="str">
        <f ca="1">IF(B1866="","",IF(ISERROR(MATCH($J1866,SorP!$B$1:$B$6226,0)),"",INDIRECT("'SorP'!$A$"&amp;MATCH($S1866&amp;$J1866,SorP!C:C,0))))</f>
        <v/>
      </c>
      <c r="U1866" s="168"/>
      <c r="V1866" s="169" t="e">
        <f>IF(C1866="",NA(),MATCH($B1866&amp;$C1866,'Smelter Look-up'!$J:$J,0))</f>
        <v>#N/A</v>
      </c>
      <c r="X1866" s="170">
        <f t="shared" ca="1" si="93"/>
        <v>0</v>
      </c>
      <c r="AB1866" s="314" t="str">
        <f t="shared" si="95"/>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4"/>
        <v/>
      </c>
      <c r="T1867" s="155" t="str">
        <f ca="1">IF(B1867="","",IF(ISERROR(MATCH($J1867,SorP!$B$1:$B$6226,0)),"",INDIRECT("'SorP'!$A$"&amp;MATCH($S1867&amp;$J1867,SorP!C:C,0))))</f>
        <v/>
      </c>
      <c r="U1867" s="168"/>
      <c r="V1867" s="169" t="e">
        <f>IF(C1867="",NA(),MATCH($B1867&amp;$C1867,'Smelter Look-up'!$J:$J,0))</f>
        <v>#N/A</v>
      </c>
      <c r="X1867" s="170">
        <f t="shared" ca="1" si="93"/>
        <v>0</v>
      </c>
      <c r="AB1867" s="314" t="str">
        <f t="shared" si="95"/>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4"/>
        <v/>
      </c>
      <c r="T1868" s="155" t="str">
        <f ca="1">IF(B1868="","",IF(ISERROR(MATCH($J1868,SorP!$B$1:$B$6226,0)),"",INDIRECT("'SorP'!$A$"&amp;MATCH($S1868&amp;$J1868,SorP!C:C,0))))</f>
        <v/>
      </c>
      <c r="U1868" s="168"/>
      <c r="V1868" s="169" t="e">
        <f>IF(C1868="",NA(),MATCH($B1868&amp;$C1868,'Smelter Look-up'!$J:$J,0))</f>
        <v>#N/A</v>
      </c>
      <c r="X1868" s="170">
        <f t="shared" ca="1" si="93"/>
        <v>0</v>
      </c>
      <c r="AB1868" s="314" t="str">
        <f t="shared" si="95"/>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4"/>
        <v/>
      </c>
      <c r="T1869" s="155" t="str">
        <f ca="1">IF(B1869="","",IF(ISERROR(MATCH($J1869,SorP!$B$1:$B$6226,0)),"",INDIRECT("'SorP'!$A$"&amp;MATCH($S1869&amp;$J1869,SorP!C:C,0))))</f>
        <v/>
      </c>
      <c r="U1869" s="168"/>
      <c r="V1869" s="169" t="e">
        <f>IF(C1869="",NA(),MATCH($B1869&amp;$C1869,'Smelter Look-up'!$J:$J,0))</f>
        <v>#N/A</v>
      </c>
      <c r="X1869" s="170">
        <f t="shared" ca="1" si="93"/>
        <v>0</v>
      </c>
      <c r="AB1869" s="314" t="str">
        <f t="shared" si="95"/>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4"/>
        <v/>
      </c>
      <c r="T1870" s="155" t="str">
        <f ca="1">IF(B1870="","",IF(ISERROR(MATCH($J1870,SorP!$B$1:$B$6226,0)),"",INDIRECT("'SorP'!$A$"&amp;MATCH($S1870&amp;$J1870,SorP!C:C,0))))</f>
        <v/>
      </c>
      <c r="U1870" s="168"/>
      <c r="V1870" s="169" t="e">
        <f>IF(C1870="",NA(),MATCH($B1870&amp;$C1870,'Smelter Look-up'!$J:$J,0))</f>
        <v>#N/A</v>
      </c>
      <c r="X1870" s="170">
        <f t="shared" ca="1" si="93"/>
        <v>0</v>
      </c>
      <c r="AB1870" s="314" t="str">
        <f t="shared" si="95"/>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4"/>
        <v/>
      </c>
      <c r="T1871" s="155" t="str">
        <f ca="1">IF(B1871="","",IF(ISERROR(MATCH($J1871,SorP!$B$1:$B$6226,0)),"",INDIRECT("'SorP'!$A$"&amp;MATCH($S1871&amp;$J1871,SorP!C:C,0))))</f>
        <v/>
      </c>
      <c r="U1871" s="168"/>
      <c r="V1871" s="169" t="e">
        <f>IF(C1871="",NA(),MATCH($B1871&amp;$C1871,'Smelter Look-up'!$J:$J,0))</f>
        <v>#N/A</v>
      </c>
      <c r="X1871" s="170">
        <f t="shared" ca="1" si="93"/>
        <v>0</v>
      </c>
      <c r="AB1871" s="314" t="str">
        <f t="shared" si="95"/>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4" t="str">
        <f t="shared" si="95"/>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4" t="str">
        <f t="shared" si="95"/>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4" t="str">
        <f t="shared" si="95"/>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4" t="str">
        <f t="shared" si="95"/>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4" t="str">
        <f t="shared" si="95"/>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4" t="str">
        <f t="shared" si="95"/>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4" t="str">
        <f t="shared" si="95"/>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4" t="str">
        <f t="shared" si="95"/>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4" t="str">
        <f t="shared" si="95"/>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4" t="str">
        <f t="shared" si="95"/>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4" t="str">
        <f t="shared" si="95"/>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4" t="str">
        <f t="shared" si="95"/>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4" t="str">
        <f t="shared" si="95"/>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ca="1" si="93"/>
        <v>0</v>
      </c>
      <c r="AB1885" s="314" t="str">
        <f t="shared" si="95"/>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4"/>
        <v/>
      </c>
      <c r="T1886" s="155" t="str">
        <f ca="1">IF(B1886="","",IF(ISERROR(MATCH($J1886,SorP!$B$1:$B$6226,0)),"",INDIRECT("'SorP'!$A$"&amp;MATCH($S1886&amp;$J1886,SorP!C:C,0))))</f>
        <v/>
      </c>
      <c r="U1886" s="168"/>
      <c r="V1886" s="169" t="e">
        <f>IF(C1886="",NA(),MATCH($B1886&amp;$C1886,'Smelter Look-up'!$J:$J,0))</f>
        <v>#N/A</v>
      </c>
      <c r="X1886" s="170">
        <f t="shared" ca="1" si="93"/>
        <v>0</v>
      </c>
      <c r="AB1886" s="314" t="str">
        <f t="shared" si="95"/>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4"/>
        <v/>
      </c>
      <c r="T1887" s="155" t="str">
        <f ca="1">IF(B1887="","",IF(ISERROR(MATCH($J1887,SorP!$B$1:$B$6226,0)),"",INDIRECT("'SorP'!$A$"&amp;MATCH($S1887&amp;$J1887,SorP!C:C,0))))</f>
        <v/>
      </c>
      <c r="U1887" s="168"/>
      <c r="V1887" s="169" t="e">
        <f>IF(C1887="",NA(),MATCH($B1887&amp;$C1887,'Smelter Look-up'!$J:$J,0))</f>
        <v>#N/A</v>
      </c>
      <c r="X1887" s="170">
        <f t="shared" ca="1" si="93"/>
        <v>0</v>
      </c>
      <c r="AB1887" s="314" t="str">
        <f t="shared" si="95"/>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4" t="str">
        <f t="shared" si="95"/>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4" t="str">
        <f t="shared" si="95"/>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4" t="str">
        <f t="shared" si="95"/>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4" t="str">
        <f t="shared" si="95"/>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4" t="str">
        <f t="shared" si="95"/>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4" t="str">
        <f t="shared" si="95"/>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4" t="str">
        <f t="shared" si="95"/>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4" t="str">
        <f t="shared" si="95"/>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4" t="str">
        <f t="shared" si="95"/>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4" t="str">
        <f t="shared" si="95"/>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4" t="str">
        <f t="shared" si="95"/>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4" t="str">
        <f t="shared" si="95"/>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4" t="str">
        <f t="shared" si="95"/>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4" t="str">
        <f t="shared" si="95"/>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5"/>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5"/>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5"/>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5"/>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5"/>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5"/>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ref="X1919:X1982" ca="1" si="96">IF(AND(C1919="Smelter not listed",OR(LEN(D1919)=0,LEN(E1919)=0)),1,0)</f>
        <v>0</v>
      </c>
      <c r="AB1919" s="314" t="str">
        <f t="shared" si="95"/>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7">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6"/>
        <v>0</v>
      </c>
      <c r="AB1920" s="314" t="str">
        <f t="shared" si="95"/>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7"/>
        <v/>
      </c>
      <c r="T1921" s="155" t="str">
        <f ca="1">IF(B1921="","",IF(ISERROR(MATCH($J1921,SorP!$B$1:$B$6226,0)),"",INDIRECT("'SorP'!$A$"&amp;MATCH($S1921&amp;$J1921,SorP!C:C,0))))</f>
        <v/>
      </c>
      <c r="U1921" s="168"/>
      <c r="V1921" s="169" t="e">
        <f>IF(C1921="",NA(),MATCH($B1921&amp;$C1921,'Smelter Look-up'!$J:$J,0))</f>
        <v>#N/A</v>
      </c>
      <c r="X1921" s="170">
        <f t="shared" ca="1" si="96"/>
        <v>0</v>
      </c>
      <c r="AB1921" s="314" t="str">
        <f t="shared" si="95"/>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7"/>
        <v/>
      </c>
      <c r="T1922" s="155" t="str">
        <f ca="1">IF(B1922="","",IF(ISERROR(MATCH($J1922,SorP!$B$1:$B$6226,0)),"",INDIRECT("'SorP'!$A$"&amp;MATCH($S1922&amp;$J1922,SorP!C:C,0))))</f>
        <v/>
      </c>
      <c r="U1922" s="168"/>
      <c r="V1922" s="169" t="e">
        <f>IF(C1922="",NA(),MATCH($B1922&amp;$C1922,'Smelter Look-up'!$J:$J,0))</f>
        <v>#N/A</v>
      </c>
      <c r="X1922" s="170">
        <f t="shared" ca="1" si="96"/>
        <v>0</v>
      </c>
      <c r="AB1922" s="314" t="str">
        <f t="shared" si="95"/>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7"/>
        <v/>
      </c>
      <c r="T1923" s="155" t="str">
        <f ca="1">IF(B1923="","",IF(ISERROR(MATCH($J1923,SorP!$B$1:$B$6226,0)),"",INDIRECT("'SorP'!$A$"&amp;MATCH($S1923&amp;$J1923,SorP!C:C,0))))</f>
        <v/>
      </c>
      <c r="U1923" s="168"/>
      <c r="V1923" s="169" t="e">
        <f>IF(C1923="",NA(),MATCH($B1923&amp;$C1923,'Smelter Look-up'!$J:$J,0))</f>
        <v>#N/A</v>
      </c>
      <c r="X1923" s="170">
        <f t="shared" ca="1" si="96"/>
        <v>0</v>
      </c>
      <c r="AB1923" s="314" t="str">
        <f t="shared" si="95"/>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7"/>
        <v/>
      </c>
      <c r="T1924" s="155" t="str">
        <f ca="1">IF(B1924="","",IF(ISERROR(MATCH($J1924,SorP!$B$1:$B$6226,0)),"",INDIRECT("'SorP'!$A$"&amp;MATCH($S1924&amp;$J1924,SorP!C:C,0))))</f>
        <v/>
      </c>
      <c r="U1924" s="168"/>
      <c r="V1924" s="169" t="e">
        <f>IF(C1924="",NA(),MATCH($B1924&amp;$C1924,'Smelter Look-up'!$J:$J,0))</f>
        <v>#N/A</v>
      </c>
      <c r="X1924" s="170">
        <f t="shared" ca="1" si="96"/>
        <v>0</v>
      </c>
      <c r="AB1924" s="314" t="str">
        <f t="shared" si="95"/>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7"/>
        <v/>
      </c>
      <c r="T1925" s="155" t="str">
        <f ca="1">IF(B1925="","",IF(ISERROR(MATCH($J1925,SorP!$B$1:$B$6226,0)),"",INDIRECT("'SorP'!$A$"&amp;MATCH($S1925&amp;$J1925,SorP!C:C,0))))</f>
        <v/>
      </c>
      <c r="U1925" s="168"/>
      <c r="V1925" s="169" t="e">
        <f>IF(C1925="",NA(),MATCH($B1925&amp;$C1925,'Smelter Look-up'!$J:$J,0))</f>
        <v>#N/A</v>
      </c>
      <c r="X1925" s="170">
        <f t="shared" ca="1" si="96"/>
        <v>0</v>
      </c>
      <c r="AB1925" s="314" t="str">
        <f t="shared" si="95"/>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7"/>
        <v/>
      </c>
      <c r="T1926" s="155" t="str">
        <f ca="1">IF(B1926="","",IF(ISERROR(MATCH($J1926,SorP!$B$1:$B$6226,0)),"",INDIRECT("'SorP'!$A$"&amp;MATCH($S1926&amp;$J1926,SorP!C:C,0))))</f>
        <v/>
      </c>
      <c r="U1926" s="168"/>
      <c r="V1926" s="169" t="e">
        <f>IF(C1926="",NA(),MATCH($B1926&amp;$C1926,'Smelter Look-up'!$J:$J,0))</f>
        <v>#N/A</v>
      </c>
      <c r="X1926" s="170">
        <f t="shared" ca="1" si="96"/>
        <v>0</v>
      </c>
      <c r="AB1926" s="314" t="str">
        <f t="shared" ref="AB1926:AB1989" si="98">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7"/>
        <v/>
      </c>
      <c r="T1927" s="155" t="str">
        <f ca="1">IF(B1927="","",IF(ISERROR(MATCH($J1927,SorP!$B$1:$B$6226,0)),"",INDIRECT("'SorP'!$A$"&amp;MATCH($S1927&amp;$J1927,SorP!C:C,0))))</f>
        <v/>
      </c>
      <c r="U1927" s="168"/>
      <c r="V1927" s="169" t="e">
        <f>IF(C1927="",NA(),MATCH($B1927&amp;$C1927,'Smelter Look-up'!$J:$J,0))</f>
        <v>#N/A</v>
      </c>
      <c r="X1927" s="170">
        <f t="shared" ca="1" si="96"/>
        <v>0</v>
      </c>
      <c r="AB1927" s="314" t="str">
        <f t="shared" si="98"/>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7"/>
        <v/>
      </c>
      <c r="T1928" s="155" t="str">
        <f ca="1">IF(B1928="","",IF(ISERROR(MATCH($J1928,SorP!$B$1:$B$6226,0)),"",INDIRECT("'SorP'!$A$"&amp;MATCH($S1928&amp;$J1928,SorP!C:C,0))))</f>
        <v/>
      </c>
      <c r="U1928" s="168"/>
      <c r="V1928" s="169" t="e">
        <f>IF(C1928="",NA(),MATCH($B1928&amp;$C1928,'Smelter Look-up'!$J:$J,0))</f>
        <v>#N/A</v>
      </c>
      <c r="X1928" s="170">
        <f t="shared" ca="1" si="96"/>
        <v>0</v>
      </c>
      <c r="AB1928" s="314" t="str">
        <f t="shared" si="98"/>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7"/>
        <v/>
      </c>
      <c r="T1929" s="155" t="str">
        <f ca="1">IF(B1929="","",IF(ISERROR(MATCH($J1929,SorP!$B$1:$B$6226,0)),"",INDIRECT("'SorP'!$A$"&amp;MATCH($S1929&amp;$J1929,SorP!C:C,0))))</f>
        <v/>
      </c>
      <c r="U1929" s="168"/>
      <c r="V1929" s="169" t="e">
        <f>IF(C1929="",NA(),MATCH($B1929&amp;$C1929,'Smelter Look-up'!$J:$J,0))</f>
        <v>#N/A</v>
      </c>
      <c r="X1929" s="170">
        <f t="shared" ca="1" si="96"/>
        <v>0</v>
      </c>
      <c r="AB1929" s="314" t="str">
        <f t="shared" si="98"/>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7"/>
        <v/>
      </c>
      <c r="T1930" s="155" t="str">
        <f ca="1">IF(B1930="","",IF(ISERROR(MATCH($J1930,SorP!$B$1:$B$6226,0)),"",INDIRECT("'SorP'!$A$"&amp;MATCH($S1930&amp;$J1930,SorP!C:C,0))))</f>
        <v/>
      </c>
      <c r="U1930" s="168"/>
      <c r="V1930" s="169" t="e">
        <f>IF(C1930="",NA(),MATCH($B1930&amp;$C1930,'Smelter Look-up'!$J:$J,0))</f>
        <v>#N/A</v>
      </c>
      <c r="X1930" s="170">
        <f t="shared" ca="1" si="96"/>
        <v>0</v>
      </c>
      <c r="AB1930" s="314" t="str">
        <f t="shared" si="98"/>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7"/>
        <v/>
      </c>
      <c r="T1931" s="155" t="str">
        <f ca="1">IF(B1931="","",IF(ISERROR(MATCH($J1931,SorP!$B$1:$B$6226,0)),"",INDIRECT("'SorP'!$A$"&amp;MATCH($S1931&amp;$J1931,SorP!C:C,0))))</f>
        <v/>
      </c>
      <c r="U1931" s="168"/>
      <c r="V1931" s="169" t="e">
        <f>IF(C1931="",NA(),MATCH($B1931&amp;$C1931,'Smelter Look-up'!$J:$J,0))</f>
        <v>#N/A</v>
      </c>
      <c r="X1931" s="170">
        <f t="shared" ca="1" si="96"/>
        <v>0</v>
      </c>
      <c r="AB1931" s="314" t="str">
        <f t="shared" si="98"/>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7"/>
        <v/>
      </c>
      <c r="T1932" s="155" t="str">
        <f ca="1">IF(B1932="","",IF(ISERROR(MATCH($J1932,SorP!$B$1:$B$6226,0)),"",INDIRECT("'SorP'!$A$"&amp;MATCH($S1932&amp;$J1932,SorP!C:C,0))))</f>
        <v/>
      </c>
      <c r="U1932" s="168"/>
      <c r="V1932" s="169" t="e">
        <f>IF(C1932="",NA(),MATCH($B1932&amp;$C1932,'Smelter Look-up'!$J:$J,0))</f>
        <v>#N/A</v>
      </c>
      <c r="X1932" s="170">
        <f t="shared" ca="1" si="96"/>
        <v>0</v>
      </c>
      <c r="AB1932" s="314" t="str">
        <f t="shared" si="98"/>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7"/>
        <v/>
      </c>
      <c r="T1933" s="155" t="str">
        <f ca="1">IF(B1933="","",IF(ISERROR(MATCH($J1933,SorP!$B$1:$B$6226,0)),"",INDIRECT("'SorP'!$A$"&amp;MATCH($S1933&amp;$J1933,SorP!C:C,0))))</f>
        <v/>
      </c>
      <c r="U1933" s="168"/>
      <c r="V1933" s="169" t="e">
        <f>IF(C1933="",NA(),MATCH($B1933&amp;$C1933,'Smelter Look-up'!$J:$J,0))</f>
        <v>#N/A</v>
      </c>
      <c r="X1933" s="170">
        <f t="shared" ca="1" si="96"/>
        <v>0</v>
      </c>
      <c r="AB1933" s="314" t="str">
        <f t="shared" si="98"/>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7"/>
        <v/>
      </c>
      <c r="T1934" s="155" t="str">
        <f ca="1">IF(B1934="","",IF(ISERROR(MATCH($J1934,SorP!$B$1:$B$6226,0)),"",INDIRECT("'SorP'!$A$"&amp;MATCH($S1934&amp;$J1934,SorP!C:C,0))))</f>
        <v/>
      </c>
      <c r="U1934" s="168"/>
      <c r="V1934" s="169" t="e">
        <f>IF(C1934="",NA(),MATCH($B1934&amp;$C1934,'Smelter Look-up'!$J:$J,0))</f>
        <v>#N/A</v>
      </c>
      <c r="X1934" s="170">
        <f t="shared" ca="1" si="96"/>
        <v>0</v>
      </c>
      <c r="AB1934" s="314" t="str">
        <f t="shared" si="98"/>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7"/>
        <v/>
      </c>
      <c r="T1935" s="155" t="str">
        <f ca="1">IF(B1935="","",IF(ISERROR(MATCH($J1935,SorP!$B$1:$B$6226,0)),"",INDIRECT("'SorP'!$A$"&amp;MATCH($S1935&amp;$J1935,SorP!C:C,0))))</f>
        <v/>
      </c>
      <c r="U1935" s="168"/>
      <c r="V1935" s="169" t="e">
        <f>IF(C1935="",NA(),MATCH($B1935&amp;$C1935,'Smelter Look-up'!$J:$J,0))</f>
        <v>#N/A</v>
      </c>
      <c r="X1935" s="170">
        <f t="shared" ca="1" si="96"/>
        <v>0</v>
      </c>
      <c r="AB1935" s="314" t="str">
        <f t="shared" si="98"/>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4" t="str">
        <f t="shared" si="98"/>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4" t="str">
        <f t="shared" si="98"/>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4" t="str">
        <f t="shared" si="98"/>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4" t="str">
        <f t="shared" si="98"/>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4" t="str">
        <f t="shared" si="98"/>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4" t="str">
        <f t="shared" si="98"/>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4" t="str">
        <f t="shared" si="98"/>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4" t="str">
        <f t="shared" si="98"/>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4" t="str">
        <f t="shared" si="98"/>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4" t="str">
        <f t="shared" si="98"/>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4" t="str">
        <f t="shared" si="98"/>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4" t="str">
        <f t="shared" si="98"/>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4" t="str">
        <f t="shared" si="98"/>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ca="1" si="96"/>
        <v>0</v>
      </c>
      <c r="AB1949" s="314" t="str">
        <f t="shared" si="98"/>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7"/>
        <v/>
      </c>
      <c r="T1950" s="155" t="str">
        <f ca="1">IF(B1950="","",IF(ISERROR(MATCH($J1950,SorP!$B$1:$B$6226,0)),"",INDIRECT("'SorP'!$A$"&amp;MATCH($S1950&amp;$J1950,SorP!C:C,0))))</f>
        <v/>
      </c>
      <c r="U1950" s="168"/>
      <c r="V1950" s="169" t="e">
        <f>IF(C1950="",NA(),MATCH($B1950&amp;$C1950,'Smelter Look-up'!$J:$J,0))</f>
        <v>#N/A</v>
      </c>
      <c r="X1950" s="170">
        <f t="shared" ca="1" si="96"/>
        <v>0</v>
      </c>
      <c r="AB1950" s="314" t="str">
        <f t="shared" si="98"/>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7"/>
        <v/>
      </c>
      <c r="T1951" s="155" t="str">
        <f ca="1">IF(B1951="","",IF(ISERROR(MATCH($J1951,SorP!$B$1:$B$6226,0)),"",INDIRECT("'SorP'!$A$"&amp;MATCH($S1951&amp;$J1951,SorP!C:C,0))))</f>
        <v/>
      </c>
      <c r="U1951" s="168"/>
      <c r="V1951" s="169" t="e">
        <f>IF(C1951="",NA(),MATCH($B1951&amp;$C1951,'Smelter Look-up'!$J:$J,0))</f>
        <v>#N/A</v>
      </c>
      <c r="X1951" s="170">
        <f t="shared" ca="1" si="96"/>
        <v>0</v>
      </c>
      <c r="AB1951" s="314" t="str">
        <f t="shared" si="98"/>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4" t="str">
        <f t="shared" si="98"/>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4" t="str">
        <f t="shared" si="98"/>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4" t="str">
        <f t="shared" si="98"/>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4" t="str">
        <f t="shared" si="98"/>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4" t="str">
        <f t="shared" si="98"/>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4" t="str">
        <f t="shared" si="98"/>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4" t="str">
        <f t="shared" si="98"/>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4" t="str">
        <f t="shared" si="98"/>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4" t="str">
        <f t="shared" si="98"/>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4" t="str">
        <f t="shared" si="98"/>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4" t="str">
        <f t="shared" si="98"/>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4" t="str">
        <f t="shared" si="98"/>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4" t="str">
        <f t="shared" si="98"/>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4" t="str">
        <f t="shared" si="98"/>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8"/>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8"/>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8"/>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8"/>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8"/>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8"/>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ref="X1983:X2046" ca="1" si="99">IF(AND(C1983="Smelter not listed",OR(LEN(D1983)=0,LEN(E1983)=0)),1,0)</f>
        <v>0</v>
      </c>
      <c r="AB1983" s="314" t="str">
        <f t="shared" si="98"/>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100">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9"/>
        <v>0</v>
      </c>
      <c r="AB1984" s="314" t="str">
        <f t="shared" si="98"/>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00"/>
        <v/>
      </c>
      <c r="T1985" s="155" t="str">
        <f ca="1">IF(B1985="","",IF(ISERROR(MATCH($J1985,SorP!$B$1:$B$6226,0)),"",INDIRECT("'SorP'!$A$"&amp;MATCH($S1985&amp;$J1985,SorP!C:C,0))))</f>
        <v/>
      </c>
      <c r="U1985" s="168"/>
      <c r="V1985" s="169" t="e">
        <f>IF(C1985="",NA(),MATCH($B1985&amp;$C1985,'Smelter Look-up'!$J:$J,0))</f>
        <v>#N/A</v>
      </c>
      <c r="X1985" s="170">
        <f t="shared" ca="1" si="99"/>
        <v>0</v>
      </c>
      <c r="AB1985" s="314" t="str">
        <f t="shared" si="98"/>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00"/>
        <v/>
      </c>
      <c r="T1986" s="155" t="str">
        <f ca="1">IF(B1986="","",IF(ISERROR(MATCH($J1986,SorP!$B$1:$B$6226,0)),"",INDIRECT("'SorP'!$A$"&amp;MATCH($S1986&amp;$J1986,SorP!C:C,0))))</f>
        <v/>
      </c>
      <c r="U1986" s="168"/>
      <c r="V1986" s="169" t="e">
        <f>IF(C1986="",NA(),MATCH($B1986&amp;$C1986,'Smelter Look-up'!$J:$J,0))</f>
        <v>#N/A</v>
      </c>
      <c r="X1986" s="170">
        <f t="shared" ca="1" si="99"/>
        <v>0</v>
      </c>
      <c r="AB1986" s="314" t="str">
        <f t="shared" si="98"/>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00"/>
        <v/>
      </c>
      <c r="T1987" s="155" t="str">
        <f ca="1">IF(B1987="","",IF(ISERROR(MATCH($J1987,SorP!$B$1:$B$6226,0)),"",INDIRECT("'SorP'!$A$"&amp;MATCH($S1987&amp;$J1987,SorP!C:C,0))))</f>
        <v/>
      </c>
      <c r="U1987" s="168"/>
      <c r="V1987" s="169" t="e">
        <f>IF(C1987="",NA(),MATCH($B1987&amp;$C1987,'Smelter Look-up'!$J:$J,0))</f>
        <v>#N/A</v>
      </c>
      <c r="X1987" s="170">
        <f t="shared" ca="1" si="99"/>
        <v>0</v>
      </c>
      <c r="AB1987" s="314" t="str">
        <f t="shared" si="98"/>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00"/>
        <v/>
      </c>
      <c r="T1988" s="155" t="str">
        <f ca="1">IF(B1988="","",IF(ISERROR(MATCH($J1988,SorP!$B$1:$B$6226,0)),"",INDIRECT("'SorP'!$A$"&amp;MATCH($S1988&amp;$J1988,SorP!C:C,0))))</f>
        <v/>
      </c>
      <c r="U1988" s="168"/>
      <c r="V1988" s="169" t="e">
        <f>IF(C1988="",NA(),MATCH($B1988&amp;$C1988,'Smelter Look-up'!$J:$J,0))</f>
        <v>#N/A</v>
      </c>
      <c r="X1988" s="170">
        <f t="shared" ca="1" si="99"/>
        <v>0</v>
      </c>
      <c r="AB1988" s="314" t="str">
        <f t="shared" si="98"/>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00"/>
        <v/>
      </c>
      <c r="T1989" s="155" t="str">
        <f ca="1">IF(B1989="","",IF(ISERROR(MATCH($J1989,SorP!$B$1:$B$6226,0)),"",INDIRECT("'SorP'!$A$"&amp;MATCH($S1989&amp;$J1989,SorP!C:C,0))))</f>
        <v/>
      </c>
      <c r="U1989" s="168"/>
      <c r="V1989" s="169" t="e">
        <f>IF(C1989="",NA(),MATCH($B1989&amp;$C1989,'Smelter Look-up'!$J:$J,0))</f>
        <v>#N/A</v>
      </c>
      <c r="X1989" s="170">
        <f t="shared" ca="1" si="99"/>
        <v>0</v>
      </c>
      <c r="AB1989" s="314" t="str">
        <f t="shared" si="98"/>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00"/>
        <v/>
      </c>
      <c r="T1990" s="155" t="str">
        <f ca="1">IF(B1990="","",IF(ISERROR(MATCH($J1990,SorP!$B$1:$B$6226,0)),"",INDIRECT("'SorP'!$A$"&amp;MATCH($S1990&amp;$J1990,SorP!C:C,0))))</f>
        <v/>
      </c>
      <c r="U1990" s="168"/>
      <c r="V1990" s="169" t="e">
        <f>IF(C1990="",NA(),MATCH($B1990&amp;$C1990,'Smelter Look-up'!$J:$J,0))</f>
        <v>#N/A</v>
      </c>
      <c r="X1990" s="170">
        <f t="shared" ca="1" si="99"/>
        <v>0</v>
      </c>
      <c r="AB1990" s="314" t="str">
        <f t="shared" ref="AB1990:AB2053" si="101">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00"/>
        <v/>
      </c>
      <c r="T1991" s="155" t="str">
        <f ca="1">IF(B1991="","",IF(ISERROR(MATCH($J1991,SorP!$B$1:$B$6226,0)),"",INDIRECT("'SorP'!$A$"&amp;MATCH($S1991&amp;$J1991,SorP!C:C,0))))</f>
        <v/>
      </c>
      <c r="U1991" s="168"/>
      <c r="V1991" s="169" t="e">
        <f>IF(C1991="",NA(),MATCH($B1991&amp;$C1991,'Smelter Look-up'!$J:$J,0))</f>
        <v>#N/A</v>
      </c>
      <c r="X1991" s="170">
        <f t="shared" ca="1" si="99"/>
        <v>0</v>
      </c>
      <c r="AB1991" s="314" t="str">
        <f t="shared" si="101"/>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00"/>
        <v/>
      </c>
      <c r="T1992" s="155" t="str">
        <f ca="1">IF(B1992="","",IF(ISERROR(MATCH($J1992,SorP!$B$1:$B$6226,0)),"",INDIRECT("'SorP'!$A$"&amp;MATCH($S1992&amp;$J1992,SorP!C:C,0))))</f>
        <v/>
      </c>
      <c r="U1992" s="168"/>
      <c r="V1992" s="169" t="e">
        <f>IF(C1992="",NA(),MATCH($B1992&amp;$C1992,'Smelter Look-up'!$J:$J,0))</f>
        <v>#N/A</v>
      </c>
      <c r="X1992" s="170">
        <f t="shared" ca="1" si="99"/>
        <v>0</v>
      </c>
      <c r="AB1992" s="314" t="str">
        <f t="shared" si="101"/>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00"/>
        <v/>
      </c>
      <c r="T1993" s="155" t="str">
        <f ca="1">IF(B1993="","",IF(ISERROR(MATCH($J1993,SorP!$B$1:$B$6226,0)),"",INDIRECT("'SorP'!$A$"&amp;MATCH($S1993&amp;$J1993,SorP!C:C,0))))</f>
        <v/>
      </c>
      <c r="U1993" s="168"/>
      <c r="V1993" s="169" t="e">
        <f>IF(C1993="",NA(),MATCH($B1993&amp;$C1993,'Smelter Look-up'!$J:$J,0))</f>
        <v>#N/A</v>
      </c>
      <c r="X1993" s="170">
        <f t="shared" ca="1" si="99"/>
        <v>0</v>
      </c>
      <c r="AB1993" s="314" t="str">
        <f t="shared" si="101"/>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00"/>
        <v/>
      </c>
      <c r="T1994" s="155" t="str">
        <f ca="1">IF(B1994="","",IF(ISERROR(MATCH($J1994,SorP!$B$1:$B$6226,0)),"",INDIRECT("'SorP'!$A$"&amp;MATCH($S1994&amp;$J1994,SorP!C:C,0))))</f>
        <v/>
      </c>
      <c r="U1994" s="168"/>
      <c r="V1994" s="169" t="e">
        <f>IF(C1994="",NA(),MATCH($B1994&amp;$C1994,'Smelter Look-up'!$J:$J,0))</f>
        <v>#N/A</v>
      </c>
      <c r="X1994" s="170">
        <f t="shared" ca="1" si="99"/>
        <v>0</v>
      </c>
      <c r="AB1994" s="314" t="str">
        <f t="shared" si="101"/>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00"/>
        <v/>
      </c>
      <c r="T1995" s="155" t="str">
        <f ca="1">IF(B1995="","",IF(ISERROR(MATCH($J1995,SorP!$B$1:$B$6226,0)),"",INDIRECT("'SorP'!$A$"&amp;MATCH($S1995&amp;$J1995,SorP!C:C,0))))</f>
        <v/>
      </c>
      <c r="U1995" s="168"/>
      <c r="V1995" s="169" t="e">
        <f>IF(C1995="",NA(),MATCH($B1995&amp;$C1995,'Smelter Look-up'!$J:$J,0))</f>
        <v>#N/A</v>
      </c>
      <c r="X1995" s="170">
        <f t="shared" ca="1" si="99"/>
        <v>0</v>
      </c>
      <c r="AB1995" s="314" t="str">
        <f t="shared" si="101"/>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00"/>
        <v/>
      </c>
      <c r="T1996" s="155" t="str">
        <f ca="1">IF(B1996="","",IF(ISERROR(MATCH($J1996,SorP!$B$1:$B$6226,0)),"",INDIRECT("'SorP'!$A$"&amp;MATCH($S1996&amp;$J1996,SorP!C:C,0))))</f>
        <v/>
      </c>
      <c r="U1996" s="168"/>
      <c r="V1996" s="169" t="e">
        <f>IF(C1996="",NA(),MATCH($B1996&amp;$C1996,'Smelter Look-up'!$J:$J,0))</f>
        <v>#N/A</v>
      </c>
      <c r="X1996" s="170">
        <f t="shared" ca="1" si="99"/>
        <v>0</v>
      </c>
      <c r="AB1996" s="314" t="str">
        <f t="shared" si="101"/>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00"/>
        <v/>
      </c>
      <c r="T1997" s="155" t="str">
        <f ca="1">IF(B1997="","",IF(ISERROR(MATCH($J1997,SorP!$B$1:$B$6226,0)),"",INDIRECT("'SorP'!$A$"&amp;MATCH($S1997&amp;$J1997,SorP!C:C,0))))</f>
        <v/>
      </c>
      <c r="U1997" s="168"/>
      <c r="V1997" s="169" t="e">
        <f>IF(C1997="",NA(),MATCH($B1997&amp;$C1997,'Smelter Look-up'!$J:$J,0))</f>
        <v>#N/A</v>
      </c>
      <c r="X1997" s="170">
        <f t="shared" ca="1" si="99"/>
        <v>0</v>
      </c>
      <c r="AB1997" s="314" t="str">
        <f t="shared" si="101"/>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00"/>
        <v/>
      </c>
      <c r="T1998" s="155" t="str">
        <f ca="1">IF(B1998="","",IF(ISERROR(MATCH($J1998,SorP!$B$1:$B$6226,0)),"",INDIRECT("'SorP'!$A$"&amp;MATCH($S1998&amp;$J1998,SorP!C:C,0))))</f>
        <v/>
      </c>
      <c r="U1998" s="168"/>
      <c r="V1998" s="169" t="e">
        <f>IF(C1998="",NA(),MATCH($B1998&amp;$C1998,'Smelter Look-up'!$J:$J,0))</f>
        <v>#N/A</v>
      </c>
      <c r="X1998" s="170">
        <f t="shared" ca="1" si="99"/>
        <v>0</v>
      </c>
      <c r="AB1998" s="314" t="str">
        <f t="shared" si="101"/>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00"/>
        <v/>
      </c>
      <c r="T1999" s="155" t="str">
        <f ca="1">IF(B1999="","",IF(ISERROR(MATCH($J1999,SorP!$B$1:$B$6226,0)),"",INDIRECT("'SorP'!$A$"&amp;MATCH($S1999&amp;$J1999,SorP!C:C,0))))</f>
        <v/>
      </c>
      <c r="U1999" s="168"/>
      <c r="V1999" s="169" t="e">
        <f>IF(C1999="",NA(),MATCH($B1999&amp;$C1999,'Smelter Look-up'!$J:$J,0))</f>
        <v>#N/A</v>
      </c>
      <c r="X1999" s="170">
        <f t="shared" ca="1" si="99"/>
        <v>0</v>
      </c>
      <c r="AB1999" s="314" t="str">
        <f t="shared" si="101"/>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4" t="str">
        <f t="shared" si="101"/>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4" t="str">
        <f t="shared" si="101"/>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4" t="str">
        <f t="shared" si="101"/>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4" t="str">
        <f t="shared" si="101"/>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4" t="str">
        <f t="shared" si="101"/>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4" t="str">
        <f t="shared" si="101"/>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4" t="str">
        <f t="shared" si="101"/>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4" t="str">
        <f t="shared" si="101"/>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4" t="str">
        <f t="shared" si="101"/>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4" t="str">
        <f t="shared" si="101"/>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4" t="str">
        <f t="shared" si="101"/>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4" t="str">
        <f t="shared" si="101"/>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4" t="str">
        <f t="shared" si="101"/>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ca="1" si="99"/>
        <v>0</v>
      </c>
      <c r="AB2013" s="314" t="str">
        <f t="shared" si="101"/>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0"/>
        <v/>
      </c>
      <c r="T2014" s="155" t="str">
        <f ca="1">IF(B2014="","",IF(ISERROR(MATCH($J2014,SorP!$B$1:$B$6226,0)),"",INDIRECT("'SorP'!$A$"&amp;MATCH($S2014&amp;$J2014,SorP!C:C,0))))</f>
        <v/>
      </c>
      <c r="U2014" s="168"/>
      <c r="V2014" s="169" t="e">
        <f>IF(C2014="",NA(),MATCH($B2014&amp;$C2014,'Smelter Look-up'!$J:$J,0))</f>
        <v>#N/A</v>
      </c>
      <c r="X2014" s="170">
        <f t="shared" ca="1" si="99"/>
        <v>0</v>
      </c>
      <c r="AB2014" s="314" t="str">
        <f t="shared" si="101"/>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0"/>
        <v/>
      </c>
      <c r="T2015" s="155" t="str">
        <f ca="1">IF(B2015="","",IF(ISERROR(MATCH($J2015,SorP!$B$1:$B$6226,0)),"",INDIRECT("'SorP'!$A$"&amp;MATCH($S2015&amp;$J2015,SorP!C:C,0))))</f>
        <v/>
      </c>
      <c r="U2015" s="168"/>
      <c r="V2015" s="169" t="e">
        <f>IF(C2015="",NA(),MATCH($B2015&amp;$C2015,'Smelter Look-up'!$J:$J,0))</f>
        <v>#N/A</v>
      </c>
      <c r="X2015" s="170">
        <f t="shared" ca="1" si="99"/>
        <v>0</v>
      </c>
      <c r="AB2015" s="314" t="str">
        <f t="shared" si="101"/>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4" t="str">
        <f t="shared" si="101"/>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4" t="str">
        <f t="shared" si="101"/>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4" t="str">
        <f t="shared" si="101"/>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4" t="str">
        <f t="shared" si="101"/>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4" t="str">
        <f t="shared" si="101"/>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4" t="str">
        <f t="shared" si="101"/>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4" t="str">
        <f t="shared" si="101"/>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4" t="str">
        <f t="shared" si="101"/>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4" t="str">
        <f t="shared" si="101"/>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4" t="str">
        <f t="shared" si="101"/>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4" t="str">
        <f t="shared" si="101"/>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4" t="str">
        <f t="shared" si="101"/>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4" t="str">
        <f t="shared" si="101"/>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4" t="str">
        <f t="shared" si="101"/>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101"/>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101"/>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101"/>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101"/>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101"/>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101"/>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ref="X2047:X2110" ca="1" si="102">IF(AND(C2047="Smelter not listed",OR(LEN(D2047)=0,LEN(E2047)=0)),1,0)</f>
        <v>0</v>
      </c>
      <c r="AB2047" s="314" t="str">
        <f t="shared" si="101"/>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3">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102"/>
        <v>0</v>
      </c>
      <c r="AB2048" s="314" t="str">
        <f t="shared" si="101"/>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3"/>
        <v/>
      </c>
      <c r="T2049" s="155" t="str">
        <f ca="1">IF(B2049="","",IF(ISERROR(MATCH($J2049,SorP!$B$1:$B$6226,0)),"",INDIRECT("'SorP'!$A$"&amp;MATCH($S2049&amp;$J2049,SorP!C:C,0))))</f>
        <v/>
      </c>
      <c r="U2049" s="168"/>
      <c r="V2049" s="169" t="e">
        <f>IF(C2049="",NA(),MATCH($B2049&amp;$C2049,'Smelter Look-up'!$J:$J,0))</f>
        <v>#N/A</v>
      </c>
      <c r="X2049" s="170">
        <f t="shared" ca="1" si="102"/>
        <v>0</v>
      </c>
      <c r="AB2049" s="314" t="str">
        <f t="shared" si="101"/>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3"/>
        <v/>
      </c>
      <c r="T2050" s="155" t="str">
        <f ca="1">IF(B2050="","",IF(ISERROR(MATCH($J2050,SorP!$B$1:$B$6226,0)),"",INDIRECT("'SorP'!$A$"&amp;MATCH($S2050&amp;$J2050,SorP!C:C,0))))</f>
        <v/>
      </c>
      <c r="U2050" s="168"/>
      <c r="V2050" s="169" t="e">
        <f>IF(C2050="",NA(),MATCH($B2050&amp;$C2050,'Smelter Look-up'!$J:$J,0))</f>
        <v>#N/A</v>
      </c>
      <c r="X2050" s="170">
        <f t="shared" ca="1" si="102"/>
        <v>0</v>
      </c>
      <c r="AB2050" s="314" t="str">
        <f t="shared" si="101"/>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3"/>
        <v/>
      </c>
      <c r="T2051" s="155" t="str">
        <f ca="1">IF(B2051="","",IF(ISERROR(MATCH($J2051,SorP!$B$1:$B$6226,0)),"",INDIRECT("'SorP'!$A$"&amp;MATCH($S2051&amp;$J2051,SorP!C:C,0))))</f>
        <v/>
      </c>
      <c r="U2051" s="168"/>
      <c r="V2051" s="169" t="e">
        <f>IF(C2051="",NA(),MATCH($B2051&amp;$C2051,'Smelter Look-up'!$J:$J,0))</f>
        <v>#N/A</v>
      </c>
      <c r="X2051" s="170">
        <f t="shared" ca="1" si="102"/>
        <v>0</v>
      </c>
      <c r="AB2051" s="314" t="str">
        <f t="shared" si="101"/>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3"/>
        <v/>
      </c>
      <c r="T2052" s="155" t="str">
        <f ca="1">IF(B2052="","",IF(ISERROR(MATCH($J2052,SorP!$B$1:$B$6226,0)),"",INDIRECT("'SorP'!$A$"&amp;MATCH($S2052&amp;$J2052,SorP!C:C,0))))</f>
        <v/>
      </c>
      <c r="U2052" s="168"/>
      <c r="V2052" s="169" t="e">
        <f>IF(C2052="",NA(),MATCH($B2052&amp;$C2052,'Smelter Look-up'!$J:$J,0))</f>
        <v>#N/A</v>
      </c>
      <c r="X2052" s="170">
        <f t="shared" ca="1" si="102"/>
        <v>0</v>
      </c>
      <c r="AB2052" s="314" t="str">
        <f t="shared" si="101"/>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3"/>
        <v/>
      </c>
      <c r="T2053" s="155" t="str">
        <f ca="1">IF(B2053="","",IF(ISERROR(MATCH($J2053,SorP!$B$1:$B$6226,0)),"",INDIRECT("'SorP'!$A$"&amp;MATCH($S2053&amp;$J2053,SorP!C:C,0))))</f>
        <v/>
      </c>
      <c r="U2053" s="168"/>
      <c r="V2053" s="169" t="e">
        <f>IF(C2053="",NA(),MATCH($B2053&amp;$C2053,'Smelter Look-up'!$J:$J,0))</f>
        <v>#N/A</v>
      </c>
      <c r="X2053" s="170">
        <f t="shared" ca="1" si="102"/>
        <v>0</v>
      </c>
      <c r="AB2053" s="314" t="str">
        <f t="shared" si="101"/>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3"/>
        <v/>
      </c>
      <c r="T2054" s="155" t="str">
        <f ca="1">IF(B2054="","",IF(ISERROR(MATCH($J2054,SorP!$B$1:$B$6226,0)),"",INDIRECT("'SorP'!$A$"&amp;MATCH($S2054&amp;$J2054,SorP!C:C,0))))</f>
        <v/>
      </c>
      <c r="U2054" s="168"/>
      <c r="V2054" s="169" t="e">
        <f>IF(C2054="",NA(),MATCH($B2054&amp;$C2054,'Smelter Look-up'!$J:$J,0))</f>
        <v>#N/A</v>
      </c>
      <c r="X2054" s="170">
        <f t="shared" ca="1" si="102"/>
        <v>0</v>
      </c>
      <c r="AB2054" s="314" t="str">
        <f t="shared" ref="AB2054:AB2117" si="104">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3"/>
        <v/>
      </c>
      <c r="T2055" s="155" t="str">
        <f ca="1">IF(B2055="","",IF(ISERROR(MATCH($J2055,SorP!$B$1:$B$6226,0)),"",INDIRECT("'SorP'!$A$"&amp;MATCH($S2055&amp;$J2055,SorP!C:C,0))))</f>
        <v/>
      </c>
      <c r="U2055" s="168"/>
      <c r="V2055" s="169" t="e">
        <f>IF(C2055="",NA(),MATCH($B2055&amp;$C2055,'Smelter Look-up'!$J:$J,0))</f>
        <v>#N/A</v>
      </c>
      <c r="X2055" s="170">
        <f t="shared" ca="1" si="102"/>
        <v>0</v>
      </c>
      <c r="AB2055" s="314" t="str">
        <f t="shared" si="104"/>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3"/>
        <v/>
      </c>
      <c r="T2056" s="155" t="str">
        <f ca="1">IF(B2056="","",IF(ISERROR(MATCH($J2056,SorP!$B$1:$B$6226,0)),"",INDIRECT("'SorP'!$A$"&amp;MATCH($S2056&amp;$J2056,SorP!C:C,0))))</f>
        <v/>
      </c>
      <c r="U2056" s="168"/>
      <c r="V2056" s="169" t="e">
        <f>IF(C2056="",NA(),MATCH($B2056&amp;$C2056,'Smelter Look-up'!$J:$J,0))</f>
        <v>#N/A</v>
      </c>
      <c r="X2056" s="170">
        <f t="shared" ca="1" si="102"/>
        <v>0</v>
      </c>
      <c r="AB2056" s="314" t="str">
        <f t="shared" si="104"/>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3"/>
        <v/>
      </c>
      <c r="T2057" s="155" t="str">
        <f ca="1">IF(B2057="","",IF(ISERROR(MATCH($J2057,SorP!$B$1:$B$6226,0)),"",INDIRECT("'SorP'!$A$"&amp;MATCH($S2057&amp;$J2057,SorP!C:C,0))))</f>
        <v/>
      </c>
      <c r="U2057" s="168"/>
      <c r="V2057" s="169" t="e">
        <f>IF(C2057="",NA(),MATCH($B2057&amp;$C2057,'Smelter Look-up'!$J:$J,0))</f>
        <v>#N/A</v>
      </c>
      <c r="X2057" s="170">
        <f t="shared" ca="1" si="102"/>
        <v>0</v>
      </c>
      <c r="AB2057" s="314" t="str">
        <f t="shared" si="104"/>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3"/>
        <v/>
      </c>
      <c r="T2058" s="155" t="str">
        <f ca="1">IF(B2058="","",IF(ISERROR(MATCH($J2058,SorP!$B$1:$B$6226,0)),"",INDIRECT("'SorP'!$A$"&amp;MATCH($S2058&amp;$J2058,SorP!C:C,0))))</f>
        <v/>
      </c>
      <c r="U2058" s="168"/>
      <c r="V2058" s="169" t="e">
        <f>IF(C2058="",NA(),MATCH($B2058&amp;$C2058,'Smelter Look-up'!$J:$J,0))</f>
        <v>#N/A</v>
      </c>
      <c r="X2058" s="170">
        <f t="shared" ca="1" si="102"/>
        <v>0</v>
      </c>
      <c r="AB2058" s="314" t="str">
        <f t="shared" si="104"/>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3"/>
        <v/>
      </c>
      <c r="T2059" s="155" t="str">
        <f ca="1">IF(B2059="","",IF(ISERROR(MATCH($J2059,SorP!$B$1:$B$6226,0)),"",INDIRECT("'SorP'!$A$"&amp;MATCH($S2059&amp;$J2059,SorP!C:C,0))))</f>
        <v/>
      </c>
      <c r="U2059" s="168"/>
      <c r="V2059" s="169" t="e">
        <f>IF(C2059="",NA(),MATCH($B2059&amp;$C2059,'Smelter Look-up'!$J:$J,0))</f>
        <v>#N/A</v>
      </c>
      <c r="X2059" s="170">
        <f t="shared" ca="1" si="102"/>
        <v>0</v>
      </c>
      <c r="AB2059" s="314" t="str">
        <f t="shared" si="104"/>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3"/>
        <v/>
      </c>
      <c r="T2060" s="155" t="str">
        <f ca="1">IF(B2060="","",IF(ISERROR(MATCH($J2060,SorP!$B$1:$B$6226,0)),"",INDIRECT("'SorP'!$A$"&amp;MATCH($S2060&amp;$J2060,SorP!C:C,0))))</f>
        <v/>
      </c>
      <c r="U2060" s="168"/>
      <c r="V2060" s="169" t="e">
        <f>IF(C2060="",NA(),MATCH($B2060&amp;$C2060,'Smelter Look-up'!$J:$J,0))</f>
        <v>#N/A</v>
      </c>
      <c r="X2060" s="170">
        <f t="shared" ca="1" si="102"/>
        <v>0</v>
      </c>
      <c r="AB2060" s="314" t="str">
        <f t="shared" si="104"/>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3"/>
        <v/>
      </c>
      <c r="T2061" s="155" t="str">
        <f ca="1">IF(B2061="","",IF(ISERROR(MATCH($J2061,SorP!$B$1:$B$6226,0)),"",INDIRECT("'SorP'!$A$"&amp;MATCH($S2061&amp;$J2061,SorP!C:C,0))))</f>
        <v/>
      </c>
      <c r="U2061" s="168"/>
      <c r="V2061" s="169" t="e">
        <f>IF(C2061="",NA(),MATCH($B2061&amp;$C2061,'Smelter Look-up'!$J:$J,0))</f>
        <v>#N/A</v>
      </c>
      <c r="X2061" s="170">
        <f t="shared" ca="1" si="102"/>
        <v>0</v>
      </c>
      <c r="AB2061" s="314" t="str">
        <f t="shared" si="104"/>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3"/>
        <v/>
      </c>
      <c r="T2062" s="155" t="str">
        <f ca="1">IF(B2062="","",IF(ISERROR(MATCH($J2062,SorP!$B$1:$B$6226,0)),"",INDIRECT("'SorP'!$A$"&amp;MATCH($S2062&amp;$J2062,SorP!C:C,0))))</f>
        <v/>
      </c>
      <c r="U2062" s="168"/>
      <c r="V2062" s="169" t="e">
        <f>IF(C2062="",NA(),MATCH($B2062&amp;$C2062,'Smelter Look-up'!$J:$J,0))</f>
        <v>#N/A</v>
      </c>
      <c r="X2062" s="170">
        <f t="shared" ca="1" si="102"/>
        <v>0</v>
      </c>
      <c r="AB2062" s="314" t="str">
        <f t="shared" si="104"/>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3"/>
        <v/>
      </c>
      <c r="T2063" s="155" t="str">
        <f ca="1">IF(B2063="","",IF(ISERROR(MATCH($J2063,SorP!$B$1:$B$6226,0)),"",INDIRECT("'SorP'!$A$"&amp;MATCH($S2063&amp;$J2063,SorP!C:C,0))))</f>
        <v/>
      </c>
      <c r="U2063" s="168"/>
      <c r="V2063" s="169" t="e">
        <f>IF(C2063="",NA(),MATCH($B2063&amp;$C2063,'Smelter Look-up'!$J:$J,0))</f>
        <v>#N/A</v>
      </c>
      <c r="X2063" s="170">
        <f t="shared" ca="1" si="102"/>
        <v>0</v>
      </c>
      <c r="AB2063" s="314" t="str">
        <f t="shared" si="104"/>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4" t="str">
        <f t="shared" si="104"/>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4" t="str">
        <f t="shared" si="104"/>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4" t="str">
        <f t="shared" si="104"/>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4" t="str">
        <f t="shared" si="104"/>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4" t="str">
        <f t="shared" si="104"/>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4" t="str">
        <f t="shared" si="104"/>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4" t="str">
        <f t="shared" si="104"/>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4" t="str">
        <f t="shared" si="104"/>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4" t="str">
        <f t="shared" si="104"/>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4" t="str">
        <f t="shared" si="104"/>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4" t="str">
        <f t="shared" si="104"/>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4" t="str">
        <f t="shared" si="104"/>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4" t="str">
        <f t="shared" si="104"/>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ca="1" si="102"/>
        <v>0</v>
      </c>
      <c r="AB2077" s="314" t="str">
        <f t="shared" si="104"/>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3"/>
        <v/>
      </c>
      <c r="T2078" s="155" t="str">
        <f ca="1">IF(B2078="","",IF(ISERROR(MATCH($J2078,SorP!$B$1:$B$6226,0)),"",INDIRECT("'SorP'!$A$"&amp;MATCH($S2078&amp;$J2078,SorP!C:C,0))))</f>
        <v/>
      </c>
      <c r="U2078" s="168"/>
      <c r="V2078" s="169" t="e">
        <f>IF(C2078="",NA(),MATCH($B2078&amp;$C2078,'Smelter Look-up'!$J:$J,0))</f>
        <v>#N/A</v>
      </c>
      <c r="X2078" s="170">
        <f t="shared" ca="1" si="102"/>
        <v>0</v>
      </c>
      <c r="AB2078" s="314" t="str">
        <f t="shared" si="104"/>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3"/>
        <v/>
      </c>
      <c r="T2079" s="155" t="str">
        <f ca="1">IF(B2079="","",IF(ISERROR(MATCH($J2079,SorP!$B$1:$B$6226,0)),"",INDIRECT("'SorP'!$A$"&amp;MATCH($S2079&amp;$J2079,SorP!C:C,0))))</f>
        <v/>
      </c>
      <c r="U2079" s="168"/>
      <c r="V2079" s="169" t="e">
        <f>IF(C2079="",NA(),MATCH($B2079&amp;$C2079,'Smelter Look-up'!$J:$J,0))</f>
        <v>#N/A</v>
      </c>
      <c r="X2079" s="170">
        <f t="shared" ca="1" si="102"/>
        <v>0</v>
      </c>
      <c r="AB2079" s="314" t="str">
        <f t="shared" si="104"/>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4" t="str">
        <f t="shared" si="104"/>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4" t="str">
        <f t="shared" si="104"/>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4" t="str">
        <f t="shared" si="104"/>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4" t="str">
        <f t="shared" si="104"/>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4" t="str">
        <f t="shared" si="104"/>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4" t="str">
        <f t="shared" si="104"/>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4" t="str">
        <f t="shared" si="104"/>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4" t="str">
        <f t="shared" si="104"/>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4" t="str">
        <f t="shared" si="104"/>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4" t="str">
        <f t="shared" si="104"/>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4" t="str">
        <f t="shared" si="104"/>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4" t="str">
        <f t="shared" si="104"/>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4" t="str">
        <f t="shared" si="104"/>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4" t="str">
        <f t="shared" si="104"/>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4"/>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4"/>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4"/>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4"/>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4"/>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4"/>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ref="X2111:X2174" ca="1" si="105">IF(AND(C2111="Smelter not listed",OR(LEN(D2111)=0,LEN(E2111)=0)),1,0)</f>
        <v>0</v>
      </c>
      <c r="AB2111" s="314" t="str">
        <f t="shared" si="104"/>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6">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5"/>
        <v>0</v>
      </c>
      <c r="AB2112" s="314" t="str">
        <f t="shared" si="104"/>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6"/>
        <v/>
      </c>
      <c r="T2113" s="155" t="str">
        <f ca="1">IF(B2113="","",IF(ISERROR(MATCH($J2113,SorP!$B$1:$B$6226,0)),"",INDIRECT("'SorP'!$A$"&amp;MATCH($S2113&amp;$J2113,SorP!C:C,0))))</f>
        <v/>
      </c>
      <c r="U2113" s="168"/>
      <c r="V2113" s="169" t="e">
        <f>IF(C2113="",NA(),MATCH($B2113&amp;$C2113,'Smelter Look-up'!$J:$J,0))</f>
        <v>#N/A</v>
      </c>
      <c r="X2113" s="170">
        <f t="shared" ca="1" si="105"/>
        <v>0</v>
      </c>
      <c r="AB2113" s="314" t="str">
        <f t="shared" si="104"/>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6"/>
        <v/>
      </c>
      <c r="T2114" s="155" t="str">
        <f ca="1">IF(B2114="","",IF(ISERROR(MATCH($J2114,SorP!$B$1:$B$6226,0)),"",INDIRECT("'SorP'!$A$"&amp;MATCH($S2114&amp;$J2114,SorP!C:C,0))))</f>
        <v/>
      </c>
      <c r="U2114" s="168"/>
      <c r="V2114" s="169" t="e">
        <f>IF(C2114="",NA(),MATCH($B2114&amp;$C2114,'Smelter Look-up'!$J:$J,0))</f>
        <v>#N/A</v>
      </c>
      <c r="X2114" s="170">
        <f t="shared" ca="1" si="105"/>
        <v>0</v>
      </c>
      <c r="AB2114" s="314" t="str">
        <f t="shared" si="104"/>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6"/>
        <v/>
      </c>
      <c r="T2115" s="155" t="str">
        <f ca="1">IF(B2115="","",IF(ISERROR(MATCH($J2115,SorP!$B$1:$B$6226,0)),"",INDIRECT("'SorP'!$A$"&amp;MATCH($S2115&amp;$J2115,SorP!C:C,0))))</f>
        <v/>
      </c>
      <c r="U2115" s="168"/>
      <c r="V2115" s="169" t="e">
        <f>IF(C2115="",NA(),MATCH($B2115&amp;$C2115,'Smelter Look-up'!$J:$J,0))</f>
        <v>#N/A</v>
      </c>
      <c r="X2115" s="170">
        <f t="shared" ca="1" si="105"/>
        <v>0</v>
      </c>
      <c r="AB2115" s="314" t="str">
        <f t="shared" si="104"/>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6"/>
        <v/>
      </c>
      <c r="T2116" s="155" t="str">
        <f ca="1">IF(B2116="","",IF(ISERROR(MATCH($J2116,SorP!$B$1:$B$6226,0)),"",INDIRECT("'SorP'!$A$"&amp;MATCH($S2116&amp;$J2116,SorP!C:C,0))))</f>
        <v/>
      </c>
      <c r="U2116" s="168"/>
      <c r="V2116" s="169" t="e">
        <f>IF(C2116="",NA(),MATCH($B2116&amp;$C2116,'Smelter Look-up'!$J:$J,0))</f>
        <v>#N/A</v>
      </c>
      <c r="X2116" s="170">
        <f t="shared" ca="1" si="105"/>
        <v>0</v>
      </c>
      <c r="AB2116" s="314" t="str">
        <f t="shared" si="104"/>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6"/>
        <v/>
      </c>
      <c r="T2117" s="155" t="str">
        <f ca="1">IF(B2117="","",IF(ISERROR(MATCH($J2117,SorP!$B$1:$B$6226,0)),"",INDIRECT("'SorP'!$A$"&amp;MATCH($S2117&amp;$J2117,SorP!C:C,0))))</f>
        <v/>
      </c>
      <c r="U2117" s="168"/>
      <c r="V2117" s="169" t="e">
        <f>IF(C2117="",NA(),MATCH($B2117&amp;$C2117,'Smelter Look-up'!$J:$J,0))</f>
        <v>#N/A</v>
      </c>
      <c r="X2117" s="170">
        <f t="shared" ca="1" si="105"/>
        <v>0</v>
      </c>
      <c r="AB2117" s="314" t="str">
        <f t="shared" si="104"/>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6"/>
        <v/>
      </c>
      <c r="T2118" s="155" t="str">
        <f ca="1">IF(B2118="","",IF(ISERROR(MATCH($J2118,SorP!$B$1:$B$6226,0)),"",INDIRECT("'SorP'!$A$"&amp;MATCH($S2118&amp;$J2118,SorP!C:C,0))))</f>
        <v/>
      </c>
      <c r="U2118" s="168"/>
      <c r="V2118" s="169" t="e">
        <f>IF(C2118="",NA(),MATCH($B2118&amp;$C2118,'Smelter Look-up'!$J:$J,0))</f>
        <v>#N/A</v>
      </c>
      <c r="X2118" s="170">
        <f t="shared" ca="1" si="105"/>
        <v>0</v>
      </c>
      <c r="AB2118" s="314" t="str">
        <f t="shared" ref="AB2118:AB2181" si="107">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6"/>
        <v/>
      </c>
      <c r="T2119" s="155" t="str">
        <f ca="1">IF(B2119="","",IF(ISERROR(MATCH($J2119,SorP!$B$1:$B$6226,0)),"",INDIRECT("'SorP'!$A$"&amp;MATCH($S2119&amp;$J2119,SorP!C:C,0))))</f>
        <v/>
      </c>
      <c r="U2119" s="168"/>
      <c r="V2119" s="169" t="e">
        <f>IF(C2119="",NA(),MATCH($B2119&amp;$C2119,'Smelter Look-up'!$J:$J,0))</f>
        <v>#N/A</v>
      </c>
      <c r="X2119" s="170">
        <f t="shared" ca="1" si="105"/>
        <v>0</v>
      </c>
      <c r="AB2119" s="314" t="str">
        <f t="shared" si="107"/>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6"/>
        <v/>
      </c>
      <c r="T2120" s="155" t="str">
        <f ca="1">IF(B2120="","",IF(ISERROR(MATCH($J2120,SorP!$B$1:$B$6226,0)),"",INDIRECT("'SorP'!$A$"&amp;MATCH($S2120&amp;$J2120,SorP!C:C,0))))</f>
        <v/>
      </c>
      <c r="U2120" s="168"/>
      <c r="V2120" s="169" t="e">
        <f>IF(C2120="",NA(),MATCH($B2120&amp;$C2120,'Smelter Look-up'!$J:$J,0))</f>
        <v>#N/A</v>
      </c>
      <c r="X2120" s="170">
        <f t="shared" ca="1" si="105"/>
        <v>0</v>
      </c>
      <c r="AB2120" s="314" t="str">
        <f t="shared" si="107"/>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6"/>
        <v/>
      </c>
      <c r="T2121" s="155" t="str">
        <f ca="1">IF(B2121="","",IF(ISERROR(MATCH($J2121,SorP!$B$1:$B$6226,0)),"",INDIRECT("'SorP'!$A$"&amp;MATCH($S2121&amp;$J2121,SorP!C:C,0))))</f>
        <v/>
      </c>
      <c r="U2121" s="168"/>
      <c r="V2121" s="169" t="e">
        <f>IF(C2121="",NA(),MATCH($B2121&amp;$C2121,'Smelter Look-up'!$J:$J,0))</f>
        <v>#N/A</v>
      </c>
      <c r="X2121" s="170">
        <f t="shared" ca="1" si="105"/>
        <v>0</v>
      </c>
      <c r="AB2121" s="314" t="str">
        <f t="shared" si="107"/>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6"/>
        <v/>
      </c>
      <c r="T2122" s="155" t="str">
        <f ca="1">IF(B2122="","",IF(ISERROR(MATCH($J2122,SorP!$B$1:$B$6226,0)),"",INDIRECT("'SorP'!$A$"&amp;MATCH($S2122&amp;$J2122,SorP!C:C,0))))</f>
        <v/>
      </c>
      <c r="U2122" s="168"/>
      <c r="V2122" s="169" t="e">
        <f>IF(C2122="",NA(),MATCH($B2122&amp;$C2122,'Smelter Look-up'!$J:$J,0))</f>
        <v>#N/A</v>
      </c>
      <c r="X2122" s="170">
        <f t="shared" ca="1" si="105"/>
        <v>0</v>
      </c>
      <c r="AB2122" s="314" t="str">
        <f t="shared" si="107"/>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6"/>
        <v/>
      </c>
      <c r="T2123" s="155" t="str">
        <f ca="1">IF(B2123="","",IF(ISERROR(MATCH($J2123,SorP!$B$1:$B$6226,0)),"",INDIRECT("'SorP'!$A$"&amp;MATCH($S2123&amp;$J2123,SorP!C:C,0))))</f>
        <v/>
      </c>
      <c r="U2123" s="168"/>
      <c r="V2123" s="169" t="e">
        <f>IF(C2123="",NA(),MATCH($B2123&amp;$C2123,'Smelter Look-up'!$J:$J,0))</f>
        <v>#N/A</v>
      </c>
      <c r="X2123" s="170">
        <f t="shared" ca="1" si="105"/>
        <v>0</v>
      </c>
      <c r="AB2123" s="314" t="str">
        <f t="shared" si="107"/>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6"/>
        <v/>
      </c>
      <c r="T2124" s="155" t="str">
        <f ca="1">IF(B2124="","",IF(ISERROR(MATCH($J2124,SorP!$B$1:$B$6226,0)),"",INDIRECT("'SorP'!$A$"&amp;MATCH($S2124&amp;$J2124,SorP!C:C,0))))</f>
        <v/>
      </c>
      <c r="U2124" s="168"/>
      <c r="V2124" s="169" t="e">
        <f>IF(C2124="",NA(),MATCH($B2124&amp;$C2124,'Smelter Look-up'!$J:$J,0))</f>
        <v>#N/A</v>
      </c>
      <c r="X2124" s="170">
        <f t="shared" ca="1" si="105"/>
        <v>0</v>
      </c>
      <c r="AB2124" s="314" t="str">
        <f t="shared" si="107"/>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6"/>
        <v/>
      </c>
      <c r="T2125" s="155" t="str">
        <f ca="1">IF(B2125="","",IF(ISERROR(MATCH($J2125,SorP!$B$1:$B$6226,0)),"",INDIRECT("'SorP'!$A$"&amp;MATCH($S2125&amp;$J2125,SorP!C:C,0))))</f>
        <v/>
      </c>
      <c r="U2125" s="168"/>
      <c r="V2125" s="169" t="e">
        <f>IF(C2125="",NA(),MATCH($B2125&amp;$C2125,'Smelter Look-up'!$J:$J,0))</f>
        <v>#N/A</v>
      </c>
      <c r="X2125" s="170">
        <f t="shared" ca="1" si="105"/>
        <v>0</v>
      </c>
      <c r="AB2125" s="314" t="str">
        <f t="shared" si="107"/>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6"/>
        <v/>
      </c>
      <c r="T2126" s="155" t="str">
        <f ca="1">IF(B2126="","",IF(ISERROR(MATCH($J2126,SorP!$B$1:$B$6226,0)),"",INDIRECT("'SorP'!$A$"&amp;MATCH($S2126&amp;$J2126,SorP!C:C,0))))</f>
        <v/>
      </c>
      <c r="U2126" s="168"/>
      <c r="V2126" s="169" t="e">
        <f>IF(C2126="",NA(),MATCH($B2126&amp;$C2126,'Smelter Look-up'!$J:$J,0))</f>
        <v>#N/A</v>
      </c>
      <c r="X2126" s="170">
        <f t="shared" ca="1" si="105"/>
        <v>0</v>
      </c>
      <c r="AB2126" s="314" t="str">
        <f t="shared" si="107"/>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6"/>
        <v/>
      </c>
      <c r="T2127" s="155" t="str">
        <f ca="1">IF(B2127="","",IF(ISERROR(MATCH($J2127,SorP!$B$1:$B$6226,0)),"",INDIRECT("'SorP'!$A$"&amp;MATCH($S2127&amp;$J2127,SorP!C:C,0))))</f>
        <v/>
      </c>
      <c r="U2127" s="168"/>
      <c r="V2127" s="169" t="e">
        <f>IF(C2127="",NA(),MATCH($B2127&amp;$C2127,'Smelter Look-up'!$J:$J,0))</f>
        <v>#N/A</v>
      </c>
      <c r="X2127" s="170">
        <f t="shared" ca="1" si="105"/>
        <v>0</v>
      </c>
      <c r="AB2127" s="314" t="str">
        <f t="shared" si="107"/>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4" t="str">
        <f t="shared" si="107"/>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4" t="str">
        <f t="shared" si="107"/>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4" t="str">
        <f t="shared" si="107"/>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4" t="str">
        <f t="shared" si="107"/>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4" t="str">
        <f t="shared" si="107"/>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4" t="str">
        <f t="shared" si="107"/>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4" t="str">
        <f t="shared" si="107"/>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4" t="str">
        <f t="shared" si="107"/>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4" t="str">
        <f t="shared" si="107"/>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4" t="str">
        <f t="shared" si="107"/>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4" t="str">
        <f t="shared" si="107"/>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4" t="str">
        <f t="shared" si="107"/>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4" t="str">
        <f t="shared" si="107"/>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ca="1" si="105"/>
        <v>0</v>
      </c>
      <c r="AB2141" s="314" t="str">
        <f t="shared" si="107"/>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6"/>
        <v/>
      </c>
      <c r="T2142" s="155" t="str">
        <f ca="1">IF(B2142="","",IF(ISERROR(MATCH($J2142,SorP!$B$1:$B$6226,0)),"",INDIRECT("'SorP'!$A$"&amp;MATCH($S2142&amp;$J2142,SorP!C:C,0))))</f>
        <v/>
      </c>
      <c r="U2142" s="168"/>
      <c r="V2142" s="169" t="e">
        <f>IF(C2142="",NA(),MATCH($B2142&amp;$C2142,'Smelter Look-up'!$J:$J,0))</f>
        <v>#N/A</v>
      </c>
      <c r="X2142" s="170">
        <f t="shared" ca="1" si="105"/>
        <v>0</v>
      </c>
      <c r="AB2142" s="314" t="str">
        <f t="shared" si="107"/>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6"/>
        <v/>
      </c>
      <c r="T2143" s="155" t="str">
        <f ca="1">IF(B2143="","",IF(ISERROR(MATCH($J2143,SorP!$B$1:$B$6226,0)),"",INDIRECT("'SorP'!$A$"&amp;MATCH($S2143&amp;$J2143,SorP!C:C,0))))</f>
        <v/>
      </c>
      <c r="U2143" s="168"/>
      <c r="V2143" s="169" t="e">
        <f>IF(C2143="",NA(),MATCH($B2143&amp;$C2143,'Smelter Look-up'!$J:$J,0))</f>
        <v>#N/A</v>
      </c>
      <c r="X2143" s="170">
        <f t="shared" ca="1" si="105"/>
        <v>0</v>
      </c>
      <c r="AB2143" s="314" t="str">
        <f t="shared" si="107"/>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4" t="str">
        <f t="shared" si="107"/>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4" t="str">
        <f t="shared" si="107"/>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4" t="str">
        <f t="shared" si="107"/>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4" t="str">
        <f t="shared" si="107"/>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4" t="str">
        <f t="shared" si="107"/>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4" t="str">
        <f t="shared" si="107"/>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4" t="str">
        <f t="shared" si="107"/>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4" t="str">
        <f t="shared" si="107"/>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4" t="str">
        <f t="shared" si="107"/>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4" t="str">
        <f t="shared" si="107"/>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4" t="str">
        <f t="shared" si="107"/>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4" t="str">
        <f t="shared" si="107"/>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4" t="str">
        <f t="shared" si="107"/>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4" t="str">
        <f t="shared" si="107"/>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7"/>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7"/>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7"/>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7"/>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7"/>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7"/>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ref="X2175:X2238" ca="1" si="108">IF(AND(C2175="Smelter not listed",OR(LEN(D2175)=0,LEN(E2175)=0)),1,0)</f>
        <v>0</v>
      </c>
      <c r="AB2175" s="314" t="str">
        <f t="shared" si="107"/>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9">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8"/>
        <v>0</v>
      </c>
      <c r="AB2176" s="314" t="str">
        <f t="shared" si="107"/>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9"/>
        <v/>
      </c>
      <c r="T2177" s="155" t="str">
        <f ca="1">IF(B2177="","",IF(ISERROR(MATCH($J2177,SorP!$B$1:$B$6226,0)),"",INDIRECT("'SorP'!$A$"&amp;MATCH($S2177&amp;$J2177,SorP!C:C,0))))</f>
        <v/>
      </c>
      <c r="U2177" s="168"/>
      <c r="V2177" s="169" t="e">
        <f>IF(C2177="",NA(),MATCH($B2177&amp;$C2177,'Smelter Look-up'!$J:$J,0))</f>
        <v>#N/A</v>
      </c>
      <c r="X2177" s="170">
        <f t="shared" ca="1" si="108"/>
        <v>0</v>
      </c>
      <c r="AB2177" s="314" t="str">
        <f t="shared" si="107"/>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9"/>
        <v/>
      </c>
      <c r="T2178" s="155" t="str">
        <f ca="1">IF(B2178="","",IF(ISERROR(MATCH($J2178,SorP!$B$1:$B$6226,0)),"",INDIRECT("'SorP'!$A$"&amp;MATCH($S2178&amp;$J2178,SorP!C:C,0))))</f>
        <v/>
      </c>
      <c r="U2178" s="168"/>
      <c r="V2178" s="169" t="e">
        <f>IF(C2178="",NA(),MATCH($B2178&amp;$C2178,'Smelter Look-up'!$J:$J,0))</f>
        <v>#N/A</v>
      </c>
      <c r="X2178" s="170">
        <f t="shared" ca="1" si="108"/>
        <v>0</v>
      </c>
      <c r="AB2178" s="314" t="str">
        <f t="shared" si="107"/>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9"/>
        <v/>
      </c>
      <c r="T2179" s="155" t="str">
        <f ca="1">IF(B2179="","",IF(ISERROR(MATCH($J2179,SorP!$B$1:$B$6226,0)),"",INDIRECT("'SorP'!$A$"&amp;MATCH($S2179&amp;$J2179,SorP!C:C,0))))</f>
        <v/>
      </c>
      <c r="U2179" s="168"/>
      <c r="V2179" s="169" t="e">
        <f>IF(C2179="",NA(),MATCH($B2179&amp;$C2179,'Smelter Look-up'!$J:$J,0))</f>
        <v>#N/A</v>
      </c>
      <c r="X2179" s="170">
        <f t="shared" ca="1" si="108"/>
        <v>0</v>
      </c>
      <c r="AB2179" s="314" t="str">
        <f t="shared" si="107"/>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9"/>
        <v/>
      </c>
      <c r="T2180" s="155" t="str">
        <f ca="1">IF(B2180="","",IF(ISERROR(MATCH($J2180,SorP!$B$1:$B$6226,0)),"",INDIRECT("'SorP'!$A$"&amp;MATCH($S2180&amp;$J2180,SorP!C:C,0))))</f>
        <v/>
      </c>
      <c r="U2180" s="168"/>
      <c r="V2180" s="169" t="e">
        <f>IF(C2180="",NA(),MATCH($B2180&amp;$C2180,'Smelter Look-up'!$J:$J,0))</f>
        <v>#N/A</v>
      </c>
      <c r="X2180" s="170">
        <f t="shared" ca="1" si="108"/>
        <v>0</v>
      </c>
      <c r="AB2180" s="314" t="str">
        <f t="shared" si="107"/>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9"/>
        <v/>
      </c>
      <c r="T2181" s="155" t="str">
        <f ca="1">IF(B2181="","",IF(ISERROR(MATCH($J2181,SorP!$B$1:$B$6226,0)),"",INDIRECT("'SorP'!$A$"&amp;MATCH($S2181&amp;$J2181,SorP!C:C,0))))</f>
        <v/>
      </c>
      <c r="U2181" s="168"/>
      <c r="V2181" s="169" t="e">
        <f>IF(C2181="",NA(),MATCH($B2181&amp;$C2181,'Smelter Look-up'!$J:$J,0))</f>
        <v>#N/A</v>
      </c>
      <c r="X2181" s="170">
        <f t="shared" ca="1" si="108"/>
        <v>0</v>
      </c>
      <c r="AB2181" s="314" t="str">
        <f t="shared" si="107"/>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9"/>
        <v/>
      </c>
      <c r="T2182" s="155" t="str">
        <f ca="1">IF(B2182="","",IF(ISERROR(MATCH($J2182,SorP!$B$1:$B$6226,0)),"",INDIRECT("'SorP'!$A$"&amp;MATCH($S2182&amp;$J2182,SorP!C:C,0))))</f>
        <v/>
      </c>
      <c r="U2182" s="168"/>
      <c r="V2182" s="169" t="e">
        <f>IF(C2182="",NA(),MATCH($B2182&amp;$C2182,'Smelter Look-up'!$J:$J,0))</f>
        <v>#N/A</v>
      </c>
      <c r="X2182" s="170">
        <f t="shared" ca="1" si="108"/>
        <v>0</v>
      </c>
      <c r="AB2182" s="314" t="str">
        <f t="shared" ref="AB2182:AB2245" si="110">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9"/>
        <v/>
      </c>
      <c r="T2183" s="155" t="str">
        <f ca="1">IF(B2183="","",IF(ISERROR(MATCH($J2183,SorP!$B$1:$B$6226,0)),"",INDIRECT("'SorP'!$A$"&amp;MATCH($S2183&amp;$J2183,SorP!C:C,0))))</f>
        <v/>
      </c>
      <c r="U2183" s="168"/>
      <c r="V2183" s="169" t="e">
        <f>IF(C2183="",NA(),MATCH($B2183&amp;$C2183,'Smelter Look-up'!$J:$J,0))</f>
        <v>#N/A</v>
      </c>
      <c r="X2183" s="170">
        <f t="shared" ca="1" si="108"/>
        <v>0</v>
      </c>
      <c r="AB2183" s="314" t="str">
        <f t="shared" si="110"/>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9"/>
        <v/>
      </c>
      <c r="T2184" s="155" t="str">
        <f ca="1">IF(B2184="","",IF(ISERROR(MATCH($J2184,SorP!$B$1:$B$6226,0)),"",INDIRECT("'SorP'!$A$"&amp;MATCH($S2184&amp;$J2184,SorP!C:C,0))))</f>
        <v/>
      </c>
      <c r="U2184" s="168"/>
      <c r="V2184" s="169" t="e">
        <f>IF(C2184="",NA(),MATCH($B2184&amp;$C2184,'Smelter Look-up'!$J:$J,0))</f>
        <v>#N/A</v>
      </c>
      <c r="X2184" s="170">
        <f t="shared" ca="1" si="108"/>
        <v>0</v>
      </c>
      <c r="AB2184" s="314" t="str">
        <f t="shared" si="110"/>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9"/>
        <v/>
      </c>
      <c r="T2185" s="155" t="str">
        <f ca="1">IF(B2185="","",IF(ISERROR(MATCH($J2185,SorP!$B$1:$B$6226,0)),"",INDIRECT("'SorP'!$A$"&amp;MATCH($S2185&amp;$J2185,SorP!C:C,0))))</f>
        <v/>
      </c>
      <c r="U2185" s="168"/>
      <c r="V2185" s="169" t="e">
        <f>IF(C2185="",NA(),MATCH($B2185&amp;$C2185,'Smelter Look-up'!$J:$J,0))</f>
        <v>#N/A</v>
      </c>
      <c r="X2185" s="170">
        <f t="shared" ca="1" si="108"/>
        <v>0</v>
      </c>
      <c r="AB2185" s="314" t="str">
        <f t="shared" si="110"/>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9"/>
        <v/>
      </c>
      <c r="T2186" s="155" t="str">
        <f ca="1">IF(B2186="","",IF(ISERROR(MATCH($J2186,SorP!$B$1:$B$6226,0)),"",INDIRECT("'SorP'!$A$"&amp;MATCH($S2186&amp;$J2186,SorP!C:C,0))))</f>
        <v/>
      </c>
      <c r="U2186" s="168"/>
      <c r="V2186" s="169" t="e">
        <f>IF(C2186="",NA(),MATCH($B2186&amp;$C2186,'Smelter Look-up'!$J:$J,0))</f>
        <v>#N/A</v>
      </c>
      <c r="X2186" s="170">
        <f t="shared" ca="1" si="108"/>
        <v>0</v>
      </c>
      <c r="AB2186" s="314" t="str">
        <f t="shared" si="110"/>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9"/>
        <v/>
      </c>
      <c r="T2187" s="155" t="str">
        <f ca="1">IF(B2187="","",IF(ISERROR(MATCH($J2187,SorP!$B$1:$B$6226,0)),"",INDIRECT("'SorP'!$A$"&amp;MATCH($S2187&amp;$J2187,SorP!C:C,0))))</f>
        <v/>
      </c>
      <c r="U2187" s="168"/>
      <c r="V2187" s="169" t="e">
        <f>IF(C2187="",NA(),MATCH($B2187&amp;$C2187,'Smelter Look-up'!$J:$J,0))</f>
        <v>#N/A</v>
      </c>
      <c r="X2187" s="170">
        <f t="shared" ca="1" si="108"/>
        <v>0</v>
      </c>
      <c r="AB2187" s="314" t="str">
        <f t="shared" si="110"/>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9"/>
        <v/>
      </c>
      <c r="T2188" s="155" t="str">
        <f ca="1">IF(B2188="","",IF(ISERROR(MATCH($J2188,SorP!$B$1:$B$6226,0)),"",INDIRECT("'SorP'!$A$"&amp;MATCH($S2188&amp;$J2188,SorP!C:C,0))))</f>
        <v/>
      </c>
      <c r="U2188" s="168"/>
      <c r="V2188" s="169" t="e">
        <f>IF(C2188="",NA(),MATCH($B2188&amp;$C2188,'Smelter Look-up'!$J:$J,0))</f>
        <v>#N/A</v>
      </c>
      <c r="X2188" s="170">
        <f t="shared" ca="1" si="108"/>
        <v>0</v>
      </c>
      <c r="AB2188" s="314" t="str">
        <f t="shared" si="110"/>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9"/>
        <v/>
      </c>
      <c r="T2189" s="155" t="str">
        <f ca="1">IF(B2189="","",IF(ISERROR(MATCH($J2189,SorP!$B$1:$B$6226,0)),"",INDIRECT("'SorP'!$A$"&amp;MATCH($S2189&amp;$J2189,SorP!C:C,0))))</f>
        <v/>
      </c>
      <c r="U2189" s="168"/>
      <c r="V2189" s="169" t="e">
        <f>IF(C2189="",NA(),MATCH($B2189&amp;$C2189,'Smelter Look-up'!$J:$J,0))</f>
        <v>#N/A</v>
      </c>
      <c r="X2189" s="170">
        <f t="shared" ca="1" si="108"/>
        <v>0</v>
      </c>
      <c r="AB2189" s="314" t="str">
        <f t="shared" si="110"/>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9"/>
        <v/>
      </c>
      <c r="T2190" s="155" t="str">
        <f ca="1">IF(B2190="","",IF(ISERROR(MATCH($J2190,SorP!$B$1:$B$6226,0)),"",INDIRECT("'SorP'!$A$"&amp;MATCH($S2190&amp;$J2190,SorP!C:C,0))))</f>
        <v/>
      </c>
      <c r="U2190" s="168"/>
      <c r="V2190" s="169" t="e">
        <f>IF(C2190="",NA(),MATCH($B2190&amp;$C2190,'Smelter Look-up'!$J:$J,0))</f>
        <v>#N/A</v>
      </c>
      <c r="X2190" s="170">
        <f t="shared" ca="1" si="108"/>
        <v>0</v>
      </c>
      <c r="AB2190" s="314" t="str">
        <f t="shared" si="110"/>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9"/>
        <v/>
      </c>
      <c r="T2191" s="155" t="str">
        <f ca="1">IF(B2191="","",IF(ISERROR(MATCH($J2191,SorP!$B$1:$B$6226,0)),"",INDIRECT("'SorP'!$A$"&amp;MATCH($S2191&amp;$J2191,SorP!C:C,0))))</f>
        <v/>
      </c>
      <c r="U2191" s="168"/>
      <c r="V2191" s="169" t="e">
        <f>IF(C2191="",NA(),MATCH($B2191&amp;$C2191,'Smelter Look-up'!$J:$J,0))</f>
        <v>#N/A</v>
      </c>
      <c r="X2191" s="170">
        <f t="shared" ca="1" si="108"/>
        <v>0</v>
      </c>
      <c r="AB2191" s="314" t="str">
        <f t="shared" si="110"/>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4" t="str">
        <f t="shared" si="110"/>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4" t="str">
        <f t="shared" si="110"/>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4" t="str">
        <f t="shared" si="110"/>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4" t="str">
        <f t="shared" si="110"/>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4" t="str">
        <f t="shared" si="110"/>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4" t="str">
        <f t="shared" si="110"/>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4" t="str">
        <f t="shared" si="110"/>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4" t="str">
        <f t="shared" si="110"/>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4" t="str">
        <f t="shared" si="110"/>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4" t="str">
        <f t="shared" si="110"/>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4" t="str">
        <f t="shared" si="110"/>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4" t="str">
        <f t="shared" si="110"/>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4" t="str">
        <f t="shared" si="110"/>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ca="1" si="108"/>
        <v>0</v>
      </c>
      <c r="AB2205" s="314" t="str">
        <f t="shared" si="110"/>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9"/>
        <v/>
      </c>
      <c r="T2206" s="155" t="str">
        <f ca="1">IF(B2206="","",IF(ISERROR(MATCH($J2206,SorP!$B$1:$B$6226,0)),"",INDIRECT("'SorP'!$A$"&amp;MATCH($S2206&amp;$J2206,SorP!C:C,0))))</f>
        <v/>
      </c>
      <c r="U2206" s="168"/>
      <c r="V2206" s="169" t="e">
        <f>IF(C2206="",NA(),MATCH($B2206&amp;$C2206,'Smelter Look-up'!$J:$J,0))</f>
        <v>#N/A</v>
      </c>
      <c r="X2206" s="170">
        <f t="shared" ca="1" si="108"/>
        <v>0</v>
      </c>
      <c r="AB2206" s="314" t="str">
        <f t="shared" si="110"/>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9"/>
        <v/>
      </c>
      <c r="T2207" s="155" t="str">
        <f ca="1">IF(B2207="","",IF(ISERROR(MATCH($J2207,SorP!$B$1:$B$6226,0)),"",INDIRECT("'SorP'!$A$"&amp;MATCH($S2207&amp;$J2207,SorP!C:C,0))))</f>
        <v/>
      </c>
      <c r="U2207" s="168"/>
      <c r="V2207" s="169" t="e">
        <f>IF(C2207="",NA(),MATCH($B2207&amp;$C2207,'Smelter Look-up'!$J:$J,0))</f>
        <v>#N/A</v>
      </c>
      <c r="X2207" s="170">
        <f t="shared" ca="1" si="108"/>
        <v>0</v>
      </c>
      <c r="AB2207" s="314" t="str">
        <f t="shared" si="110"/>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4" t="str">
        <f t="shared" si="110"/>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4" t="str">
        <f t="shared" si="110"/>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4" t="str">
        <f t="shared" si="110"/>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4" t="str">
        <f t="shared" si="110"/>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4" t="str">
        <f t="shared" si="110"/>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4" t="str">
        <f t="shared" si="110"/>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4" t="str">
        <f t="shared" si="110"/>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4" t="str">
        <f t="shared" si="110"/>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4" t="str">
        <f t="shared" si="110"/>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4" t="str">
        <f t="shared" si="110"/>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4" t="str">
        <f t="shared" si="110"/>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4" t="str">
        <f t="shared" si="110"/>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4" t="str">
        <f t="shared" si="110"/>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4" t="str">
        <f t="shared" si="110"/>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10"/>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10"/>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10"/>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10"/>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10"/>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10"/>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ref="X2239:X2302" ca="1" si="111">IF(AND(C2239="Smelter not listed",OR(LEN(D2239)=0,LEN(E2239)=0)),1,0)</f>
        <v>0</v>
      </c>
      <c r="AB2239" s="314" t="str">
        <f t="shared" si="110"/>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12">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11"/>
        <v>0</v>
      </c>
      <c r="AB2240" s="314" t="str">
        <f t="shared" si="110"/>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2"/>
        <v/>
      </c>
      <c r="T2241" s="155" t="str">
        <f ca="1">IF(B2241="","",IF(ISERROR(MATCH($J2241,SorP!$B$1:$B$6226,0)),"",INDIRECT("'SorP'!$A$"&amp;MATCH($S2241&amp;$J2241,SorP!C:C,0))))</f>
        <v/>
      </c>
      <c r="U2241" s="168"/>
      <c r="V2241" s="169" t="e">
        <f>IF(C2241="",NA(),MATCH($B2241&amp;$C2241,'Smelter Look-up'!$J:$J,0))</f>
        <v>#N/A</v>
      </c>
      <c r="X2241" s="170">
        <f t="shared" ca="1" si="111"/>
        <v>0</v>
      </c>
      <c r="AB2241" s="314" t="str">
        <f t="shared" si="110"/>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2"/>
        <v/>
      </c>
      <c r="T2242" s="155" t="str">
        <f ca="1">IF(B2242="","",IF(ISERROR(MATCH($J2242,SorP!$B$1:$B$6226,0)),"",INDIRECT("'SorP'!$A$"&amp;MATCH($S2242&amp;$J2242,SorP!C:C,0))))</f>
        <v/>
      </c>
      <c r="U2242" s="168"/>
      <c r="V2242" s="169" t="e">
        <f>IF(C2242="",NA(),MATCH($B2242&amp;$C2242,'Smelter Look-up'!$J:$J,0))</f>
        <v>#N/A</v>
      </c>
      <c r="X2242" s="170">
        <f t="shared" ca="1" si="111"/>
        <v>0</v>
      </c>
      <c r="AB2242" s="314" t="str">
        <f t="shared" si="110"/>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2"/>
        <v/>
      </c>
      <c r="T2243" s="155" t="str">
        <f ca="1">IF(B2243="","",IF(ISERROR(MATCH($J2243,SorP!$B$1:$B$6226,0)),"",INDIRECT("'SorP'!$A$"&amp;MATCH($S2243&amp;$J2243,SorP!C:C,0))))</f>
        <v/>
      </c>
      <c r="U2243" s="168"/>
      <c r="V2243" s="169" t="e">
        <f>IF(C2243="",NA(),MATCH($B2243&amp;$C2243,'Smelter Look-up'!$J:$J,0))</f>
        <v>#N/A</v>
      </c>
      <c r="X2243" s="170">
        <f t="shared" ca="1" si="111"/>
        <v>0</v>
      </c>
      <c r="AB2243" s="314" t="str">
        <f t="shared" si="110"/>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2"/>
        <v/>
      </c>
      <c r="T2244" s="155" t="str">
        <f ca="1">IF(B2244="","",IF(ISERROR(MATCH($J2244,SorP!$B$1:$B$6226,0)),"",INDIRECT("'SorP'!$A$"&amp;MATCH($S2244&amp;$J2244,SorP!C:C,0))))</f>
        <v/>
      </c>
      <c r="U2244" s="168"/>
      <c r="V2244" s="169" t="e">
        <f>IF(C2244="",NA(),MATCH($B2244&amp;$C2244,'Smelter Look-up'!$J:$J,0))</f>
        <v>#N/A</v>
      </c>
      <c r="X2244" s="170">
        <f t="shared" ca="1" si="111"/>
        <v>0</v>
      </c>
      <c r="AB2244" s="314" t="str">
        <f t="shared" si="110"/>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2"/>
        <v/>
      </c>
      <c r="T2245" s="155" t="str">
        <f ca="1">IF(B2245="","",IF(ISERROR(MATCH($J2245,SorP!$B$1:$B$6226,0)),"",INDIRECT("'SorP'!$A$"&amp;MATCH($S2245&amp;$J2245,SorP!C:C,0))))</f>
        <v/>
      </c>
      <c r="U2245" s="168"/>
      <c r="V2245" s="169" t="e">
        <f>IF(C2245="",NA(),MATCH($B2245&amp;$C2245,'Smelter Look-up'!$J:$J,0))</f>
        <v>#N/A</v>
      </c>
      <c r="X2245" s="170">
        <f t="shared" ca="1" si="111"/>
        <v>0</v>
      </c>
      <c r="AB2245" s="314" t="str">
        <f t="shared" si="110"/>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2"/>
        <v/>
      </c>
      <c r="T2246" s="155" t="str">
        <f ca="1">IF(B2246="","",IF(ISERROR(MATCH($J2246,SorP!$B$1:$B$6226,0)),"",INDIRECT("'SorP'!$A$"&amp;MATCH($S2246&amp;$J2246,SorP!C:C,0))))</f>
        <v/>
      </c>
      <c r="U2246" s="168"/>
      <c r="V2246" s="169" t="e">
        <f>IF(C2246="",NA(),MATCH($B2246&amp;$C2246,'Smelter Look-up'!$J:$J,0))</f>
        <v>#N/A</v>
      </c>
      <c r="X2246" s="170">
        <f t="shared" ca="1" si="111"/>
        <v>0</v>
      </c>
      <c r="AB2246" s="314" t="str">
        <f t="shared" ref="AB2246:AB2309" si="113">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2"/>
        <v/>
      </c>
      <c r="T2247" s="155" t="str">
        <f ca="1">IF(B2247="","",IF(ISERROR(MATCH($J2247,SorP!$B$1:$B$6226,0)),"",INDIRECT("'SorP'!$A$"&amp;MATCH($S2247&amp;$J2247,SorP!C:C,0))))</f>
        <v/>
      </c>
      <c r="U2247" s="168"/>
      <c r="V2247" s="169" t="e">
        <f>IF(C2247="",NA(),MATCH($B2247&amp;$C2247,'Smelter Look-up'!$J:$J,0))</f>
        <v>#N/A</v>
      </c>
      <c r="X2247" s="170">
        <f t="shared" ca="1" si="111"/>
        <v>0</v>
      </c>
      <c r="AB2247" s="314" t="str">
        <f t="shared" si="113"/>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2"/>
        <v/>
      </c>
      <c r="T2248" s="155" t="str">
        <f ca="1">IF(B2248="","",IF(ISERROR(MATCH($J2248,SorP!$B$1:$B$6226,0)),"",INDIRECT("'SorP'!$A$"&amp;MATCH($S2248&amp;$J2248,SorP!C:C,0))))</f>
        <v/>
      </c>
      <c r="U2248" s="168"/>
      <c r="V2248" s="169" t="e">
        <f>IF(C2248="",NA(),MATCH($B2248&amp;$C2248,'Smelter Look-up'!$J:$J,0))</f>
        <v>#N/A</v>
      </c>
      <c r="X2248" s="170">
        <f t="shared" ca="1" si="111"/>
        <v>0</v>
      </c>
      <c r="AB2248" s="314" t="str">
        <f t="shared" si="113"/>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2"/>
        <v/>
      </c>
      <c r="T2249" s="155" t="str">
        <f ca="1">IF(B2249="","",IF(ISERROR(MATCH($J2249,SorP!$B$1:$B$6226,0)),"",INDIRECT("'SorP'!$A$"&amp;MATCH($S2249&amp;$J2249,SorP!C:C,0))))</f>
        <v/>
      </c>
      <c r="U2249" s="168"/>
      <c r="V2249" s="169" t="e">
        <f>IF(C2249="",NA(),MATCH($B2249&amp;$C2249,'Smelter Look-up'!$J:$J,0))</f>
        <v>#N/A</v>
      </c>
      <c r="X2249" s="170">
        <f t="shared" ca="1" si="111"/>
        <v>0</v>
      </c>
      <c r="AB2249" s="314" t="str">
        <f t="shared" si="113"/>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2"/>
        <v/>
      </c>
      <c r="T2250" s="155" t="str">
        <f ca="1">IF(B2250="","",IF(ISERROR(MATCH($J2250,SorP!$B$1:$B$6226,0)),"",INDIRECT("'SorP'!$A$"&amp;MATCH($S2250&amp;$J2250,SorP!C:C,0))))</f>
        <v/>
      </c>
      <c r="U2250" s="168"/>
      <c r="V2250" s="169" t="e">
        <f>IF(C2250="",NA(),MATCH($B2250&amp;$C2250,'Smelter Look-up'!$J:$J,0))</f>
        <v>#N/A</v>
      </c>
      <c r="X2250" s="170">
        <f t="shared" ca="1" si="111"/>
        <v>0</v>
      </c>
      <c r="AB2250" s="314" t="str">
        <f t="shared" si="113"/>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2"/>
        <v/>
      </c>
      <c r="T2251" s="155" t="str">
        <f ca="1">IF(B2251="","",IF(ISERROR(MATCH($J2251,SorP!$B$1:$B$6226,0)),"",INDIRECT("'SorP'!$A$"&amp;MATCH($S2251&amp;$J2251,SorP!C:C,0))))</f>
        <v/>
      </c>
      <c r="U2251" s="168"/>
      <c r="V2251" s="169" t="e">
        <f>IF(C2251="",NA(),MATCH($B2251&amp;$C2251,'Smelter Look-up'!$J:$J,0))</f>
        <v>#N/A</v>
      </c>
      <c r="X2251" s="170">
        <f t="shared" ca="1" si="111"/>
        <v>0</v>
      </c>
      <c r="AB2251" s="314" t="str">
        <f t="shared" si="113"/>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2"/>
        <v/>
      </c>
      <c r="T2252" s="155" t="str">
        <f ca="1">IF(B2252="","",IF(ISERROR(MATCH($J2252,SorP!$B$1:$B$6226,0)),"",INDIRECT("'SorP'!$A$"&amp;MATCH($S2252&amp;$J2252,SorP!C:C,0))))</f>
        <v/>
      </c>
      <c r="U2252" s="168"/>
      <c r="V2252" s="169" t="e">
        <f>IF(C2252="",NA(),MATCH($B2252&amp;$C2252,'Smelter Look-up'!$J:$J,0))</f>
        <v>#N/A</v>
      </c>
      <c r="X2252" s="170">
        <f t="shared" ca="1" si="111"/>
        <v>0</v>
      </c>
      <c r="AB2252" s="314" t="str">
        <f t="shared" si="113"/>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2"/>
        <v/>
      </c>
      <c r="T2253" s="155" t="str">
        <f ca="1">IF(B2253="","",IF(ISERROR(MATCH($J2253,SorP!$B$1:$B$6226,0)),"",INDIRECT("'SorP'!$A$"&amp;MATCH($S2253&amp;$J2253,SorP!C:C,0))))</f>
        <v/>
      </c>
      <c r="U2253" s="168"/>
      <c r="V2253" s="169" t="e">
        <f>IF(C2253="",NA(),MATCH($B2253&amp;$C2253,'Smelter Look-up'!$J:$J,0))</f>
        <v>#N/A</v>
      </c>
      <c r="X2253" s="170">
        <f t="shared" ca="1" si="111"/>
        <v>0</v>
      </c>
      <c r="AB2253" s="314" t="str">
        <f t="shared" si="113"/>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2"/>
        <v/>
      </c>
      <c r="T2254" s="155" t="str">
        <f ca="1">IF(B2254="","",IF(ISERROR(MATCH($J2254,SorP!$B$1:$B$6226,0)),"",INDIRECT("'SorP'!$A$"&amp;MATCH($S2254&amp;$J2254,SorP!C:C,0))))</f>
        <v/>
      </c>
      <c r="U2254" s="168"/>
      <c r="V2254" s="169" t="e">
        <f>IF(C2254="",NA(),MATCH($B2254&amp;$C2254,'Smelter Look-up'!$J:$J,0))</f>
        <v>#N/A</v>
      </c>
      <c r="X2254" s="170">
        <f t="shared" ca="1" si="111"/>
        <v>0</v>
      </c>
      <c r="AB2254" s="314" t="str">
        <f t="shared" si="113"/>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2"/>
        <v/>
      </c>
      <c r="T2255" s="155" t="str">
        <f ca="1">IF(B2255="","",IF(ISERROR(MATCH($J2255,SorP!$B$1:$B$6226,0)),"",INDIRECT("'SorP'!$A$"&amp;MATCH($S2255&amp;$J2255,SorP!C:C,0))))</f>
        <v/>
      </c>
      <c r="U2255" s="168"/>
      <c r="V2255" s="169" t="e">
        <f>IF(C2255="",NA(),MATCH($B2255&amp;$C2255,'Smelter Look-up'!$J:$J,0))</f>
        <v>#N/A</v>
      </c>
      <c r="X2255" s="170">
        <f t="shared" ca="1" si="111"/>
        <v>0</v>
      </c>
      <c r="AB2255" s="314" t="str">
        <f t="shared" si="113"/>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2"/>
        <v/>
      </c>
      <c r="T2256" s="155" t="str">
        <f ca="1">IF(B2256="","",IF(ISERROR(MATCH($J2256,SorP!$B$1:$B$6226,0)),"",INDIRECT("'SorP'!$A$"&amp;MATCH($S2256&amp;$J2256,SorP!C:C,0))))</f>
        <v/>
      </c>
      <c r="U2256" s="168"/>
      <c r="V2256" s="169" t="e">
        <f>IF(C2256="",NA(),MATCH($B2256&amp;$C2256,'Smelter Look-up'!$J:$J,0))</f>
        <v>#N/A</v>
      </c>
      <c r="X2256" s="170">
        <f t="shared" ca="1" si="111"/>
        <v>0</v>
      </c>
      <c r="AB2256" s="314" t="str">
        <f t="shared" si="113"/>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2"/>
        <v/>
      </c>
      <c r="T2257" s="155" t="str">
        <f ca="1">IF(B2257="","",IF(ISERROR(MATCH($J2257,SorP!$B$1:$B$6226,0)),"",INDIRECT("'SorP'!$A$"&amp;MATCH($S2257&amp;$J2257,SorP!C:C,0))))</f>
        <v/>
      </c>
      <c r="U2257" s="168"/>
      <c r="V2257" s="169" t="e">
        <f>IF(C2257="",NA(),MATCH($B2257&amp;$C2257,'Smelter Look-up'!$J:$J,0))</f>
        <v>#N/A</v>
      </c>
      <c r="X2257" s="170">
        <f t="shared" ca="1" si="111"/>
        <v>0</v>
      </c>
      <c r="AB2257" s="314" t="str">
        <f t="shared" si="113"/>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2"/>
        <v/>
      </c>
      <c r="T2258" s="155" t="str">
        <f ca="1">IF(B2258="","",IF(ISERROR(MATCH($J2258,SorP!$B$1:$B$6226,0)),"",INDIRECT("'SorP'!$A$"&amp;MATCH($S2258&amp;$J2258,SorP!C:C,0))))</f>
        <v/>
      </c>
      <c r="U2258" s="168"/>
      <c r="V2258" s="169" t="e">
        <f>IF(C2258="",NA(),MATCH($B2258&amp;$C2258,'Smelter Look-up'!$J:$J,0))</f>
        <v>#N/A</v>
      </c>
      <c r="X2258" s="170">
        <f t="shared" ca="1" si="111"/>
        <v>0</v>
      </c>
      <c r="AB2258" s="314" t="str">
        <f t="shared" si="113"/>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2"/>
        <v/>
      </c>
      <c r="T2259" s="155" t="str">
        <f ca="1">IF(B2259="","",IF(ISERROR(MATCH($J2259,SorP!$B$1:$B$6226,0)),"",INDIRECT("'SorP'!$A$"&amp;MATCH($S2259&amp;$J2259,SorP!C:C,0))))</f>
        <v/>
      </c>
      <c r="U2259" s="168"/>
      <c r="V2259" s="169" t="e">
        <f>IF(C2259="",NA(),MATCH($B2259&amp;$C2259,'Smelter Look-up'!$J:$J,0))</f>
        <v>#N/A</v>
      </c>
      <c r="X2259" s="170">
        <f t="shared" ca="1" si="111"/>
        <v>0</v>
      </c>
      <c r="AB2259" s="314" t="str">
        <f t="shared" si="113"/>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2"/>
        <v/>
      </c>
      <c r="T2260" s="155" t="str">
        <f ca="1">IF(B2260="","",IF(ISERROR(MATCH($J2260,SorP!$B$1:$B$6226,0)),"",INDIRECT("'SorP'!$A$"&amp;MATCH($S2260&amp;$J2260,SorP!C:C,0))))</f>
        <v/>
      </c>
      <c r="U2260" s="168"/>
      <c r="V2260" s="169" t="e">
        <f>IF(C2260="",NA(),MATCH($B2260&amp;$C2260,'Smelter Look-up'!$J:$J,0))</f>
        <v>#N/A</v>
      </c>
      <c r="X2260" s="170">
        <f t="shared" ca="1" si="111"/>
        <v>0</v>
      </c>
      <c r="AB2260" s="314" t="str">
        <f t="shared" si="113"/>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2"/>
        <v/>
      </c>
      <c r="T2261" s="155" t="str">
        <f ca="1">IF(B2261="","",IF(ISERROR(MATCH($J2261,SorP!$B$1:$B$6226,0)),"",INDIRECT("'SorP'!$A$"&amp;MATCH($S2261&amp;$J2261,SorP!C:C,0))))</f>
        <v/>
      </c>
      <c r="U2261" s="168"/>
      <c r="V2261" s="169" t="e">
        <f>IF(C2261="",NA(),MATCH($B2261&amp;$C2261,'Smelter Look-up'!$J:$J,0))</f>
        <v>#N/A</v>
      </c>
      <c r="X2261" s="170">
        <f t="shared" ca="1" si="111"/>
        <v>0</v>
      </c>
      <c r="AB2261" s="314" t="str">
        <f t="shared" si="113"/>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2"/>
        <v/>
      </c>
      <c r="T2262" s="155" t="str">
        <f ca="1">IF(B2262="","",IF(ISERROR(MATCH($J2262,SorP!$B$1:$B$6226,0)),"",INDIRECT("'SorP'!$A$"&amp;MATCH($S2262&amp;$J2262,SorP!C:C,0))))</f>
        <v/>
      </c>
      <c r="U2262" s="168"/>
      <c r="V2262" s="169" t="e">
        <f>IF(C2262="",NA(),MATCH($B2262&amp;$C2262,'Smelter Look-up'!$J:$J,0))</f>
        <v>#N/A</v>
      </c>
      <c r="X2262" s="170">
        <f t="shared" ca="1" si="111"/>
        <v>0</v>
      </c>
      <c r="AB2262" s="314" t="str">
        <f t="shared" si="113"/>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2"/>
        <v/>
      </c>
      <c r="T2263" s="155" t="str">
        <f ca="1">IF(B2263="","",IF(ISERROR(MATCH($J2263,SorP!$B$1:$B$6226,0)),"",INDIRECT("'SorP'!$A$"&amp;MATCH($S2263&amp;$J2263,SorP!C:C,0))))</f>
        <v/>
      </c>
      <c r="U2263" s="168"/>
      <c r="V2263" s="169" t="e">
        <f>IF(C2263="",NA(),MATCH($B2263&amp;$C2263,'Smelter Look-up'!$J:$J,0))</f>
        <v>#N/A</v>
      </c>
      <c r="X2263" s="170">
        <f t="shared" ca="1" si="111"/>
        <v>0</v>
      </c>
      <c r="AB2263" s="314" t="str">
        <f t="shared" si="113"/>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2"/>
        <v/>
      </c>
      <c r="T2264" s="155" t="str">
        <f ca="1">IF(B2264="","",IF(ISERROR(MATCH($J2264,SorP!$B$1:$B$6226,0)),"",INDIRECT("'SorP'!$A$"&amp;MATCH($S2264&amp;$J2264,SorP!C:C,0))))</f>
        <v/>
      </c>
      <c r="U2264" s="168"/>
      <c r="V2264" s="169" t="e">
        <f>IF(C2264="",NA(),MATCH($B2264&amp;$C2264,'Smelter Look-up'!$J:$J,0))</f>
        <v>#N/A</v>
      </c>
      <c r="X2264" s="170">
        <f t="shared" ca="1" si="111"/>
        <v>0</v>
      </c>
      <c r="AB2264" s="314" t="str">
        <f t="shared" si="113"/>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2"/>
        <v/>
      </c>
      <c r="T2265" s="155" t="str">
        <f ca="1">IF(B2265="","",IF(ISERROR(MATCH($J2265,SorP!$B$1:$B$6226,0)),"",INDIRECT("'SorP'!$A$"&amp;MATCH($S2265&amp;$J2265,SorP!C:C,0))))</f>
        <v/>
      </c>
      <c r="U2265" s="168"/>
      <c r="V2265" s="169" t="e">
        <f>IF(C2265="",NA(),MATCH($B2265&amp;$C2265,'Smelter Look-up'!$J:$J,0))</f>
        <v>#N/A</v>
      </c>
      <c r="X2265" s="170">
        <f t="shared" ca="1" si="111"/>
        <v>0</v>
      </c>
      <c r="AB2265" s="314" t="str">
        <f t="shared" si="113"/>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2"/>
        <v/>
      </c>
      <c r="T2266" s="155" t="str">
        <f ca="1">IF(B2266="","",IF(ISERROR(MATCH($J2266,SorP!$B$1:$B$6226,0)),"",INDIRECT("'SorP'!$A$"&amp;MATCH($S2266&amp;$J2266,SorP!C:C,0))))</f>
        <v/>
      </c>
      <c r="U2266" s="168"/>
      <c r="V2266" s="169" t="e">
        <f>IF(C2266="",NA(),MATCH($B2266&amp;$C2266,'Smelter Look-up'!$J:$J,0))</f>
        <v>#N/A</v>
      </c>
      <c r="X2266" s="170">
        <f t="shared" ca="1" si="111"/>
        <v>0</v>
      </c>
      <c r="AB2266" s="314" t="str">
        <f t="shared" si="113"/>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2"/>
        <v/>
      </c>
      <c r="T2267" s="155" t="str">
        <f ca="1">IF(B2267="","",IF(ISERROR(MATCH($J2267,SorP!$B$1:$B$6226,0)),"",INDIRECT("'SorP'!$A$"&amp;MATCH($S2267&amp;$J2267,SorP!C:C,0))))</f>
        <v/>
      </c>
      <c r="U2267" s="168"/>
      <c r="V2267" s="169" t="e">
        <f>IF(C2267="",NA(),MATCH($B2267&amp;$C2267,'Smelter Look-up'!$J:$J,0))</f>
        <v>#N/A</v>
      </c>
      <c r="X2267" s="170">
        <f t="shared" ca="1" si="111"/>
        <v>0</v>
      </c>
      <c r="AB2267" s="314" t="str">
        <f t="shared" si="113"/>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2"/>
        <v/>
      </c>
      <c r="T2268" s="155" t="str">
        <f ca="1">IF(B2268="","",IF(ISERROR(MATCH($J2268,SorP!$B$1:$B$6226,0)),"",INDIRECT("'SorP'!$A$"&amp;MATCH($S2268&amp;$J2268,SorP!C:C,0))))</f>
        <v/>
      </c>
      <c r="U2268" s="168"/>
      <c r="V2268" s="169" t="e">
        <f>IF(C2268="",NA(),MATCH($B2268&amp;$C2268,'Smelter Look-up'!$J:$J,0))</f>
        <v>#N/A</v>
      </c>
      <c r="X2268" s="170">
        <f t="shared" ca="1" si="111"/>
        <v>0</v>
      </c>
      <c r="AB2268" s="314" t="str">
        <f t="shared" si="113"/>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2"/>
        <v/>
      </c>
      <c r="T2269" s="155" t="str">
        <f ca="1">IF(B2269="","",IF(ISERROR(MATCH($J2269,SorP!$B$1:$B$6226,0)),"",INDIRECT("'SorP'!$A$"&amp;MATCH($S2269&amp;$J2269,SorP!C:C,0))))</f>
        <v/>
      </c>
      <c r="U2269" s="168"/>
      <c r="V2269" s="169" t="e">
        <f>IF(C2269="",NA(),MATCH($B2269&amp;$C2269,'Smelter Look-up'!$J:$J,0))</f>
        <v>#N/A</v>
      </c>
      <c r="X2269" s="170">
        <f t="shared" ca="1" si="111"/>
        <v>0</v>
      </c>
      <c r="AB2269" s="314" t="str">
        <f t="shared" si="113"/>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2"/>
        <v/>
      </c>
      <c r="T2270" s="155" t="str">
        <f ca="1">IF(B2270="","",IF(ISERROR(MATCH($J2270,SorP!$B$1:$B$6226,0)),"",INDIRECT("'SorP'!$A$"&amp;MATCH($S2270&amp;$J2270,SorP!C:C,0))))</f>
        <v/>
      </c>
      <c r="U2270" s="168"/>
      <c r="V2270" s="169" t="e">
        <f>IF(C2270="",NA(),MATCH($B2270&amp;$C2270,'Smelter Look-up'!$J:$J,0))</f>
        <v>#N/A</v>
      </c>
      <c r="X2270" s="170">
        <f t="shared" ca="1" si="111"/>
        <v>0</v>
      </c>
      <c r="AB2270" s="314" t="str">
        <f t="shared" si="113"/>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2"/>
        <v/>
      </c>
      <c r="T2271" s="155" t="str">
        <f ca="1">IF(B2271="","",IF(ISERROR(MATCH($J2271,SorP!$B$1:$B$6226,0)),"",INDIRECT("'SorP'!$A$"&amp;MATCH($S2271&amp;$J2271,SorP!C:C,0))))</f>
        <v/>
      </c>
      <c r="U2271" s="168"/>
      <c r="V2271" s="169" t="e">
        <f>IF(C2271="",NA(),MATCH($B2271&amp;$C2271,'Smelter Look-up'!$J:$J,0))</f>
        <v>#N/A</v>
      </c>
      <c r="X2271" s="170">
        <f t="shared" ca="1" si="111"/>
        <v>0</v>
      </c>
      <c r="AB2271" s="314" t="str">
        <f t="shared" si="113"/>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2"/>
        <v/>
      </c>
      <c r="T2272" s="155" t="str">
        <f ca="1">IF(B2272="","",IF(ISERROR(MATCH($J2272,SorP!$B$1:$B$6226,0)),"",INDIRECT("'SorP'!$A$"&amp;MATCH($S2272&amp;$J2272,SorP!C:C,0))))</f>
        <v/>
      </c>
      <c r="U2272" s="168"/>
      <c r="V2272" s="169" t="e">
        <f>IF(C2272="",NA(),MATCH($B2272&amp;$C2272,'Smelter Look-up'!$J:$J,0))</f>
        <v>#N/A</v>
      </c>
      <c r="X2272" s="170">
        <f t="shared" ca="1" si="111"/>
        <v>0</v>
      </c>
      <c r="AB2272" s="314" t="str">
        <f t="shared" si="113"/>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2"/>
        <v/>
      </c>
      <c r="T2273" s="155" t="str">
        <f ca="1">IF(B2273="","",IF(ISERROR(MATCH($J2273,SorP!$B$1:$B$6226,0)),"",INDIRECT("'SorP'!$A$"&amp;MATCH($S2273&amp;$J2273,SorP!C:C,0))))</f>
        <v/>
      </c>
      <c r="U2273" s="168"/>
      <c r="V2273" s="169" t="e">
        <f>IF(C2273="",NA(),MATCH($B2273&amp;$C2273,'Smelter Look-up'!$J:$J,0))</f>
        <v>#N/A</v>
      </c>
      <c r="X2273" s="170">
        <f t="shared" ca="1" si="111"/>
        <v>0</v>
      </c>
      <c r="AB2273" s="314" t="str">
        <f t="shared" si="113"/>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2"/>
        <v/>
      </c>
      <c r="T2274" s="155" t="str">
        <f ca="1">IF(B2274="","",IF(ISERROR(MATCH($J2274,SorP!$B$1:$B$6226,0)),"",INDIRECT("'SorP'!$A$"&amp;MATCH($S2274&amp;$J2274,SorP!C:C,0))))</f>
        <v/>
      </c>
      <c r="U2274" s="168"/>
      <c r="V2274" s="169" t="e">
        <f>IF(C2274="",NA(),MATCH($B2274&amp;$C2274,'Smelter Look-up'!$J:$J,0))</f>
        <v>#N/A</v>
      </c>
      <c r="X2274" s="170">
        <f t="shared" ca="1" si="111"/>
        <v>0</v>
      </c>
      <c r="AB2274" s="314" t="str">
        <f t="shared" si="113"/>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2"/>
        <v/>
      </c>
      <c r="T2275" s="155" t="str">
        <f ca="1">IF(B2275="","",IF(ISERROR(MATCH($J2275,SorP!$B$1:$B$6226,0)),"",INDIRECT("'SorP'!$A$"&amp;MATCH($S2275&amp;$J2275,SorP!C:C,0))))</f>
        <v/>
      </c>
      <c r="U2275" s="168"/>
      <c r="V2275" s="169" t="e">
        <f>IF(C2275="",NA(),MATCH($B2275&amp;$C2275,'Smelter Look-up'!$J:$J,0))</f>
        <v>#N/A</v>
      </c>
      <c r="X2275" s="170">
        <f t="shared" ca="1" si="111"/>
        <v>0</v>
      </c>
      <c r="AB2275" s="314" t="str">
        <f t="shared" si="113"/>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2"/>
        <v/>
      </c>
      <c r="T2276" s="155" t="str">
        <f ca="1">IF(B2276="","",IF(ISERROR(MATCH($J2276,SorP!$B$1:$B$6226,0)),"",INDIRECT("'SorP'!$A$"&amp;MATCH($S2276&amp;$J2276,SorP!C:C,0))))</f>
        <v/>
      </c>
      <c r="U2276" s="168"/>
      <c r="V2276" s="169" t="e">
        <f>IF(C2276="",NA(),MATCH($B2276&amp;$C2276,'Smelter Look-up'!$J:$J,0))</f>
        <v>#N/A</v>
      </c>
      <c r="X2276" s="170">
        <f t="shared" ca="1" si="111"/>
        <v>0</v>
      </c>
      <c r="AB2276" s="314" t="str">
        <f t="shared" si="113"/>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2"/>
        <v/>
      </c>
      <c r="T2277" s="155" t="str">
        <f ca="1">IF(B2277="","",IF(ISERROR(MATCH($J2277,SorP!$B$1:$B$6226,0)),"",INDIRECT("'SorP'!$A$"&amp;MATCH($S2277&amp;$J2277,SorP!C:C,0))))</f>
        <v/>
      </c>
      <c r="U2277" s="168"/>
      <c r="V2277" s="169" t="e">
        <f>IF(C2277="",NA(),MATCH($B2277&amp;$C2277,'Smelter Look-up'!$J:$J,0))</f>
        <v>#N/A</v>
      </c>
      <c r="X2277" s="170">
        <f t="shared" ca="1" si="111"/>
        <v>0</v>
      </c>
      <c r="AB2277" s="314" t="str">
        <f t="shared" si="113"/>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4" t="str">
        <f t="shared" si="113"/>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4" t="str">
        <f t="shared" si="113"/>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4" t="str">
        <f t="shared" si="113"/>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4" t="str">
        <f t="shared" si="113"/>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4" t="str">
        <f t="shared" si="113"/>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4" t="str">
        <f t="shared" si="113"/>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4" t="str">
        <f t="shared" si="113"/>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4" t="str">
        <f t="shared" si="113"/>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3"/>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3"/>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3"/>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3"/>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3"/>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3"/>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ref="X2303:X2366" ca="1" si="114">IF(AND(C2303="Smelter not listed",OR(LEN(D2303)=0,LEN(E2303)=0)),1,0)</f>
        <v>0</v>
      </c>
      <c r="AB2303" s="314" t="str">
        <f t="shared" si="113"/>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5">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4"/>
        <v>0</v>
      </c>
      <c r="AB2304" s="314" t="str">
        <f t="shared" si="113"/>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5"/>
        <v/>
      </c>
      <c r="T2305" s="155" t="str">
        <f ca="1">IF(B2305="","",IF(ISERROR(MATCH($J2305,SorP!$B$1:$B$6226,0)),"",INDIRECT("'SorP'!$A$"&amp;MATCH($S2305&amp;$J2305,SorP!C:C,0))))</f>
        <v/>
      </c>
      <c r="U2305" s="168"/>
      <c r="V2305" s="169" t="e">
        <f>IF(C2305="",NA(),MATCH($B2305&amp;$C2305,'Smelter Look-up'!$J:$J,0))</f>
        <v>#N/A</v>
      </c>
      <c r="X2305" s="170">
        <f t="shared" ca="1" si="114"/>
        <v>0</v>
      </c>
      <c r="AB2305" s="314" t="str">
        <f t="shared" si="113"/>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5"/>
        <v/>
      </c>
      <c r="T2306" s="155" t="str">
        <f ca="1">IF(B2306="","",IF(ISERROR(MATCH($J2306,SorP!$B$1:$B$6226,0)),"",INDIRECT("'SorP'!$A$"&amp;MATCH($S2306&amp;$J2306,SorP!C:C,0))))</f>
        <v/>
      </c>
      <c r="U2306" s="168"/>
      <c r="V2306" s="169" t="e">
        <f>IF(C2306="",NA(),MATCH($B2306&amp;$C2306,'Smelter Look-up'!$J:$J,0))</f>
        <v>#N/A</v>
      </c>
      <c r="X2306" s="170">
        <f t="shared" ca="1" si="114"/>
        <v>0</v>
      </c>
      <c r="AB2306" s="314" t="str">
        <f t="shared" si="113"/>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5"/>
        <v/>
      </c>
      <c r="T2307" s="155" t="str">
        <f ca="1">IF(B2307="","",IF(ISERROR(MATCH($J2307,SorP!$B$1:$B$6226,0)),"",INDIRECT("'SorP'!$A$"&amp;MATCH($S2307&amp;$J2307,SorP!C:C,0))))</f>
        <v/>
      </c>
      <c r="U2307" s="168"/>
      <c r="V2307" s="169" t="e">
        <f>IF(C2307="",NA(),MATCH($B2307&amp;$C2307,'Smelter Look-up'!$J:$J,0))</f>
        <v>#N/A</v>
      </c>
      <c r="X2307" s="170">
        <f t="shared" ca="1" si="114"/>
        <v>0</v>
      </c>
      <c r="AB2307" s="314" t="str">
        <f t="shared" si="113"/>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5"/>
        <v/>
      </c>
      <c r="T2308" s="155" t="str">
        <f ca="1">IF(B2308="","",IF(ISERROR(MATCH($J2308,SorP!$B$1:$B$6226,0)),"",INDIRECT("'SorP'!$A$"&amp;MATCH($S2308&amp;$J2308,SorP!C:C,0))))</f>
        <v/>
      </c>
      <c r="U2308" s="168"/>
      <c r="V2308" s="169" t="e">
        <f>IF(C2308="",NA(),MATCH($B2308&amp;$C2308,'Smelter Look-up'!$J:$J,0))</f>
        <v>#N/A</v>
      </c>
      <c r="X2308" s="170">
        <f t="shared" ca="1" si="114"/>
        <v>0</v>
      </c>
      <c r="AB2308" s="314" t="str">
        <f t="shared" si="113"/>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5"/>
        <v/>
      </c>
      <c r="T2309" s="155" t="str">
        <f ca="1">IF(B2309="","",IF(ISERROR(MATCH($J2309,SorP!$B$1:$B$6226,0)),"",INDIRECT("'SorP'!$A$"&amp;MATCH($S2309&amp;$J2309,SorP!C:C,0))))</f>
        <v/>
      </c>
      <c r="U2309" s="168"/>
      <c r="V2309" s="169" t="e">
        <f>IF(C2309="",NA(),MATCH($B2309&amp;$C2309,'Smelter Look-up'!$J:$J,0))</f>
        <v>#N/A</v>
      </c>
      <c r="X2309" s="170">
        <f t="shared" ca="1" si="114"/>
        <v>0</v>
      </c>
      <c r="AB2309" s="314" t="str">
        <f t="shared" si="113"/>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5"/>
        <v/>
      </c>
      <c r="T2310" s="155" t="str">
        <f ca="1">IF(B2310="","",IF(ISERROR(MATCH($J2310,SorP!$B$1:$B$6226,0)),"",INDIRECT("'SorP'!$A$"&amp;MATCH($S2310&amp;$J2310,SorP!C:C,0))))</f>
        <v/>
      </c>
      <c r="U2310" s="168"/>
      <c r="V2310" s="169" t="e">
        <f>IF(C2310="",NA(),MATCH($B2310&amp;$C2310,'Smelter Look-up'!$J:$J,0))</f>
        <v>#N/A</v>
      </c>
      <c r="X2310" s="170">
        <f t="shared" ca="1" si="114"/>
        <v>0</v>
      </c>
      <c r="AB2310" s="314" t="str">
        <f t="shared" ref="AB2310:AB2373" si="116">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5"/>
        <v/>
      </c>
      <c r="T2311" s="155" t="str">
        <f ca="1">IF(B2311="","",IF(ISERROR(MATCH($J2311,SorP!$B$1:$B$6226,0)),"",INDIRECT("'SorP'!$A$"&amp;MATCH($S2311&amp;$J2311,SorP!C:C,0))))</f>
        <v/>
      </c>
      <c r="U2311" s="168"/>
      <c r="V2311" s="169" t="e">
        <f>IF(C2311="",NA(),MATCH($B2311&amp;$C2311,'Smelter Look-up'!$J:$J,0))</f>
        <v>#N/A</v>
      </c>
      <c r="X2311" s="170">
        <f t="shared" ca="1" si="114"/>
        <v>0</v>
      </c>
      <c r="AB2311" s="314" t="str">
        <f t="shared" si="116"/>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5"/>
        <v/>
      </c>
      <c r="T2312" s="155" t="str">
        <f ca="1">IF(B2312="","",IF(ISERROR(MATCH($J2312,SorP!$B$1:$B$6226,0)),"",INDIRECT("'SorP'!$A$"&amp;MATCH($S2312&amp;$J2312,SorP!C:C,0))))</f>
        <v/>
      </c>
      <c r="U2312" s="168"/>
      <c r="V2312" s="169" t="e">
        <f>IF(C2312="",NA(),MATCH($B2312&amp;$C2312,'Smelter Look-up'!$J:$J,0))</f>
        <v>#N/A</v>
      </c>
      <c r="X2312" s="170">
        <f t="shared" ca="1" si="114"/>
        <v>0</v>
      </c>
      <c r="AB2312" s="314" t="str">
        <f t="shared" si="116"/>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5"/>
        <v/>
      </c>
      <c r="T2313" s="155" t="str">
        <f ca="1">IF(B2313="","",IF(ISERROR(MATCH($J2313,SorP!$B$1:$B$6226,0)),"",INDIRECT("'SorP'!$A$"&amp;MATCH($S2313&amp;$J2313,SorP!C:C,0))))</f>
        <v/>
      </c>
      <c r="U2313" s="168"/>
      <c r="V2313" s="169" t="e">
        <f>IF(C2313="",NA(),MATCH($B2313&amp;$C2313,'Smelter Look-up'!$J:$J,0))</f>
        <v>#N/A</v>
      </c>
      <c r="X2313" s="170">
        <f t="shared" ca="1" si="114"/>
        <v>0</v>
      </c>
      <c r="AB2313" s="314" t="str">
        <f t="shared" si="116"/>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5"/>
        <v/>
      </c>
      <c r="T2314" s="155" t="str">
        <f ca="1">IF(B2314="","",IF(ISERROR(MATCH($J2314,SorP!$B$1:$B$6226,0)),"",INDIRECT("'SorP'!$A$"&amp;MATCH($S2314&amp;$J2314,SorP!C:C,0))))</f>
        <v/>
      </c>
      <c r="U2314" s="168"/>
      <c r="V2314" s="169" t="e">
        <f>IF(C2314="",NA(),MATCH($B2314&amp;$C2314,'Smelter Look-up'!$J:$J,0))</f>
        <v>#N/A</v>
      </c>
      <c r="X2314" s="170">
        <f t="shared" ca="1" si="114"/>
        <v>0</v>
      </c>
      <c r="AB2314" s="314" t="str">
        <f t="shared" si="116"/>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5"/>
        <v/>
      </c>
      <c r="T2315" s="155" t="str">
        <f ca="1">IF(B2315="","",IF(ISERROR(MATCH($J2315,SorP!$B$1:$B$6226,0)),"",INDIRECT("'SorP'!$A$"&amp;MATCH($S2315&amp;$J2315,SorP!C:C,0))))</f>
        <v/>
      </c>
      <c r="U2315" s="168"/>
      <c r="V2315" s="169" t="e">
        <f>IF(C2315="",NA(),MATCH($B2315&amp;$C2315,'Smelter Look-up'!$J:$J,0))</f>
        <v>#N/A</v>
      </c>
      <c r="X2315" s="170">
        <f t="shared" ca="1" si="114"/>
        <v>0</v>
      </c>
      <c r="AB2315" s="314" t="str">
        <f t="shared" si="116"/>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5"/>
        <v/>
      </c>
      <c r="T2316" s="155" t="str">
        <f ca="1">IF(B2316="","",IF(ISERROR(MATCH($J2316,SorP!$B$1:$B$6226,0)),"",INDIRECT("'SorP'!$A$"&amp;MATCH($S2316&amp;$J2316,SorP!C:C,0))))</f>
        <v/>
      </c>
      <c r="U2316" s="168"/>
      <c r="V2316" s="169" t="e">
        <f>IF(C2316="",NA(),MATCH($B2316&amp;$C2316,'Smelter Look-up'!$J:$J,0))</f>
        <v>#N/A</v>
      </c>
      <c r="X2316" s="170">
        <f t="shared" ca="1" si="114"/>
        <v>0</v>
      </c>
      <c r="AB2316" s="314" t="str">
        <f t="shared" si="116"/>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5"/>
        <v/>
      </c>
      <c r="T2317" s="155" t="str">
        <f ca="1">IF(B2317="","",IF(ISERROR(MATCH($J2317,SorP!$B$1:$B$6226,0)),"",INDIRECT("'SorP'!$A$"&amp;MATCH($S2317&amp;$J2317,SorP!C:C,0))))</f>
        <v/>
      </c>
      <c r="U2317" s="168"/>
      <c r="V2317" s="169" t="e">
        <f>IF(C2317="",NA(),MATCH($B2317&amp;$C2317,'Smelter Look-up'!$J:$J,0))</f>
        <v>#N/A</v>
      </c>
      <c r="X2317" s="170">
        <f t="shared" ca="1" si="114"/>
        <v>0</v>
      </c>
      <c r="AB2317" s="314" t="str">
        <f t="shared" si="116"/>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5"/>
        <v/>
      </c>
      <c r="T2318" s="155" t="str">
        <f ca="1">IF(B2318="","",IF(ISERROR(MATCH($J2318,SorP!$B$1:$B$6226,0)),"",INDIRECT("'SorP'!$A$"&amp;MATCH($S2318&amp;$J2318,SorP!C:C,0))))</f>
        <v/>
      </c>
      <c r="U2318" s="168"/>
      <c r="V2318" s="169" t="e">
        <f>IF(C2318="",NA(),MATCH($B2318&amp;$C2318,'Smelter Look-up'!$J:$J,0))</f>
        <v>#N/A</v>
      </c>
      <c r="X2318" s="170">
        <f t="shared" ca="1" si="114"/>
        <v>0</v>
      </c>
      <c r="AB2318" s="314" t="str">
        <f t="shared" si="116"/>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5"/>
        <v/>
      </c>
      <c r="T2319" s="155" t="str">
        <f ca="1">IF(B2319="","",IF(ISERROR(MATCH($J2319,SorP!$B$1:$B$6226,0)),"",INDIRECT("'SorP'!$A$"&amp;MATCH($S2319&amp;$J2319,SorP!C:C,0))))</f>
        <v/>
      </c>
      <c r="U2319" s="168"/>
      <c r="V2319" s="169" t="e">
        <f>IF(C2319="",NA(),MATCH($B2319&amp;$C2319,'Smelter Look-up'!$J:$J,0))</f>
        <v>#N/A</v>
      </c>
      <c r="X2319" s="170">
        <f t="shared" ca="1" si="114"/>
        <v>0</v>
      </c>
      <c r="AB2319" s="314" t="str">
        <f t="shared" si="116"/>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5"/>
        <v/>
      </c>
      <c r="T2320" s="155" t="str">
        <f ca="1">IF(B2320="","",IF(ISERROR(MATCH($J2320,SorP!$B$1:$B$6226,0)),"",INDIRECT("'SorP'!$A$"&amp;MATCH($S2320&amp;$J2320,SorP!C:C,0))))</f>
        <v/>
      </c>
      <c r="U2320" s="168"/>
      <c r="V2320" s="169" t="e">
        <f>IF(C2320="",NA(),MATCH($B2320&amp;$C2320,'Smelter Look-up'!$J:$J,0))</f>
        <v>#N/A</v>
      </c>
      <c r="X2320" s="170">
        <f t="shared" ca="1" si="114"/>
        <v>0</v>
      </c>
      <c r="AB2320" s="314" t="str">
        <f t="shared" si="116"/>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5"/>
        <v/>
      </c>
      <c r="T2321" s="155" t="str">
        <f ca="1">IF(B2321="","",IF(ISERROR(MATCH($J2321,SorP!$B$1:$B$6226,0)),"",INDIRECT("'SorP'!$A$"&amp;MATCH($S2321&amp;$J2321,SorP!C:C,0))))</f>
        <v/>
      </c>
      <c r="U2321" s="168"/>
      <c r="V2321" s="169" t="e">
        <f>IF(C2321="",NA(),MATCH($B2321&amp;$C2321,'Smelter Look-up'!$J:$J,0))</f>
        <v>#N/A</v>
      </c>
      <c r="X2321" s="170">
        <f t="shared" ca="1" si="114"/>
        <v>0</v>
      </c>
      <c r="AB2321" s="314" t="str">
        <f t="shared" si="116"/>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5"/>
        <v/>
      </c>
      <c r="T2322" s="155" t="str">
        <f ca="1">IF(B2322="","",IF(ISERROR(MATCH($J2322,SorP!$B$1:$B$6226,0)),"",INDIRECT("'SorP'!$A$"&amp;MATCH($S2322&amp;$J2322,SorP!C:C,0))))</f>
        <v/>
      </c>
      <c r="U2322" s="168"/>
      <c r="V2322" s="169" t="e">
        <f>IF(C2322="",NA(),MATCH($B2322&amp;$C2322,'Smelter Look-up'!$J:$J,0))</f>
        <v>#N/A</v>
      </c>
      <c r="X2322" s="170">
        <f t="shared" ca="1" si="114"/>
        <v>0</v>
      </c>
      <c r="AB2322" s="314" t="str">
        <f t="shared" si="116"/>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5"/>
        <v/>
      </c>
      <c r="T2323" s="155" t="str">
        <f ca="1">IF(B2323="","",IF(ISERROR(MATCH($J2323,SorP!$B$1:$B$6226,0)),"",INDIRECT("'SorP'!$A$"&amp;MATCH($S2323&amp;$J2323,SorP!C:C,0))))</f>
        <v/>
      </c>
      <c r="U2323" s="168"/>
      <c r="V2323" s="169" t="e">
        <f>IF(C2323="",NA(),MATCH($B2323&amp;$C2323,'Smelter Look-up'!$J:$J,0))</f>
        <v>#N/A</v>
      </c>
      <c r="X2323" s="170">
        <f t="shared" ca="1" si="114"/>
        <v>0</v>
      </c>
      <c r="AB2323" s="314" t="str">
        <f t="shared" si="116"/>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5"/>
        <v/>
      </c>
      <c r="T2324" s="155" t="str">
        <f ca="1">IF(B2324="","",IF(ISERROR(MATCH($J2324,SorP!$B$1:$B$6226,0)),"",INDIRECT("'SorP'!$A$"&amp;MATCH($S2324&amp;$J2324,SorP!C:C,0))))</f>
        <v/>
      </c>
      <c r="U2324" s="168"/>
      <c r="V2324" s="169" t="e">
        <f>IF(C2324="",NA(),MATCH($B2324&amp;$C2324,'Smelter Look-up'!$J:$J,0))</f>
        <v>#N/A</v>
      </c>
      <c r="X2324" s="170">
        <f t="shared" ca="1" si="114"/>
        <v>0</v>
      </c>
      <c r="AB2324" s="314" t="str">
        <f t="shared" si="116"/>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5"/>
        <v/>
      </c>
      <c r="T2325" s="155" t="str">
        <f ca="1">IF(B2325="","",IF(ISERROR(MATCH($J2325,SorP!$B$1:$B$6226,0)),"",INDIRECT("'SorP'!$A$"&amp;MATCH($S2325&amp;$J2325,SorP!C:C,0))))</f>
        <v/>
      </c>
      <c r="U2325" s="168"/>
      <c r="V2325" s="169" t="e">
        <f>IF(C2325="",NA(),MATCH($B2325&amp;$C2325,'Smelter Look-up'!$J:$J,0))</f>
        <v>#N/A</v>
      </c>
      <c r="X2325" s="170">
        <f t="shared" ca="1" si="114"/>
        <v>0</v>
      </c>
      <c r="AB2325" s="314" t="str">
        <f t="shared" si="116"/>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5"/>
        <v/>
      </c>
      <c r="T2326" s="155" t="str">
        <f ca="1">IF(B2326="","",IF(ISERROR(MATCH($J2326,SorP!$B$1:$B$6226,0)),"",INDIRECT("'SorP'!$A$"&amp;MATCH($S2326&amp;$J2326,SorP!C:C,0))))</f>
        <v/>
      </c>
      <c r="U2326" s="168"/>
      <c r="V2326" s="169" t="e">
        <f>IF(C2326="",NA(),MATCH($B2326&amp;$C2326,'Smelter Look-up'!$J:$J,0))</f>
        <v>#N/A</v>
      </c>
      <c r="X2326" s="170">
        <f t="shared" ca="1" si="114"/>
        <v>0</v>
      </c>
      <c r="AB2326" s="314" t="str">
        <f t="shared" si="116"/>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5"/>
        <v/>
      </c>
      <c r="T2327" s="155" t="str">
        <f ca="1">IF(B2327="","",IF(ISERROR(MATCH($J2327,SorP!$B$1:$B$6226,0)),"",INDIRECT("'SorP'!$A$"&amp;MATCH($S2327&amp;$J2327,SorP!C:C,0))))</f>
        <v/>
      </c>
      <c r="U2327" s="168"/>
      <c r="V2327" s="169" t="e">
        <f>IF(C2327="",NA(),MATCH($B2327&amp;$C2327,'Smelter Look-up'!$J:$J,0))</f>
        <v>#N/A</v>
      </c>
      <c r="X2327" s="170">
        <f t="shared" ca="1" si="114"/>
        <v>0</v>
      </c>
      <c r="AB2327" s="314" t="str">
        <f t="shared" si="116"/>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5"/>
        <v/>
      </c>
      <c r="T2328" s="155" t="str">
        <f ca="1">IF(B2328="","",IF(ISERROR(MATCH($J2328,SorP!$B$1:$B$6226,0)),"",INDIRECT("'SorP'!$A$"&amp;MATCH($S2328&amp;$J2328,SorP!C:C,0))))</f>
        <v/>
      </c>
      <c r="U2328" s="168"/>
      <c r="V2328" s="169" t="e">
        <f>IF(C2328="",NA(),MATCH($B2328&amp;$C2328,'Smelter Look-up'!$J:$J,0))</f>
        <v>#N/A</v>
      </c>
      <c r="X2328" s="170">
        <f t="shared" ca="1" si="114"/>
        <v>0</v>
      </c>
      <c r="AB2328" s="314" t="str">
        <f t="shared" si="116"/>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5"/>
        <v/>
      </c>
      <c r="T2329" s="155" t="str">
        <f ca="1">IF(B2329="","",IF(ISERROR(MATCH($J2329,SorP!$B$1:$B$6226,0)),"",INDIRECT("'SorP'!$A$"&amp;MATCH($S2329&amp;$J2329,SorP!C:C,0))))</f>
        <v/>
      </c>
      <c r="U2329" s="168"/>
      <c r="V2329" s="169" t="e">
        <f>IF(C2329="",NA(),MATCH($B2329&amp;$C2329,'Smelter Look-up'!$J:$J,0))</f>
        <v>#N/A</v>
      </c>
      <c r="X2329" s="170">
        <f t="shared" ca="1" si="114"/>
        <v>0</v>
      </c>
      <c r="AB2329" s="314" t="str">
        <f t="shared" si="116"/>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5"/>
        <v/>
      </c>
      <c r="T2330" s="155" t="str">
        <f ca="1">IF(B2330="","",IF(ISERROR(MATCH($J2330,SorP!$B$1:$B$6226,0)),"",INDIRECT("'SorP'!$A$"&amp;MATCH($S2330&amp;$J2330,SorP!C:C,0))))</f>
        <v/>
      </c>
      <c r="U2330" s="168"/>
      <c r="V2330" s="169" t="e">
        <f>IF(C2330="",NA(),MATCH($B2330&amp;$C2330,'Smelter Look-up'!$J:$J,0))</f>
        <v>#N/A</v>
      </c>
      <c r="X2330" s="170">
        <f t="shared" ca="1" si="114"/>
        <v>0</v>
      </c>
      <c r="AB2330" s="314" t="str">
        <f t="shared" si="116"/>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5"/>
        <v/>
      </c>
      <c r="T2331" s="155" t="str">
        <f ca="1">IF(B2331="","",IF(ISERROR(MATCH($J2331,SorP!$B$1:$B$6226,0)),"",INDIRECT("'SorP'!$A$"&amp;MATCH($S2331&amp;$J2331,SorP!C:C,0))))</f>
        <v/>
      </c>
      <c r="U2331" s="168"/>
      <c r="V2331" s="169" t="e">
        <f>IF(C2331="",NA(),MATCH($B2331&amp;$C2331,'Smelter Look-up'!$J:$J,0))</f>
        <v>#N/A</v>
      </c>
      <c r="X2331" s="170">
        <f t="shared" ca="1" si="114"/>
        <v>0</v>
      </c>
      <c r="AB2331" s="314" t="str">
        <f t="shared" si="116"/>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5"/>
        <v/>
      </c>
      <c r="T2332" s="155" t="str">
        <f ca="1">IF(B2332="","",IF(ISERROR(MATCH($J2332,SorP!$B$1:$B$6226,0)),"",INDIRECT("'SorP'!$A$"&amp;MATCH($S2332&amp;$J2332,SorP!C:C,0))))</f>
        <v/>
      </c>
      <c r="U2332" s="168"/>
      <c r="V2332" s="169" t="e">
        <f>IF(C2332="",NA(),MATCH($B2332&amp;$C2332,'Smelter Look-up'!$J:$J,0))</f>
        <v>#N/A</v>
      </c>
      <c r="X2332" s="170">
        <f t="shared" ca="1" si="114"/>
        <v>0</v>
      </c>
      <c r="AB2332" s="314" t="str">
        <f t="shared" si="116"/>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5"/>
        <v/>
      </c>
      <c r="T2333" s="155" t="str">
        <f ca="1">IF(B2333="","",IF(ISERROR(MATCH($J2333,SorP!$B$1:$B$6226,0)),"",INDIRECT("'SorP'!$A$"&amp;MATCH($S2333&amp;$J2333,SorP!C:C,0))))</f>
        <v/>
      </c>
      <c r="U2333" s="168"/>
      <c r="V2333" s="169" t="e">
        <f>IF(C2333="",NA(),MATCH($B2333&amp;$C2333,'Smelter Look-up'!$J:$J,0))</f>
        <v>#N/A</v>
      </c>
      <c r="X2333" s="170">
        <f t="shared" ca="1" si="114"/>
        <v>0</v>
      </c>
      <c r="AB2333" s="314" t="str">
        <f t="shared" si="116"/>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5"/>
        <v/>
      </c>
      <c r="T2334" s="155" t="str">
        <f ca="1">IF(B2334="","",IF(ISERROR(MATCH($J2334,SorP!$B$1:$B$6226,0)),"",INDIRECT("'SorP'!$A$"&amp;MATCH($S2334&amp;$J2334,SorP!C:C,0))))</f>
        <v/>
      </c>
      <c r="U2334" s="168"/>
      <c r="V2334" s="169" t="e">
        <f>IF(C2334="",NA(),MATCH($B2334&amp;$C2334,'Smelter Look-up'!$J:$J,0))</f>
        <v>#N/A</v>
      </c>
      <c r="X2334" s="170">
        <f t="shared" ca="1" si="114"/>
        <v>0</v>
      </c>
      <c r="AB2334" s="314" t="str">
        <f t="shared" si="116"/>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5"/>
        <v/>
      </c>
      <c r="T2335" s="155" t="str">
        <f ca="1">IF(B2335="","",IF(ISERROR(MATCH($J2335,SorP!$B$1:$B$6226,0)),"",INDIRECT("'SorP'!$A$"&amp;MATCH($S2335&amp;$J2335,SorP!C:C,0))))</f>
        <v/>
      </c>
      <c r="U2335" s="168"/>
      <c r="V2335" s="169" t="e">
        <f>IF(C2335="",NA(),MATCH($B2335&amp;$C2335,'Smelter Look-up'!$J:$J,0))</f>
        <v>#N/A</v>
      </c>
      <c r="X2335" s="170">
        <f t="shared" ca="1" si="114"/>
        <v>0</v>
      </c>
      <c r="AB2335" s="314" t="str">
        <f t="shared" si="116"/>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5"/>
        <v/>
      </c>
      <c r="T2336" s="155" t="str">
        <f ca="1">IF(B2336="","",IF(ISERROR(MATCH($J2336,SorP!$B$1:$B$6226,0)),"",INDIRECT("'SorP'!$A$"&amp;MATCH($S2336&amp;$J2336,SorP!C:C,0))))</f>
        <v/>
      </c>
      <c r="U2336" s="168"/>
      <c r="V2336" s="169" t="e">
        <f>IF(C2336="",NA(),MATCH($B2336&amp;$C2336,'Smelter Look-up'!$J:$J,0))</f>
        <v>#N/A</v>
      </c>
      <c r="X2336" s="170">
        <f t="shared" ca="1" si="114"/>
        <v>0</v>
      </c>
      <c r="AB2336" s="314" t="str">
        <f t="shared" si="116"/>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5"/>
        <v/>
      </c>
      <c r="T2337" s="155" t="str">
        <f ca="1">IF(B2337="","",IF(ISERROR(MATCH($J2337,SorP!$B$1:$B$6226,0)),"",INDIRECT("'SorP'!$A$"&amp;MATCH($S2337&amp;$J2337,SorP!C:C,0))))</f>
        <v/>
      </c>
      <c r="U2337" s="168"/>
      <c r="V2337" s="169" t="e">
        <f>IF(C2337="",NA(),MATCH($B2337&amp;$C2337,'Smelter Look-up'!$J:$J,0))</f>
        <v>#N/A</v>
      </c>
      <c r="X2337" s="170">
        <f t="shared" ca="1" si="114"/>
        <v>0</v>
      </c>
      <c r="AB2337" s="314" t="str">
        <f t="shared" si="116"/>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5"/>
        <v/>
      </c>
      <c r="T2338" s="155" t="str">
        <f ca="1">IF(B2338="","",IF(ISERROR(MATCH($J2338,SorP!$B$1:$B$6226,0)),"",INDIRECT("'SorP'!$A$"&amp;MATCH($S2338&amp;$J2338,SorP!C:C,0))))</f>
        <v/>
      </c>
      <c r="U2338" s="168"/>
      <c r="V2338" s="169" t="e">
        <f>IF(C2338="",NA(),MATCH($B2338&amp;$C2338,'Smelter Look-up'!$J:$J,0))</f>
        <v>#N/A</v>
      </c>
      <c r="X2338" s="170">
        <f t="shared" ca="1" si="114"/>
        <v>0</v>
      </c>
      <c r="AB2338" s="314" t="str">
        <f t="shared" si="116"/>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5"/>
        <v/>
      </c>
      <c r="T2339" s="155" t="str">
        <f ca="1">IF(B2339="","",IF(ISERROR(MATCH($J2339,SorP!$B$1:$B$6226,0)),"",INDIRECT("'SorP'!$A$"&amp;MATCH($S2339&amp;$J2339,SorP!C:C,0))))</f>
        <v/>
      </c>
      <c r="U2339" s="168"/>
      <c r="V2339" s="169" t="e">
        <f>IF(C2339="",NA(),MATCH($B2339&amp;$C2339,'Smelter Look-up'!$J:$J,0))</f>
        <v>#N/A</v>
      </c>
      <c r="X2339" s="170">
        <f t="shared" ca="1" si="114"/>
        <v>0</v>
      </c>
      <c r="AB2339" s="314" t="str">
        <f t="shared" si="116"/>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5"/>
        <v/>
      </c>
      <c r="T2340" s="155" t="str">
        <f ca="1">IF(B2340="","",IF(ISERROR(MATCH($J2340,SorP!$B$1:$B$6226,0)),"",INDIRECT("'SorP'!$A$"&amp;MATCH($S2340&amp;$J2340,SorP!C:C,0))))</f>
        <v/>
      </c>
      <c r="U2340" s="168"/>
      <c r="V2340" s="169" t="e">
        <f>IF(C2340="",NA(),MATCH($B2340&amp;$C2340,'Smelter Look-up'!$J:$J,0))</f>
        <v>#N/A</v>
      </c>
      <c r="X2340" s="170">
        <f t="shared" ca="1" si="114"/>
        <v>0</v>
      </c>
      <c r="AB2340" s="314" t="str">
        <f t="shared" si="116"/>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5"/>
        <v/>
      </c>
      <c r="T2341" s="155" t="str">
        <f ca="1">IF(B2341="","",IF(ISERROR(MATCH($J2341,SorP!$B$1:$B$6226,0)),"",INDIRECT("'SorP'!$A$"&amp;MATCH($S2341&amp;$J2341,SorP!C:C,0))))</f>
        <v/>
      </c>
      <c r="U2341" s="168"/>
      <c r="V2341" s="169" t="e">
        <f>IF(C2341="",NA(),MATCH($B2341&amp;$C2341,'Smelter Look-up'!$J:$J,0))</f>
        <v>#N/A</v>
      </c>
      <c r="X2341" s="170">
        <f t="shared" ca="1" si="114"/>
        <v>0</v>
      </c>
      <c r="AB2341" s="314" t="str">
        <f t="shared" si="116"/>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4" t="str">
        <f t="shared" si="116"/>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4" t="str">
        <f t="shared" si="116"/>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4" t="str">
        <f t="shared" si="116"/>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4" t="str">
        <f t="shared" si="116"/>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4" t="str">
        <f t="shared" si="116"/>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4" t="str">
        <f t="shared" si="116"/>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4" t="str">
        <f t="shared" si="116"/>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4" t="str">
        <f t="shared" si="116"/>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6"/>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6"/>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6"/>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6"/>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6"/>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6"/>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ref="X2367:X2430" ca="1" si="117">IF(AND(C2367="Smelter not listed",OR(LEN(D2367)=0,LEN(E2367)=0)),1,0)</f>
        <v>0</v>
      </c>
      <c r="AB2367" s="314" t="str">
        <f t="shared" si="116"/>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8">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7"/>
        <v>0</v>
      </c>
      <c r="AB2368" s="314" t="str">
        <f t="shared" si="116"/>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8"/>
        <v/>
      </c>
      <c r="T2369" s="155" t="str">
        <f ca="1">IF(B2369="","",IF(ISERROR(MATCH($J2369,SorP!$B$1:$B$6226,0)),"",INDIRECT("'SorP'!$A$"&amp;MATCH($S2369&amp;$J2369,SorP!C:C,0))))</f>
        <v/>
      </c>
      <c r="U2369" s="168"/>
      <c r="V2369" s="169" t="e">
        <f>IF(C2369="",NA(),MATCH($B2369&amp;$C2369,'Smelter Look-up'!$J:$J,0))</f>
        <v>#N/A</v>
      </c>
      <c r="X2369" s="170">
        <f t="shared" ca="1" si="117"/>
        <v>0</v>
      </c>
      <c r="AB2369" s="314" t="str">
        <f t="shared" si="116"/>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8"/>
        <v/>
      </c>
      <c r="T2370" s="155" t="str">
        <f ca="1">IF(B2370="","",IF(ISERROR(MATCH($J2370,SorP!$B$1:$B$6226,0)),"",INDIRECT("'SorP'!$A$"&amp;MATCH($S2370&amp;$J2370,SorP!C:C,0))))</f>
        <v/>
      </c>
      <c r="U2370" s="168"/>
      <c r="V2370" s="169" t="e">
        <f>IF(C2370="",NA(),MATCH($B2370&amp;$C2370,'Smelter Look-up'!$J:$J,0))</f>
        <v>#N/A</v>
      </c>
      <c r="X2370" s="170">
        <f t="shared" ca="1" si="117"/>
        <v>0</v>
      </c>
      <c r="AB2370" s="314" t="str">
        <f t="shared" si="116"/>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8"/>
        <v/>
      </c>
      <c r="T2371" s="155" t="str">
        <f ca="1">IF(B2371="","",IF(ISERROR(MATCH($J2371,SorP!$B$1:$B$6226,0)),"",INDIRECT("'SorP'!$A$"&amp;MATCH($S2371&amp;$J2371,SorP!C:C,0))))</f>
        <v/>
      </c>
      <c r="U2371" s="168"/>
      <c r="V2371" s="169" t="e">
        <f>IF(C2371="",NA(),MATCH($B2371&amp;$C2371,'Smelter Look-up'!$J:$J,0))</f>
        <v>#N/A</v>
      </c>
      <c r="X2371" s="170">
        <f t="shared" ca="1" si="117"/>
        <v>0</v>
      </c>
      <c r="AB2371" s="314" t="str">
        <f t="shared" si="116"/>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8"/>
        <v/>
      </c>
      <c r="T2372" s="155" t="str">
        <f ca="1">IF(B2372="","",IF(ISERROR(MATCH($J2372,SorP!$B$1:$B$6226,0)),"",INDIRECT("'SorP'!$A$"&amp;MATCH($S2372&amp;$J2372,SorP!C:C,0))))</f>
        <v/>
      </c>
      <c r="U2372" s="168"/>
      <c r="V2372" s="169" t="e">
        <f>IF(C2372="",NA(),MATCH($B2372&amp;$C2372,'Smelter Look-up'!$J:$J,0))</f>
        <v>#N/A</v>
      </c>
      <c r="X2372" s="170">
        <f t="shared" ca="1" si="117"/>
        <v>0</v>
      </c>
      <c r="AB2372" s="314" t="str">
        <f t="shared" si="116"/>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8"/>
        <v/>
      </c>
      <c r="T2373" s="155" t="str">
        <f ca="1">IF(B2373="","",IF(ISERROR(MATCH($J2373,SorP!$B$1:$B$6226,0)),"",INDIRECT("'SorP'!$A$"&amp;MATCH($S2373&amp;$J2373,SorP!C:C,0))))</f>
        <v/>
      </c>
      <c r="U2373" s="168"/>
      <c r="V2373" s="169" t="e">
        <f>IF(C2373="",NA(),MATCH($B2373&amp;$C2373,'Smelter Look-up'!$J:$J,0))</f>
        <v>#N/A</v>
      </c>
      <c r="X2373" s="170">
        <f t="shared" ca="1" si="117"/>
        <v>0</v>
      </c>
      <c r="AB2373" s="314" t="str">
        <f t="shared" si="116"/>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8"/>
        <v/>
      </c>
      <c r="T2374" s="155" t="str">
        <f ca="1">IF(B2374="","",IF(ISERROR(MATCH($J2374,SorP!$B$1:$B$6226,0)),"",INDIRECT("'SorP'!$A$"&amp;MATCH($S2374&amp;$J2374,SorP!C:C,0))))</f>
        <v/>
      </c>
      <c r="U2374" s="168"/>
      <c r="V2374" s="169" t="e">
        <f>IF(C2374="",NA(),MATCH($B2374&amp;$C2374,'Smelter Look-up'!$J:$J,0))</f>
        <v>#N/A</v>
      </c>
      <c r="X2374" s="170">
        <f t="shared" ca="1" si="117"/>
        <v>0</v>
      </c>
      <c r="AB2374" s="314" t="str">
        <f t="shared" ref="AB2374:AB2437" si="119">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8"/>
        <v/>
      </c>
      <c r="T2375" s="155" t="str">
        <f ca="1">IF(B2375="","",IF(ISERROR(MATCH($J2375,SorP!$B$1:$B$6226,0)),"",INDIRECT("'SorP'!$A$"&amp;MATCH($S2375&amp;$J2375,SorP!C:C,0))))</f>
        <v/>
      </c>
      <c r="U2375" s="168"/>
      <c r="V2375" s="169" t="e">
        <f>IF(C2375="",NA(),MATCH($B2375&amp;$C2375,'Smelter Look-up'!$J:$J,0))</f>
        <v>#N/A</v>
      </c>
      <c r="X2375" s="170">
        <f t="shared" ca="1" si="117"/>
        <v>0</v>
      </c>
      <c r="AB2375" s="314" t="str">
        <f t="shared" si="119"/>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8"/>
        <v/>
      </c>
      <c r="T2376" s="155" t="str">
        <f ca="1">IF(B2376="","",IF(ISERROR(MATCH($J2376,SorP!$B$1:$B$6226,0)),"",INDIRECT("'SorP'!$A$"&amp;MATCH($S2376&amp;$J2376,SorP!C:C,0))))</f>
        <v/>
      </c>
      <c r="U2376" s="168"/>
      <c r="V2376" s="169" t="e">
        <f>IF(C2376="",NA(),MATCH($B2376&amp;$C2376,'Smelter Look-up'!$J:$J,0))</f>
        <v>#N/A</v>
      </c>
      <c r="X2376" s="170">
        <f t="shared" ca="1" si="117"/>
        <v>0</v>
      </c>
      <c r="AB2376" s="314" t="str">
        <f t="shared" si="119"/>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8"/>
        <v/>
      </c>
      <c r="T2377" s="155" t="str">
        <f ca="1">IF(B2377="","",IF(ISERROR(MATCH($J2377,SorP!$B$1:$B$6226,0)),"",INDIRECT("'SorP'!$A$"&amp;MATCH($S2377&amp;$J2377,SorP!C:C,0))))</f>
        <v/>
      </c>
      <c r="U2377" s="168"/>
      <c r="V2377" s="169" t="e">
        <f>IF(C2377="",NA(),MATCH($B2377&amp;$C2377,'Smelter Look-up'!$J:$J,0))</f>
        <v>#N/A</v>
      </c>
      <c r="X2377" s="170">
        <f t="shared" ca="1" si="117"/>
        <v>0</v>
      </c>
      <c r="AB2377" s="314" t="str">
        <f t="shared" si="119"/>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8"/>
        <v/>
      </c>
      <c r="T2378" s="155" t="str">
        <f ca="1">IF(B2378="","",IF(ISERROR(MATCH($J2378,SorP!$B$1:$B$6226,0)),"",INDIRECT("'SorP'!$A$"&amp;MATCH($S2378&amp;$J2378,SorP!C:C,0))))</f>
        <v/>
      </c>
      <c r="U2378" s="168"/>
      <c r="V2378" s="169" t="e">
        <f>IF(C2378="",NA(),MATCH($B2378&amp;$C2378,'Smelter Look-up'!$J:$J,0))</f>
        <v>#N/A</v>
      </c>
      <c r="X2378" s="170">
        <f t="shared" ca="1" si="117"/>
        <v>0</v>
      </c>
      <c r="AB2378" s="314" t="str">
        <f t="shared" si="119"/>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8"/>
        <v/>
      </c>
      <c r="T2379" s="155" t="str">
        <f ca="1">IF(B2379="","",IF(ISERROR(MATCH($J2379,SorP!$B$1:$B$6226,0)),"",INDIRECT("'SorP'!$A$"&amp;MATCH($S2379&amp;$J2379,SorP!C:C,0))))</f>
        <v/>
      </c>
      <c r="U2379" s="168"/>
      <c r="V2379" s="169" t="e">
        <f>IF(C2379="",NA(),MATCH($B2379&amp;$C2379,'Smelter Look-up'!$J:$J,0))</f>
        <v>#N/A</v>
      </c>
      <c r="X2379" s="170">
        <f t="shared" ca="1" si="117"/>
        <v>0</v>
      </c>
      <c r="AB2379" s="314" t="str">
        <f t="shared" si="119"/>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8"/>
        <v/>
      </c>
      <c r="T2380" s="155" t="str">
        <f ca="1">IF(B2380="","",IF(ISERROR(MATCH($J2380,SorP!$B$1:$B$6226,0)),"",INDIRECT("'SorP'!$A$"&amp;MATCH($S2380&amp;$J2380,SorP!C:C,0))))</f>
        <v/>
      </c>
      <c r="U2380" s="168"/>
      <c r="V2380" s="169" t="e">
        <f>IF(C2380="",NA(),MATCH($B2380&amp;$C2380,'Smelter Look-up'!$J:$J,0))</f>
        <v>#N/A</v>
      </c>
      <c r="X2380" s="170">
        <f t="shared" ca="1" si="117"/>
        <v>0</v>
      </c>
      <c r="AB2380" s="314" t="str">
        <f t="shared" si="119"/>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8"/>
        <v/>
      </c>
      <c r="T2381" s="155" t="str">
        <f ca="1">IF(B2381="","",IF(ISERROR(MATCH($J2381,SorP!$B$1:$B$6226,0)),"",INDIRECT("'SorP'!$A$"&amp;MATCH($S2381&amp;$J2381,SorP!C:C,0))))</f>
        <v/>
      </c>
      <c r="U2381" s="168"/>
      <c r="V2381" s="169" t="e">
        <f>IF(C2381="",NA(),MATCH($B2381&amp;$C2381,'Smelter Look-up'!$J:$J,0))</f>
        <v>#N/A</v>
      </c>
      <c r="X2381" s="170">
        <f t="shared" ca="1" si="117"/>
        <v>0</v>
      </c>
      <c r="AB2381" s="314" t="str">
        <f t="shared" si="119"/>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8"/>
        <v/>
      </c>
      <c r="T2382" s="155" t="str">
        <f ca="1">IF(B2382="","",IF(ISERROR(MATCH($J2382,SorP!$B$1:$B$6226,0)),"",INDIRECT("'SorP'!$A$"&amp;MATCH($S2382&amp;$J2382,SorP!C:C,0))))</f>
        <v/>
      </c>
      <c r="U2382" s="168"/>
      <c r="V2382" s="169" t="e">
        <f>IF(C2382="",NA(),MATCH($B2382&amp;$C2382,'Smelter Look-up'!$J:$J,0))</f>
        <v>#N/A</v>
      </c>
      <c r="X2382" s="170">
        <f t="shared" ca="1" si="117"/>
        <v>0</v>
      </c>
      <c r="AB2382" s="314" t="str">
        <f t="shared" si="119"/>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8"/>
        <v/>
      </c>
      <c r="T2383" s="155" t="str">
        <f ca="1">IF(B2383="","",IF(ISERROR(MATCH($J2383,SorP!$B$1:$B$6226,0)),"",INDIRECT("'SorP'!$A$"&amp;MATCH($S2383&amp;$J2383,SorP!C:C,0))))</f>
        <v/>
      </c>
      <c r="U2383" s="168"/>
      <c r="V2383" s="169" t="e">
        <f>IF(C2383="",NA(),MATCH($B2383&amp;$C2383,'Smelter Look-up'!$J:$J,0))</f>
        <v>#N/A</v>
      </c>
      <c r="X2383" s="170">
        <f t="shared" ca="1" si="117"/>
        <v>0</v>
      </c>
      <c r="AB2383" s="314" t="str">
        <f t="shared" si="119"/>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8"/>
        <v/>
      </c>
      <c r="T2384" s="155" t="str">
        <f ca="1">IF(B2384="","",IF(ISERROR(MATCH($J2384,SorP!$B$1:$B$6226,0)),"",INDIRECT("'SorP'!$A$"&amp;MATCH($S2384&amp;$J2384,SorP!C:C,0))))</f>
        <v/>
      </c>
      <c r="U2384" s="168"/>
      <c r="V2384" s="169" t="e">
        <f>IF(C2384="",NA(),MATCH($B2384&amp;$C2384,'Smelter Look-up'!$J:$J,0))</f>
        <v>#N/A</v>
      </c>
      <c r="X2384" s="170">
        <f t="shared" ca="1" si="117"/>
        <v>0</v>
      </c>
      <c r="AB2384" s="314" t="str">
        <f t="shared" si="119"/>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8"/>
        <v/>
      </c>
      <c r="T2385" s="155" t="str">
        <f ca="1">IF(B2385="","",IF(ISERROR(MATCH($J2385,SorP!$B$1:$B$6226,0)),"",INDIRECT("'SorP'!$A$"&amp;MATCH($S2385&amp;$J2385,SorP!C:C,0))))</f>
        <v/>
      </c>
      <c r="U2385" s="168"/>
      <c r="V2385" s="169" t="e">
        <f>IF(C2385="",NA(),MATCH($B2385&amp;$C2385,'Smelter Look-up'!$J:$J,0))</f>
        <v>#N/A</v>
      </c>
      <c r="X2385" s="170">
        <f t="shared" ca="1" si="117"/>
        <v>0</v>
      </c>
      <c r="AB2385" s="314" t="str">
        <f t="shared" si="119"/>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8"/>
        <v/>
      </c>
      <c r="T2386" s="155" t="str">
        <f ca="1">IF(B2386="","",IF(ISERROR(MATCH($J2386,SorP!$B$1:$B$6226,0)),"",INDIRECT("'SorP'!$A$"&amp;MATCH($S2386&amp;$J2386,SorP!C:C,0))))</f>
        <v/>
      </c>
      <c r="U2386" s="168"/>
      <c r="V2386" s="169" t="e">
        <f>IF(C2386="",NA(),MATCH($B2386&amp;$C2386,'Smelter Look-up'!$J:$J,0))</f>
        <v>#N/A</v>
      </c>
      <c r="X2386" s="170">
        <f t="shared" ca="1" si="117"/>
        <v>0</v>
      </c>
      <c r="AB2386" s="314" t="str">
        <f t="shared" si="119"/>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8"/>
        <v/>
      </c>
      <c r="T2387" s="155" t="str">
        <f ca="1">IF(B2387="","",IF(ISERROR(MATCH($J2387,SorP!$B$1:$B$6226,0)),"",INDIRECT("'SorP'!$A$"&amp;MATCH($S2387&amp;$J2387,SorP!C:C,0))))</f>
        <v/>
      </c>
      <c r="U2387" s="168"/>
      <c r="V2387" s="169" t="e">
        <f>IF(C2387="",NA(),MATCH($B2387&amp;$C2387,'Smelter Look-up'!$J:$J,0))</f>
        <v>#N/A</v>
      </c>
      <c r="X2387" s="170">
        <f t="shared" ca="1" si="117"/>
        <v>0</v>
      </c>
      <c r="AB2387" s="314" t="str">
        <f t="shared" si="119"/>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8"/>
        <v/>
      </c>
      <c r="T2388" s="155" t="str">
        <f ca="1">IF(B2388="","",IF(ISERROR(MATCH($J2388,SorP!$B$1:$B$6226,0)),"",INDIRECT("'SorP'!$A$"&amp;MATCH($S2388&amp;$J2388,SorP!C:C,0))))</f>
        <v/>
      </c>
      <c r="U2388" s="168"/>
      <c r="V2388" s="169" t="e">
        <f>IF(C2388="",NA(),MATCH($B2388&amp;$C2388,'Smelter Look-up'!$J:$J,0))</f>
        <v>#N/A</v>
      </c>
      <c r="X2388" s="170">
        <f t="shared" ca="1" si="117"/>
        <v>0</v>
      </c>
      <c r="AB2388" s="314" t="str">
        <f t="shared" si="119"/>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8"/>
        <v/>
      </c>
      <c r="T2389" s="155" t="str">
        <f ca="1">IF(B2389="","",IF(ISERROR(MATCH($J2389,SorP!$B$1:$B$6226,0)),"",INDIRECT("'SorP'!$A$"&amp;MATCH($S2389&amp;$J2389,SorP!C:C,0))))</f>
        <v/>
      </c>
      <c r="U2389" s="168"/>
      <c r="V2389" s="169" t="e">
        <f>IF(C2389="",NA(),MATCH($B2389&amp;$C2389,'Smelter Look-up'!$J:$J,0))</f>
        <v>#N/A</v>
      </c>
      <c r="X2389" s="170">
        <f t="shared" ca="1" si="117"/>
        <v>0</v>
      </c>
      <c r="AB2389" s="314" t="str">
        <f t="shared" si="119"/>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8"/>
        <v/>
      </c>
      <c r="T2390" s="155" t="str">
        <f ca="1">IF(B2390="","",IF(ISERROR(MATCH($J2390,SorP!$B$1:$B$6226,0)),"",INDIRECT("'SorP'!$A$"&amp;MATCH($S2390&amp;$J2390,SorP!C:C,0))))</f>
        <v/>
      </c>
      <c r="U2390" s="168"/>
      <c r="V2390" s="169" t="e">
        <f>IF(C2390="",NA(),MATCH($B2390&amp;$C2390,'Smelter Look-up'!$J:$J,0))</f>
        <v>#N/A</v>
      </c>
      <c r="X2390" s="170">
        <f t="shared" ca="1" si="117"/>
        <v>0</v>
      </c>
      <c r="AB2390" s="314" t="str">
        <f t="shared" si="119"/>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8"/>
        <v/>
      </c>
      <c r="T2391" s="155" t="str">
        <f ca="1">IF(B2391="","",IF(ISERROR(MATCH($J2391,SorP!$B$1:$B$6226,0)),"",INDIRECT("'SorP'!$A$"&amp;MATCH($S2391&amp;$J2391,SorP!C:C,0))))</f>
        <v/>
      </c>
      <c r="U2391" s="168"/>
      <c r="V2391" s="169" t="e">
        <f>IF(C2391="",NA(),MATCH($B2391&amp;$C2391,'Smelter Look-up'!$J:$J,0))</f>
        <v>#N/A</v>
      </c>
      <c r="X2391" s="170">
        <f t="shared" ca="1" si="117"/>
        <v>0</v>
      </c>
      <c r="AB2391" s="314" t="str">
        <f t="shared" si="119"/>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8"/>
        <v/>
      </c>
      <c r="T2392" s="155" t="str">
        <f ca="1">IF(B2392="","",IF(ISERROR(MATCH($J2392,SorP!$B$1:$B$6226,0)),"",INDIRECT("'SorP'!$A$"&amp;MATCH($S2392&amp;$J2392,SorP!C:C,0))))</f>
        <v/>
      </c>
      <c r="U2392" s="168"/>
      <c r="V2392" s="169" t="e">
        <f>IF(C2392="",NA(),MATCH($B2392&amp;$C2392,'Smelter Look-up'!$J:$J,0))</f>
        <v>#N/A</v>
      </c>
      <c r="X2392" s="170">
        <f t="shared" ca="1" si="117"/>
        <v>0</v>
      </c>
      <c r="AB2392" s="314" t="str">
        <f t="shared" si="119"/>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8"/>
        <v/>
      </c>
      <c r="T2393" s="155" t="str">
        <f ca="1">IF(B2393="","",IF(ISERROR(MATCH($J2393,SorP!$B$1:$B$6226,0)),"",INDIRECT("'SorP'!$A$"&amp;MATCH($S2393&amp;$J2393,SorP!C:C,0))))</f>
        <v/>
      </c>
      <c r="U2393" s="168"/>
      <c r="V2393" s="169" t="e">
        <f>IF(C2393="",NA(),MATCH($B2393&amp;$C2393,'Smelter Look-up'!$J:$J,0))</f>
        <v>#N/A</v>
      </c>
      <c r="X2393" s="170">
        <f t="shared" ca="1" si="117"/>
        <v>0</v>
      </c>
      <c r="AB2393" s="314" t="str">
        <f t="shared" si="119"/>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8"/>
        <v/>
      </c>
      <c r="T2394" s="155" t="str">
        <f ca="1">IF(B2394="","",IF(ISERROR(MATCH($J2394,SorP!$B$1:$B$6226,0)),"",INDIRECT("'SorP'!$A$"&amp;MATCH($S2394&amp;$J2394,SorP!C:C,0))))</f>
        <v/>
      </c>
      <c r="U2394" s="168"/>
      <c r="V2394" s="169" t="e">
        <f>IF(C2394="",NA(),MATCH($B2394&amp;$C2394,'Smelter Look-up'!$J:$J,0))</f>
        <v>#N/A</v>
      </c>
      <c r="X2394" s="170">
        <f t="shared" ca="1" si="117"/>
        <v>0</v>
      </c>
      <c r="AB2394" s="314" t="str">
        <f t="shared" si="119"/>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8"/>
        <v/>
      </c>
      <c r="T2395" s="155" t="str">
        <f ca="1">IF(B2395="","",IF(ISERROR(MATCH($J2395,SorP!$B$1:$B$6226,0)),"",INDIRECT("'SorP'!$A$"&amp;MATCH($S2395&amp;$J2395,SorP!C:C,0))))</f>
        <v/>
      </c>
      <c r="U2395" s="168"/>
      <c r="V2395" s="169" t="e">
        <f>IF(C2395="",NA(),MATCH($B2395&amp;$C2395,'Smelter Look-up'!$J:$J,0))</f>
        <v>#N/A</v>
      </c>
      <c r="X2395" s="170">
        <f t="shared" ca="1" si="117"/>
        <v>0</v>
      </c>
      <c r="AB2395" s="314" t="str">
        <f t="shared" si="119"/>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8"/>
        <v/>
      </c>
      <c r="T2396" s="155" t="str">
        <f ca="1">IF(B2396="","",IF(ISERROR(MATCH($J2396,SorP!$B$1:$B$6226,0)),"",INDIRECT("'SorP'!$A$"&amp;MATCH($S2396&amp;$J2396,SorP!C:C,0))))</f>
        <v/>
      </c>
      <c r="U2396" s="168"/>
      <c r="V2396" s="169" t="e">
        <f>IF(C2396="",NA(),MATCH($B2396&amp;$C2396,'Smelter Look-up'!$J:$J,0))</f>
        <v>#N/A</v>
      </c>
      <c r="X2396" s="170">
        <f t="shared" ca="1" si="117"/>
        <v>0</v>
      </c>
      <c r="AB2396" s="314" t="str">
        <f t="shared" si="119"/>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8"/>
        <v/>
      </c>
      <c r="T2397" s="155" t="str">
        <f ca="1">IF(B2397="","",IF(ISERROR(MATCH($J2397,SorP!$B$1:$B$6226,0)),"",INDIRECT("'SorP'!$A$"&amp;MATCH($S2397&amp;$J2397,SorP!C:C,0))))</f>
        <v/>
      </c>
      <c r="U2397" s="168"/>
      <c r="V2397" s="169" t="e">
        <f>IF(C2397="",NA(),MATCH($B2397&amp;$C2397,'Smelter Look-up'!$J:$J,0))</f>
        <v>#N/A</v>
      </c>
      <c r="X2397" s="170">
        <f t="shared" ca="1" si="117"/>
        <v>0</v>
      </c>
      <c r="AB2397" s="314" t="str">
        <f t="shared" si="119"/>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8"/>
        <v/>
      </c>
      <c r="T2398" s="155" t="str">
        <f ca="1">IF(B2398="","",IF(ISERROR(MATCH($J2398,SorP!$B$1:$B$6226,0)),"",INDIRECT("'SorP'!$A$"&amp;MATCH($S2398&amp;$J2398,SorP!C:C,0))))</f>
        <v/>
      </c>
      <c r="U2398" s="168"/>
      <c r="V2398" s="169" t="e">
        <f>IF(C2398="",NA(),MATCH($B2398&amp;$C2398,'Smelter Look-up'!$J:$J,0))</f>
        <v>#N/A</v>
      </c>
      <c r="X2398" s="170">
        <f t="shared" ca="1" si="117"/>
        <v>0</v>
      </c>
      <c r="AB2398" s="314" t="str">
        <f t="shared" si="119"/>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8"/>
        <v/>
      </c>
      <c r="T2399" s="155" t="str">
        <f ca="1">IF(B2399="","",IF(ISERROR(MATCH($J2399,SorP!$B$1:$B$6226,0)),"",INDIRECT("'SorP'!$A$"&amp;MATCH($S2399&amp;$J2399,SorP!C:C,0))))</f>
        <v/>
      </c>
      <c r="U2399" s="168"/>
      <c r="V2399" s="169" t="e">
        <f>IF(C2399="",NA(),MATCH($B2399&amp;$C2399,'Smelter Look-up'!$J:$J,0))</f>
        <v>#N/A</v>
      </c>
      <c r="X2399" s="170">
        <f t="shared" ca="1" si="117"/>
        <v>0</v>
      </c>
      <c r="AB2399" s="314" t="str">
        <f t="shared" si="119"/>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8"/>
        <v/>
      </c>
      <c r="T2400" s="155" t="str">
        <f ca="1">IF(B2400="","",IF(ISERROR(MATCH($J2400,SorP!$B$1:$B$6226,0)),"",INDIRECT("'SorP'!$A$"&amp;MATCH($S2400&amp;$J2400,SorP!C:C,0))))</f>
        <v/>
      </c>
      <c r="U2400" s="168"/>
      <c r="V2400" s="169" t="e">
        <f>IF(C2400="",NA(),MATCH($B2400&amp;$C2400,'Smelter Look-up'!$J:$J,0))</f>
        <v>#N/A</v>
      </c>
      <c r="X2400" s="170">
        <f t="shared" ca="1" si="117"/>
        <v>0</v>
      </c>
      <c r="AB2400" s="314" t="str">
        <f t="shared" si="119"/>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8"/>
        <v/>
      </c>
      <c r="T2401" s="155" t="str">
        <f ca="1">IF(B2401="","",IF(ISERROR(MATCH($J2401,SorP!$B$1:$B$6226,0)),"",INDIRECT("'SorP'!$A$"&amp;MATCH($S2401&amp;$J2401,SorP!C:C,0))))</f>
        <v/>
      </c>
      <c r="U2401" s="168"/>
      <c r="V2401" s="169" t="e">
        <f>IF(C2401="",NA(),MATCH($B2401&amp;$C2401,'Smelter Look-up'!$J:$J,0))</f>
        <v>#N/A</v>
      </c>
      <c r="X2401" s="170">
        <f t="shared" ca="1" si="117"/>
        <v>0</v>
      </c>
      <c r="AB2401" s="314" t="str">
        <f t="shared" si="119"/>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8"/>
        <v/>
      </c>
      <c r="T2402" s="155" t="str">
        <f ca="1">IF(B2402="","",IF(ISERROR(MATCH($J2402,SorP!$B$1:$B$6226,0)),"",INDIRECT("'SorP'!$A$"&amp;MATCH($S2402&amp;$J2402,SorP!C:C,0))))</f>
        <v/>
      </c>
      <c r="U2402" s="168"/>
      <c r="V2402" s="169" t="e">
        <f>IF(C2402="",NA(),MATCH($B2402&amp;$C2402,'Smelter Look-up'!$J:$J,0))</f>
        <v>#N/A</v>
      </c>
      <c r="X2402" s="170">
        <f t="shared" ca="1" si="117"/>
        <v>0</v>
      </c>
      <c r="AB2402" s="314" t="str">
        <f t="shared" si="119"/>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8"/>
        <v/>
      </c>
      <c r="T2403" s="155" t="str">
        <f ca="1">IF(B2403="","",IF(ISERROR(MATCH($J2403,SorP!$B$1:$B$6226,0)),"",INDIRECT("'SorP'!$A$"&amp;MATCH($S2403&amp;$J2403,SorP!C:C,0))))</f>
        <v/>
      </c>
      <c r="U2403" s="168"/>
      <c r="V2403" s="169" t="e">
        <f>IF(C2403="",NA(),MATCH($B2403&amp;$C2403,'Smelter Look-up'!$J:$J,0))</f>
        <v>#N/A</v>
      </c>
      <c r="X2403" s="170">
        <f t="shared" ca="1" si="117"/>
        <v>0</v>
      </c>
      <c r="AB2403" s="314" t="str">
        <f t="shared" si="119"/>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8"/>
        <v/>
      </c>
      <c r="T2404" s="155" t="str">
        <f ca="1">IF(B2404="","",IF(ISERROR(MATCH($J2404,SorP!$B$1:$B$6226,0)),"",INDIRECT("'SorP'!$A$"&amp;MATCH($S2404&amp;$J2404,SorP!C:C,0))))</f>
        <v/>
      </c>
      <c r="U2404" s="168"/>
      <c r="V2404" s="169" t="e">
        <f>IF(C2404="",NA(),MATCH($B2404&amp;$C2404,'Smelter Look-up'!$J:$J,0))</f>
        <v>#N/A</v>
      </c>
      <c r="X2404" s="170">
        <f t="shared" ca="1" si="117"/>
        <v>0</v>
      </c>
      <c r="AB2404" s="314" t="str">
        <f t="shared" si="119"/>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8"/>
        <v/>
      </c>
      <c r="T2405" s="155" t="str">
        <f ca="1">IF(B2405="","",IF(ISERROR(MATCH($J2405,SorP!$B$1:$B$6226,0)),"",INDIRECT("'SorP'!$A$"&amp;MATCH($S2405&amp;$J2405,SorP!C:C,0))))</f>
        <v/>
      </c>
      <c r="U2405" s="168"/>
      <c r="V2405" s="169" t="e">
        <f>IF(C2405="",NA(),MATCH($B2405&amp;$C2405,'Smelter Look-up'!$J:$J,0))</f>
        <v>#N/A</v>
      </c>
      <c r="X2405" s="170">
        <f t="shared" ca="1" si="117"/>
        <v>0</v>
      </c>
      <c r="AB2405" s="314" t="str">
        <f t="shared" si="119"/>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4" t="str">
        <f t="shared" si="119"/>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4" t="str">
        <f t="shared" si="119"/>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4" t="str">
        <f t="shared" si="119"/>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4" t="str">
        <f t="shared" si="119"/>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4" t="str">
        <f t="shared" si="119"/>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4" t="str">
        <f t="shared" si="119"/>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4" t="str">
        <f t="shared" si="119"/>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4" t="str">
        <f t="shared" si="119"/>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9"/>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9"/>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9"/>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9"/>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9"/>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9"/>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ref="X2431:X2494" ca="1" si="120">IF(AND(C2431="Smelter not listed",OR(LEN(D2431)=0,LEN(E2431)=0)),1,0)</f>
        <v>0</v>
      </c>
      <c r="AB2431" s="314" t="str">
        <f t="shared" si="119"/>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21">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20"/>
        <v>0</v>
      </c>
      <c r="AB2432" s="314" t="str">
        <f t="shared" si="119"/>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21"/>
        <v/>
      </c>
      <c r="T2433" s="155" t="str">
        <f ca="1">IF(B2433="","",IF(ISERROR(MATCH($J2433,SorP!$B$1:$B$6226,0)),"",INDIRECT("'SorP'!$A$"&amp;MATCH($S2433&amp;$J2433,SorP!C:C,0))))</f>
        <v/>
      </c>
      <c r="U2433" s="168"/>
      <c r="V2433" s="169" t="e">
        <f>IF(C2433="",NA(),MATCH($B2433&amp;$C2433,'Smelter Look-up'!$J:$J,0))</f>
        <v>#N/A</v>
      </c>
      <c r="X2433" s="170">
        <f t="shared" ca="1" si="120"/>
        <v>0</v>
      </c>
      <c r="AB2433" s="314" t="str">
        <f t="shared" si="119"/>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21"/>
        <v/>
      </c>
      <c r="T2434" s="155" t="str">
        <f ca="1">IF(B2434="","",IF(ISERROR(MATCH($J2434,SorP!$B$1:$B$6226,0)),"",INDIRECT("'SorP'!$A$"&amp;MATCH($S2434&amp;$J2434,SorP!C:C,0))))</f>
        <v/>
      </c>
      <c r="U2434" s="168"/>
      <c r="V2434" s="169" t="e">
        <f>IF(C2434="",NA(),MATCH($B2434&amp;$C2434,'Smelter Look-up'!$J:$J,0))</f>
        <v>#N/A</v>
      </c>
      <c r="X2434" s="170">
        <f t="shared" ca="1" si="120"/>
        <v>0</v>
      </c>
      <c r="AB2434" s="314" t="str">
        <f t="shared" si="119"/>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21"/>
        <v/>
      </c>
      <c r="T2435" s="155" t="str">
        <f ca="1">IF(B2435="","",IF(ISERROR(MATCH($J2435,SorP!$B$1:$B$6226,0)),"",INDIRECT("'SorP'!$A$"&amp;MATCH($S2435&amp;$J2435,SorP!C:C,0))))</f>
        <v/>
      </c>
      <c r="U2435" s="168"/>
      <c r="V2435" s="169" t="e">
        <f>IF(C2435="",NA(),MATCH($B2435&amp;$C2435,'Smelter Look-up'!$J:$J,0))</f>
        <v>#N/A</v>
      </c>
      <c r="X2435" s="170">
        <f t="shared" ca="1" si="120"/>
        <v>0</v>
      </c>
      <c r="AB2435" s="314" t="str">
        <f t="shared" si="119"/>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21"/>
        <v/>
      </c>
      <c r="T2436" s="155" t="str">
        <f ca="1">IF(B2436="","",IF(ISERROR(MATCH($J2436,SorP!$B$1:$B$6226,0)),"",INDIRECT("'SorP'!$A$"&amp;MATCH($S2436&amp;$J2436,SorP!C:C,0))))</f>
        <v/>
      </c>
      <c r="U2436" s="168"/>
      <c r="V2436" s="169" t="e">
        <f>IF(C2436="",NA(),MATCH($B2436&amp;$C2436,'Smelter Look-up'!$J:$J,0))</f>
        <v>#N/A</v>
      </c>
      <c r="X2436" s="170">
        <f t="shared" ca="1" si="120"/>
        <v>0</v>
      </c>
      <c r="AB2436" s="314" t="str">
        <f t="shared" si="119"/>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21"/>
        <v/>
      </c>
      <c r="T2437" s="155" t="str">
        <f ca="1">IF(B2437="","",IF(ISERROR(MATCH($J2437,SorP!$B$1:$B$6226,0)),"",INDIRECT("'SorP'!$A$"&amp;MATCH($S2437&amp;$J2437,SorP!C:C,0))))</f>
        <v/>
      </c>
      <c r="U2437" s="168"/>
      <c r="V2437" s="169" t="e">
        <f>IF(C2437="",NA(),MATCH($B2437&amp;$C2437,'Smelter Look-up'!$J:$J,0))</f>
        <v>#N/A</v>
      </c>
      <c r="X2437" s="170">
        <f t="shared" ca="1" si="120"/>
        <v>0</v>
      </c>
      <c r="AB2437" s="314" t="str">
        <f t="shared" si="119"/>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21"/>
        <v/>
      </c>
      <c r="T2438" s="155" t="str">
        <f ca="1">IF(B2438="","",IF(ISERROR(MATCH($J2438,SorP!$B$1:$B$6226,0)),"",INDIRECT("'SorP'!$A$"&amp;MATCH($S2438&amp;$J2438,SorP!C:C,0))))</f>
        <v/>
      </c>
      <c r="U2438" s="168"/>
      <c r="V2438" s="169" t="e">
        <f>IF(C2438="",NA(),MATCH($B2438&amp;$C2438,'Smelter Look-up'!$J:$J,0))</f>
        <v>#N/A</v>
      </c>
      <c r="X2438" s="170">
        <f t="shared" ca="1" si="120"/>
        <v>0</v>
      </c>
      <c r="AB2438" s="314" t="str">
        <f t="shared" ref="AB2438:AB2504" si="122">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21"/>
        <v/>
      </c>
      <c r="T2439" s="155" t="str">
        <f ca="1">IF(B2439="","",IF(ISERROR(MATCH($J2439,SorP!$B$1:$B$6226,0)),"",INDIRECT("'SorP'!$A$"&amp;MATCH($S2439&amp;$J2439,SorP!C:C,0))))</f>
        <v/>
      </c>
      <c r="U2439" s="168"/>
      <c r="V2439" s="169" t="e">
        <f>IF(C2439="",NA(),MATCH($B2439&amp;$C2439,'Smelter Look-up'!$J:$J,0))</f>
        <v>#N/A</v>
      </c>
      <c r="X2439" s="170">
        <f t="shared" ca="1" si="120"/>
        <v>0</v>
      </c>
      <c r="AB2439" s="314" t="str">
        <f t="shared" si="122"/>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21"/>
        <v/>
      </c>
      <c r="T2440" s="155" t="str">
        <f ca="1">IF(B2440="","",IF(ISERROR(MATCH($J2440,SorP!$B$1:$B$6226,0)),"",INDIRECT("'SorP'!$A$"&amp;MATCH($S2440&amp;$J2440,SorP!C:C,0))))</f>
        <v/>
      </c>
      <c r="U2440" s="168"/>
      <c r="V2440" s="169" t="e">
        <f>IF(C2440="",NA(),MATCH($B2440&amp;$C2440,'Smelter Look-up'!$J:$J,0))</f>
        <v>#N/A</v>
      </c>
      <c r="X2440" s="170">
        <f t="shared" ca="1" si="120"/>
        <v>0</v>
      </c>
      <c r="AB2440" s="314" t="str">
        <f t="shared" si="122"/>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21"/>
        <v/>
      </c>
      <c r="T2441" s="155" t="str">
        <f ca="1">IF(B2441="","",IF(ISERROR(MATCH($J2441,SorP!$B$1:$B$6226,0)),"",INDIRECT("'SorP'!$A$"&amp;MATCH($S2441&amp;$J2441,SorP!C:C,0))))</f>
        <v/>
      </c>
      <c r="U2441" s="168"/>
      <c r="V2441" s="169" t="e">
        <f>IF(C2441="",NA(),MATCH($B2441&amp;$C2441,'Smelter Look-up'!$J:$J,0))</f>
        <v>#N/A</v>
      </c>
      <c r="X2441" s="170">
        <f t="shared" ca="1" si="120"/>
        <v>0</v>
      </c>
      <c r="AB2441" s="314" t="str">
        <f t="shared" si="122"/>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21"/>
        <v/>
      </c>
      <c r="T2442" s="155" t="str">
        <f ca="1">IF(B2442="","",IF(ISERROR(MATCH($J2442,SorP!$B$1:$B$6226,0)),"",INDIRECT("'SorP'!$A$"&amp;MATCH($S2442&amp;$J2442,SorP!C:C,0))))</f>
        <v/>
      </c>
      <c r="U2442" s="168"/>
      <c r="V2442" s="169" t="e">
        <f>IF(C2442="",NA(),MATCH($B2442&amp;$C2442,'Smelter Look-up'!$J:$J,0))</f>
        <v>#N/A</v>
      </c>
      <c r="X2442" s="170">
        <f t="shared" ca="1" si="120"/>
        <v>0</v>
      </c>
      <c r="AB2442" s="314" t="str">
        <f t="shared" si="122"/>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21"/>
        <v/>
      </c>
      <c r="T2443" s="155" t="str">
        <f ca="1">IF(B2443="","",IF(ISERROR(MATCH($J2443,SorP!$B$1:$B$6226,0)),"",INDIRECT("'SorP'!$A$"&amp;MATCH($S2443&amp;$J2443,SorP!C:C,0))))</f>
        <v/>
      </c>
      <c r="U2443" s="168"/>
      <c r="V2443" s="169" t="e">
        <f>IF(C2443="",NA(),MATCH($B2443&amp;$C2443,'Smelter Look-up'!$J:$J,0))</f>
        <v>#N/A</v>
      </c>
      <c r="X2443" s="170">
        <f t="shared" ca="1" si="120"/>
        <v>0</v>
      </c>
      <c r="AB2443" s="314" t="str">
        <f t="shared" si="122"/>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21"/>
        <v/>
      </c>
      <c r="T2444" s="155" t="str">
        <f ca="1">IF(B2444="","",IF(ISERROR(MATCH($J2444,SorP!$B$1:$B$6226,0)),"",INDIRECT("'SorP'!$A$"&amp;MATCH($S2444&amp;$J2444,SorP!C:C,0))))</f>
        <v/>
      </c>
      <c r="U2444" s="168"/>
      <c r="V2444" s="169" t="e">
        <f>IF(C2444="",NA(),MATCH($B2444&amp;$C2444,'Smelter Look-up'!$J:$J,0))</f>
        <v>#N/A</v>
      </c>
      <c r="X2444" s="170">
        <f t="shared" ca="1" si="120"/>
        <v>0</v>
      </c>
      <c r="AB2444" s="314" t="str">
        <f t="shared" si="122"/>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21"/>
        <v/>
      </c>
      <c r="T2445" s="155" t="str">
        <f ca="1">IF(B2445="","",IF(ISERROR(MATCH($J2445,SorP!$B$1:$B$6226,0)),"",INDIRECT("'SorP'!$A$"&amp;MATCH($S2445&amp;$J2445,SorP!C:C,0))))</f>
        <v/>
      </c>
      <c r="U2445" s="168"/>
      <c r="V2445" s="169" t="e">
        <f>IF(C2445="",NA(),MATCH($B2445&amp;$C2445,'Smelter Look-up'!$J:$J,0))</f>
        <v>#N/A</v>
      </c>
      <c r="X2445" s="170">
        <f t="shared" ca="1" si="120"/>
        <v>0</v>
      </c>
      <c r="AB2445" s="314" t="str">
        <f t="shared" si="122"/>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21"/>
        <v/>
      </c>
      <c r="T2446" s="155" t="str">
        <f ca="1">IF(B2446="","",IF(ISERROR(MATCH($J2446,SorP!$B$1:$B$6226,0)),"",INDIRECT("'SorP'!$A$"&amp;MATCH($S2446&amp;$J2446,SorP!C:C,0))))</f>
        <v/>
      </c>
      <c r="U2446" s="168"/>
      <c r="V2446" s="169" t="e">
        <f>IF(C2446="",NA(),MATCH($B2446&amp;$C2446,'Smelter Look-up'!$J:$J,0))</f>
        <v>#N/A</v>
      </c>
      <c r="X2446" s="170">
        <f t="shared" ca="1" si="120"/>
        <v>0</v>
      </c>
      <c r="AB2446" s="314" t="str">
        <f t="shared" si="122"/>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21"/>
        <v/>
      </c>
      <c r="T2447" s="155" t="str">
        <f ca="1">IF(B2447="","",IF(ISERROR(MATCH($J2447,SorP!$B$1:$B$6226,0)),"",INDIRECT("'SorP'!$A$"&amp;MATCH($S2447&amp;$J2447,SorP!C:C,0))))</f>
        <v/>
      </c>
      <c r="U2447" s="168"/>
      <c r="V2447" s="169" t="e">
        <f>IF(C2447="",NA(),MATCH($B2447&amp;$C2447,'Smelter Look-up'!$J:$J,0))</f>
        <v>#N/A</v>
      </c>
      <c r="X2447" s="170">
        <f t="shared" ca="1" si="120"/>
        <v>0</v>
      </c>
      <c r="AB2447" s="314" t="str">
        <f t="shared" si="122"/>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21"/>
        <v/>
      </c>
      <c r="T2448" s="155" t="str">
        <f ca="1">IF(B2448="","",IF(ISERROR(MATCH($J2448,SorP!$B$1:$B$6226,0)),"",INDIRECT("'SorP'!$A$"&amp;MATCH($S2448&amp;$J2448,SorP!C:C,0))))</f>
        <v/>
      </c>
      <c r="U2448" s="168"/>
      <c r="V2448" s="169" t="e">
        <f>IF(C2448="",NA(),MATCH($B2448&amp;$C2448,'Smelter Look-up'!$J:$J,0))</f>
        <v>#N/A</v>
      </c>
      <c r="X2448" s="170">
        <f t="shared" ca="1" si="120"/>
        <v>0</v>
      </c>
      <c r="AB2448" s="314" t="str">
        <f t="shared" si="122"/>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21"/>
        <v/>
      </c>
      <c r="T2449" s="155" t="str">
        <f ca="1">IF(B2449="","",IF(ISERROR(MATCH($J2449,SorP!$B$1:$B$6226,0)),"",INDIRECT("'SorP'!$A$"&amp;MATCH($S2449&amp;$J2449,SorP!C:C,0))))</f>
        <v/>
      </c>
      <c r="U2449" s="168"/>
      <c r="V2449" s="169" t="e">
        <f>IF(C2449="",NA(),MATCH($B2449&amp;$C2449,'Smelter Look-up'!$J:$J,0))</f>
        <v>#N/A</v>
      </c>
      <c r="X2449" s="170">
        <f t="shared" ca="1" si="120"/>
        <v>0</v>
      </c>
      <c r="AB2449" s="314" t="str">
        <f t="shared" si="122"/>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21"/>
        <v/>
      </c>
      <c r="T2450" s="155" t="str">
        <f ca="1">IF(B2450="","",IF(ISERROR(MATCH($J2450,SorP!$B$1:$B$6226,0)),"",INDIRECT("'SorP'!$A$"&amp;MATCH($S2450&amp;$J2450,SorP!C:C,0))))</f>
        <v/>
      </c>
      <c r="U2450" s="168"/>
      <c r="V2450" s="169" t="e">
        <f>IF(C2450="",NA(),MATCH($B2450&amp;$C2450,'Smelter Look-up'!$J:$J,0))</f>
        <v>#N/A</v>
      </c>
      <c r="X2450" s="170">
        <f t="shared" ca="1" si="120"/>
        <v>0</v>
      </c>
      <c r="AB2450" s="314" t="str">
        <f t="shared" si="122"/>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21"/>
        <v/>
      </c>
      <c r="T2451" s="155" t="str">
        <f ca="1">IF(B2451="","",IF(ISERROR(MATCH($J2451,SorP!$B$1:$B$6226,0)),"",INDIRECT("'SorP'!$A$"&amp;MATCH($S2451&amp;$J2451,SorP!C:C,0))))</f>
        <v/>
      </c>
      <c r="U2451" s="168"/>
      <c r="V2451" s="169" t="e">
        <f>IF(C2451="",NA(),MATCH($B2451&amp;$C2451,'Smelter Look-up'!$J:$J,0))</f>
        <v>#N/A</v>
      </c>
      <c r="X2451" s="170">
        <f t="shared" ca="1" si="120"/>
        <v>0</v>
      </c>
      <c r="AB2451" s="314" t="str">
        <f t="shared" si="122"/>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21"/>
        <v/>
      </c>
      <c r="T2452" s="155" t="str">
        <f ca="1">IF(B2452="","",IF(ISERROR(MATCH($J2452,SorP!$B$1:$B$6226,0)),"",INDIRECT("'SorP'!$A$"&amp;MATCH($S2452&amp;$J2452,SorP!C:C,0))))</f>
        <v/>
      </c>
      <c r="U2452" s="168"/>
      <c r="V2452" s="169" t="e">
        <f>IF(C2452="",NA(),MATCH($B2452&amp;$C2452,'Smelter Look-up'!$J:$J,0))</f>
        <v>#N/A</v>
      </c>
      <c r="X2452" s="170">
        <f t="shared" ca="1" si="120"/>
        <v>0</v>
      </c>
      <c r="AB2452" s="314" t="str">
        <f t="shared" si="122"/>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21"/>
        <v/>
      </c>
      <c r="T2453" s="155" t="str">
        <f ca="1">IF(B2453="","",IF(ISERROR(MATCH($J2453,SorP!$B$1:$B$6226,0)),"",INDIRECT("'SorP'!$A$"&amp;MATCH($S2453&amp;$J2453,SorP!C:C,0))))</f>
        <v/>
      </c>
      <c r="U2453" s="168"/>
      <c r="V2453" s="169" t="e">
        <f>IF(C2453="",NA(),MATCH($B2453&amp;$C2453,'Smelter Look-up'!$J:$J,0))</f>
        <v>#N/A</v>
      </c>
      <c r="X2453" s="170">
        <f t="shared" ca="1" si="120"/>
        <v>0</v>
      </c>
      <c r="AB2453" s="314" t="str">
        <f t="shared" si="122"/>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21"/>
        <v/>
      </c>
      <c r="T2454" s="155" t="str">
        <f ca="1">IF(B2454="","",IF(ISERROR(MATCH($J2454,SorP!$B$1:$B$6226,0)),"",INDIRECT("'SorP'!$A$"&amp;MATCH($S2454&amp;$J2454,SorP!C:C,0))))</f>
        <v/>
      </c>
      <c r="U2454" s="168"/>
      <c r="V2454" s="169" t="e">
        <f>IF(C2454="",NA(),MATCH($B2454&amp;$C2454,'Smelter Look-up'!$J:$J,0))</f>
        <v>#N/A</v>
      </c>
      <c r="X2454" s="170">
        <f t="shared" ca="1" si="120"/>
        <v>0</v>
      </c>
      <c r="AB2454" s="314" t="str">
        <f t="shared" si="122"/>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21"/>
        <v/>
      </c>
      <c r="T2455" s="155" t="str">
        <f ca="1">IF(B2455="","",IF(ISERROR(MATCH($J2455,SorP!$B$1:$B$6226,0)),"",INDIRECT("'SorP'!$A$"&amp;MATCH($S2455&amp;$J2455,SorP!C:C,0))))</f>
        <v/>
      </c>
      <c r="U2455" s="168"/>
      <c r="V2455" s="169" t="e">
        <f>IF(C2455="",NA(),MATCH($B2455&amp;$C2455,'Smelter Look-up'!$J:$J,0))</f>
        <v>#N/A</v>
      </c>
      <c r="X2455" s="170">
        <f t="shared" ca="1" si="120"/>
        <v>0</v>
      </c>
      <c r="AB2455" s="314" t="str">
        <f t="shared" si="122"/>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21"/>
        <v/>
      </c>
      <c r="T2456" s="155" t="str">
        <f ca="1">IF(B2456="","",IF(ISERROR(MATCH($J2456,SorP!$B$1:$B$6226,0)),"",INDIRECT("'SorP'!$A$"&amp;MATCH($S2456&amp;$J2456,SorP!C:C,0))))</f>
        <v/>
      </c>
      <c r="U2456" s="168"/>
      <c r="V2456" s="169" t="e">
        <f>IF(C2456="",NA(),MATCH($B2456&amp;$C2456,'Smelter Look-up'!$J:$J,0))</f>
        <v>#N/A</v>
      </c>
      <c r="X2456" s="170">
        <f t="shared" ca="1" si="120"/>
        <v>0</v>
      </c>
      <c r="AB2456" s="314" t="str">
        <f t="shared" si="122"/>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21"/>
        <v/>
      </c>
      <c r="T2457" s="155" t="str">
        <f ca="1">IF(B2457="","",IF(ISERROR(MATCH($J2457,SorP!$B$1:$B$6226,0)),"",INDIRECT("'SorP'!$A$"&amp;MATCH($S2457&amp;$J2457,SorP!C:C,0))))</f>
        <v/>
      </c>
      <c r="U2457" s="168"/>
      <c r="V2457" s="169" t="e">
        <f>IF(C2457="",NA(),MATCH($B2457&amp;$C2457,'Smelter Look-up'!$J:$J,0))</f>
        <v>#N/A</v>
      </c>
      <c r="X2457" s="170">
        <f t="shared" ca="1" si="120"/>
        <v>0</v>
      </c>
      <c r="AB2457" s="314" t="str">
        <f t="shared" si="122"/>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21"/>
        <v/>
      </c>
      <c r="T2458" s="155" t="str">
        <f ca="1">IF(B2458="","",IF(ISERROR(MATCH($J2458,SorP!$B$1:$B$6226,0)),"",INDIRECT("'SorP'!$A$"&amp;MATCH($S2458&amp;$J2458,SorP!C:C,0))))</f>
        <v/>
      </c>
      <c r="U2458" s="168"/>
      <c r="V2458" s="169" t="e">
        <f>IF(C2458="",NA(),MATCH($B2458&amp;$C2458,'Smelter Look-up'!$J:$J,0))</f>
        <v>#N/A</v>
      </c>
      <c r="X2458" s="170">
        <f t="shared" ca="1" si="120"/>
        <v>0</v>
      </c>
      <c r="AB2458" s="314" t="str">
        <f t="shared" si="122"/>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21"/>
        <v/>
      </c>
      <c r="T2459" s="155" t="str">
        <f ca="1">IF(B2459="","",IF(ISERROR(MATCH($J2459,SorP!$B$1:$B$6226,0)),"",INDIRECT("'SorP'!$A$"&amp;MATCH($S2459&amp;$J2459,SorP!C:C,0))))</f>
        <v/>
      </c>
      <c r="U2459" s="168"/>
      <c r="V2459" s="169" t="e">
        <f>IF(C2459="",NA(),MATCH($B2459&amp;$C2459,'Smelter Look-up'!$J:$J,0))</f>
        <v>#N/A</v>
      </c>
      <c r="X2459" s="170">
        <f t="shared" ca="1" si="120"/>
        <v>0</v>
      </c>
      <c r="AB2459" s="314" t="str">
        <f t="shared" si="122"/>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21"/>
        <v/>
      </c>
      <c r="T2460" s="155" t="str">
        <f ca="1">IF(B2460="","",IF(ISERROR(MATCH($J2460,SorP!$B$1:$B$6226,0)),"",INDIRECT("'SorP'!$A$"&amp;MATCH($S2460&amp;$J2460,SorP!C:C,0))))</f>
        <v/>
      </c>
      <c r="U2460" s="168"/>
      <c r="V2460" s="169" t="e">
        <f>IF(C2460="",NA(),MATCH($B2460&amp;$C2460,'Smelter Look-up'!$J:$J,0))</f>
        <v>#N/A</v>
      </c>
      <c r="X2460" s="170">
        <f t="shared" ca="1" si="120"/>
        <v>0</v>
      </c>
      <c r="AB2460" s="314" t="str">
        <f t="shared" si="122"/>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21"/>
        <v/>
      </c>
      <c r="T2461" s="155" t="str">
        <f ca="1">IF(B2461="","",IF(ISERROR(MATCH($J2461,SorP!$B$1:$B$6226,0)),"",INDIRECT("'SorP'!$A$"&amp;MATCH($S2461&amp;$J2461,SorP!C:C,0))))</f>
        <v/>
      </c>
      <c r="U2461" s="168"/>
      <c r="V2461" s="169" t="e">
        <f>IF(C2461="",NA(),MATCH($B2461&amp;$C2461,'Smelter Look-up'!$J:$J,0))</f>
        <v>#N/A</v>
      </c>
      <c r="X2461" s="170">
        <f t="shared" ca="1" si="120"/>
        <v>0</v>
      </c>
      <c r="AB2461" s="314" t="str">
        <f t="shared" si="122"/>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21"/>
        <v/>
      </c>
      <c r="T2462" s="155" t="str">
        <f ca="1">IF(B2462="","",IF(ISERROR(MATCH($J2462,SorP!$B$1:$B$6226,0)),"",INDIRECT("'SorP'!$A$"&amp;MATCH($S2462&amp;$J2462,SorP!C:C,0))))</f>
        <v/>
      </c>
      <c r="U2462" s="168"/>
      <c r="V2462" s="169" t="e">
        <f>IF(C2462="",NA(),MATCH($B2462&amp;$C2462,'Smelter Look-up'!$J:$J,0))</f>
        <v>#N/A</v>
      </c>
      <c r="X2462" s="170">
        <f t="shared" ca="1" si="120"/>
        <v>0</v>
      </c>
      <c r="AB2462" s="314" t="str">
        <f t="shared" si="122"/>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21"/>
        <v/>
      </c>
      <c r="T2463" s="155" t="str">
        <f ca="1">IF(B2463="","",IF(ISERROR(MATCH($J2463,SorP!$B$1:$B$6226,0)),"",INDIRECT("'SorP'!$A$"&amp;MATCH($S2463&amp;$J2463,SorP!C:C,0))))</f>
        <v/>
      </c>
      <c r="U2463" s="168"/>
      <c r="V2463" s="169" t="e">
        <f>IF(C2463="",NA(),MATCH($B2463&amp;$C2463,'Smelter Look-up'!$J:$J,0))</f>
        <v>#N/A</v>
      </c>
      <c r="X2463" s="170">
        <f t="shared" ca="1" si="120"/>
        <v>0</v>
      </c>
      <c r="AB2463" s="314" t="str">
        <f t="shared" si="122"/>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21"/>
        <v/>
      </c>
      <c r="T2464" s="155" t="str">
        <f ca="1">IF(B2464="","",IF(ISERROR(MATCH($J2464,SorP!$B$1:$B$6226,0)),"",INDIRECT("'SorP'!$A$"&amp;MATCH($S2464&amp;$J2464,SorP!C:C,0))))</f>
        <v/>
      </c>
      <c r="U2464" s="168"/>
      <c r="V2464" s="169" t="e">
        <f>IF(C2464="",NA(),MATCH($B2464&amp;$C2464,'Smelter Look-up'!$J:$J,0))</f>
        <v>#N/A</v>
      </c>
      <c r="X2464" s="170">
        <f t="shared" ca="1" si="120"/>
        <v>0</v>
      </c>
      <c r="AB2464" s="314" t="str">
        <f t="shared" si="122"/>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21"/>
        <v/>
      </c>
      <c r="T2465" s="155" t="str">
        <f ca="1">IF(B2465="","",IF(ISERROR(MATCH($J2465,SorP!$B$1:$B$6226,0)),"",INDIRECT("'SorP'!$A$"&amp;MATCH($S2465&amp;$J2465,SorP!C:C,0))))</f>
        <v/>
      </c>
      <c r="U2465" s="168"/>
      <c r="V2465" s="169" t="e">
        <f>IF(C2465="",NA(),MATCH($B2465&amp;$C2465,'Smelter Look-up'!$J:$J,0))</f>
        <v>#N/A</v>
      </c>
      <c r="X2465" s="170">
        <f t="shared" ca="1" si="120"/>
        <v>0</v>
      </c>
      <c r="AB2465" s="314" t="str">
        <f t="shared" si="122"/>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21"/>
        <v/>
      </c>
      <c r="T2466" s="155" t="str">
        <f ca="1">IF(B2466="","",IF(ISERROR(MATCH($J2466,SorP!$B$1:$B$6226,0)),"",INDIRECT("'SorP'!$A$"&amp;MATCH($S2466&amp;$J2466,SorP!C:C,0))))</f>
        <v/>
      </c>
      <c r="U2466" s="168"/>
      <c r="V2466" s="169" t="e">
        <f>IF(C2466="",NA(),MATCH($B2466&amp;$C2466,'Smelter Look-up'!$J:$J,0))</f>
        <v>#N/A</v>
      </c>
      <c r="X2466" s="170">
        <f t="shared" ca="1" si="120"/>
        <v>0</v>
      </c>
      <c r="AB2466" s="314" t="str">
        <f t="shared" si="122"/>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21"/>
        <v/>
      </c>
      <c r="T2467" s="155" t="str">
        <f ca="1">IF(B2467="","",IF(ISERROR(MATCH($J2467,SorP!$B$1:$B$6226,0)),"",INDIRECT("'SorP'!$A$"&amp;MATCH($S2467&amp;$J2467,SorP!C:C,0))))</f>
        <v/>
      </c>
      <c r="U2467" s="168"/>
      <c r="V2467" s="169" t="e">
        <f>IF(C2467="",NA(),MATCH($B2467&amp;$C2467,'Smelter Look-up'!$J:$J,0))</f>
        <v>#N/A</v>
      </c>
      <c r="X2467" s="170">
        <f t="shared" ca="1" si="120"/>
        <v>0</v>
      </c>
      <c r="AB2467" s="314" t="str">
        <f t="shared" si="122"/>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21"/>
        <v/>
      </c>
      <c r="T2468" s="155" t="str">
        <f ca="1">IF(B2468="","",IF(ISERROR(MATCH($J2468,SorP!$B$1:$B$6226,0)),"",INDIRECT("'SorP'!$A$"&amp;MATCH($S2468&amp;$J2468,SorP!C:C,0))))</f>
        <v/>
      </c>
      <c r="U2468" s="168"/>
      <c r="V2468" s="169" t="e">
        <f>IF(C2468="",NA(),MATCH($B2468&amp;$C2468,'Smelter Look-up'!$J:$J,0))</f>
        <v>#N/A</v>
      </c>
      <c r="X2468" s="170">
        <f t="shared" ca="1" si="120"/>
        <v>0</v>
      </c>
      <c r="AB2468" s="314" t="str">
        <f t="shared" si="122"/>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21"/>
        <v/>
      </c>
      <c r="T2469" s="155" t="str">
        <f ca="1">IF(B2469="","",IF(ISERROR(MATCH($J2469,SorP!$B$1:$B$6226,0)),"",INDIRECT("'SorP'!$A$"&amp;MATCH($S2469&amp;$J2469,SorP!C:C,0))))</f>
        <v/>
      </c>
      <c r="U2469" s="168"/>
      <c r="V2469" s="169" t="e">
        <f>IF(C2469="",NA(),MATCH($B2469&amp;$C2469,'Smelter Look-up'!$J:$J,0))</f>
        <v>#N/A</v>
      </c>
      <c r="X2469" s="170">
        <f t="shared" ca="1" si="120"/>
        <v>0</v>
      </c>
      <c r="AB2469" s="314" t="str">
        <f t="shared" si="122"/>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21"/>
        <v/>
      </c>
      <c r="T2470" s="155" t="str">
        <f ca="1">IF(B2470="","",IF(ISERROR(MATCH($J2470,SorP!$B$1:$B$6226,0)),"",INDIRECT("'SorP'!$A$"&amp;MATCH($S2470&amp;$J2470,SorP!C:C,0))))</f>
        <v/>
      </c>
      <c r="U2470" s="168"/>
      <c r="V2470" s="169" t="e">
        <f>IF(C2470="",NA(),MATCH($B2470&amp;$C2470,'Smelter Look-up'!$J:$J,0))</f>
        <v>#N/A</v>
      </c>
      <c r="X2470" s="170">
        <f t="shared" ca="1" si="120"/>
        <v>0</v>
      </c>
      <c r="AB2470" s="314" t="str">
        <f t="shared" si="122"/>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21"/>
        <v/>
      </c>
      <c r="T2471" s="155" t="str">
        <f ca="1">IF(B2471="","",IF(ISERROR(MATCH($J2471,SorP!$B$1:$B$6226,0)),"",INDIRECT("'SorP'!$A$"&amp;MATCH($S2471&amp;$J2471,SorP!C:C,0))))</f>
        <v/>
      </c>
      <c r="U2471" s="168"/>
      <c r="V2471" s="169" t="e">
        <f>IF(C2471="",NA(),MATCH($B2471&amp;$C2471,'Smelter Look-up'!$J:$J,0))</f>
        <v>#N/A</v>
      </c>
      <c r="X2471" s="170">
        <f t="shared" ca="1" si="120"/>
        <v>0</v>
      </c>
      <c r="AB2471" s="314" t="str">
        <f t="shared" si="122"/>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21"/>
        <v/>
      </c>
      <c r="T2472" s="155" t="str">
        <f ca="1">IF(B2472="","",IF(ISERROR(MATCH($J2472,SorP!$B$1:$B$6226,0)),"",INDIRECT("'SorP'!$A$"&amp;MATCH($S2472&amp;$J2472,SorP!C:C,0))))</f>
        <v/>
      </c>
      <c r="U2472" s="168"/>
      <c r="V2472" s="169" t="e">
        <f>IF(C2472="",NA(),MATCH($B2472&amp;$C2472,'Smelter Look-up'!$J:$J,0))</f>
        <v>#N/A</v>
      </c>
      <c r="X2472" s="170">
        <f t="shared" ca="1" si="120"/>
        <v>0</v>
      </c>
      <c r="AB2472" s="314" t="str">
        <f t="shared" si="122"/>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21"/>
        <v/>
      </c>
      <c r="T2473" s="155" t="str">
        <f ca="1">IF(B2473="","",IF(ISERROR(MATCH($J2473,SorP!$B$1:$B$6226,0)),"",INDIRECT("'SorP'!$A$"&amp;MATCH($S2473&amp;$J2473,SorP!C:C,0))))</f>
        <v/>
      </c>
      <c r="U2473" s="168"/>
      <c r="V2473" s="169" t="e">
        <f>IF(C2473="",NA(),MATCH($B2473&amp;$C2473,'Smelter Look-up'!$J:$J,0))</f>
        <v>#N/A</v>
      </c>
      <c r="X2473" s="170">
        <f t="shared" ca="1" si="120"/>
        <v>0</v>
      </c>
      <c r="AB2473" s="314" t="str">
        <f t="shared" si="122"/>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21"/>
        <v/>
      </c>
      <c r="T2474" s="155" t="str">
        <f ca="1">IF(B2474="","",IF(ISERROR(MATCH($J2474,SorP!$B$1:$B$6226,0)),"",INDIRECT("'SorP'!$A$"&amp;MATCH($S2474&amp;$J2474,SorP!C:C,0))))</f>
        <v/>
      </c>
      <c r="U2474" s="168"/>
      <c r="V2474" s="169" t="e">
        <f>IF(C2474="",NA(),MATCH($B2474&amp;$C2474,'Smelter Look-up'!$J:$J,0))</f>
        <v>#N/A</v>
      </c>
      <c r="X2474" s="170">
        <f t="shared" ca="1" si="120"/>
        <v>0</v>
      </c>
      <c r="AB2474" s="314" t="str">
        <f t="shared" si="122"/>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21"/>
        <v/>
      </c>
      <c r="T2475" s="155" t="str">
        <f ca="1">IF(B2475="","",IF(ISERROR(MATCH($J2475,SorP!$B$1:$B$6226,0)),"",INDIRECT("'SorP'!$A$"&amp;MATCH($S2475&amp;$J2475,SorP!C:C,0))))</f>
        <v/>
      </c>
      <c r="U2475" s="168"/>
      <c r="V2475" s="169" t="e">
        <f>IF(C2475="",NA(),MATCH($B2475&amp;$C2475,'Smelter Look-up'!$J:$J,0))</f>
        <v>#N/A</v>
      </c>
      <c r="X2475" s="170">
        <f t="shared" ca="1" si="120"/>
        <v>0</v>
      </c>
      <c r="AB2475" s="314" t="str">
        <f t="shared" si="122"/>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21"/>
        <v/>
      </c>
      <c r="T2476" s="155" t="str">
        <f ca="1">IF(B2476="","",IF(ISERROR(MATCH($J2476,SorP!$B$1:$B$6226,0)),"",INDIRECT("'SorP'!$A$"&amp;MATCH($S2476&amp;$J2476,SorP!C:C,0))))</f>
        <v/>
      </c>
      <c r="U2476" s="168"/>
      <c r="V2476" s="169" t="e">
        <f>IF(C2476="",NA(),MATCH($B2476&amp;$C2476,'Smelter Look-up'!$J:$J,0))</f>
        <v>#N/A</v>
      </c>
      <c r="X2476" s="170">
        <f t="shared" ca="1" si="120"/>
        <v>0</v>
      </c>
      <c r="AB2476" s="314" t="str">
        <f t="shared" si="122"/>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21"/>
        <v/>
      </c>
      <c r="T2477" s="155" t="str">
        <f ca="1">IF(B2477="","",IF(ISERROR(MATCH($J2477,SorP!$B$1:$B$6226,0)),"",INDIRECT("'SorP'!$A$"&amp;MATCH($S2477&amp;$J2477,SorP!C:C,0))))</f>
        <v/>
      </c>
      <c r="U2477" s="168"/>
      <c r="V2477" s="169" t="e">
        <f>IF(C2477="",NA(),MATCH($B2477&amp;$C2477,'Smelter Look-up'!$J:$J,0))</f>
        <v>#N/A</v>
      </c>
      <c r="X2477" s="170">
        <f t="shared" ca="1" si="120"/>
        <v>0</v>
      </c>
      <c r="AB2477" s="314" t="str">
        <f t="shared" si="122"/>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21"/>
        <v/>
      </c>
      <c r="T2478" s="155" t="str">
        <f ca="1">IF(B2478="","",IF(ISERROR(MATCH($J2478,SorP!$B$1:$B$6226,0)),"",INDIRECT("'SorP'!$A$"&amp;MATCH($S2478&amp;$J2478,SorP!C:C,0))))</f>
        <v/>
      </c>
      <c r="U2478" s="168"/>
      <c r="V2478" s="169" t="e">
        <f>IF(C2478="",NA(),MATCH($B2478&amp;$C2478,'Smelter Look-up'!$J:$J,0))</f>
        <v>#N/A</v>
      </c>
      <c r="X2478" s="170">
        <f t="shared" ca="1" si="120"/>
        <v>0</v>
      </c>
      <c r="AB2478" s="314" t="str">
        <f t="shared" si="122"/>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21"/>
        <v/>
      </c>
      <c r="T2479" s="155" t="str">
        <f ca="1">IF(B2479="","",IF(ISERROR(MATCH($J2479,SorP!$B$1:$B$6226,0)),"",INDIRECT("'SorP'!$A$"&amp;MATCH($S2479&amp;$J2479,SorP!C:C,0))))</f>
        <v/>
      </c>
      <c r="U2479" s="168"/>
      <c r="V2479" s="169" t="e">
        <f>IF(C2479="",NA(),MATCH($B2479&amp;$C2479,'Smelter Look-up'!$J:$J,0))</f>
        <v>#N/A</v>
      </c>
      <c r="X2479" s="170">
        <f t="shared" ca="1" si="120"/>
        <v>0</v>
      </c>
      <c r="AB2479" s="314" t="str">
        <f t="shared" si="122"/>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21"/>
        <v/>
      </c>
      <c r="T2480" s="155" t="str">
        <f ca="1">IF(B2480="","",IF(ISERROR(MATCH($J2480,SorP!$B$1:$B$6226,0)),"",INDIRECT("'SorP'!$A$"&amp;MATCH($S2480&amp;$J2480,SorP!C:C,0))))</f>
        <v/>
      </c>
      <c r="U2480" s="168"/>
      <c r="V2480" s="169" t="e">
        <f>IF(C2480="",NA(),MATCH($B2480&amp;$C2480,'Smelter Look-up'!$J:$J,0))</f>
        <v>#N/A</v>
      </c>
      <c r="X2480" s="170">
        <f t="shared" ca="1" si="120"/>
        <v>0</v>
      </c>
      <c r="AB2480" s="314" t="str">
        <f t="shared" si="122"/>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X2481" s="170">
        <f t="shared" ca="1" si="120"/>
        <v>0</v>
      </c>
      <c r="AB2481" s="314" t="str">
        <f t="shared" si="122"/>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X2482" s="170">
        <f t="shared" ca="1" si="120"/>
        <v>0</v>
      </c>
      <c r="AB2482" s="314" t="str">
        <f t="shared" si="122"/>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X2483" s="170">
        <f t="shared" ca="1" si="120"/>
        <v>0</v>
      </c>
      <c r="AB2483" s="314" t="str">
        <f t="shared" si="122"/>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X2484" s="170">
        <f t="shared" ca="1" si="120"/>
        <v>0</v>
      </c>
      <c r="AB2484" s="314" t="str">
        <f t="shared" si="122"/>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X2485" s="170">
        <f t="shared" ca="1" si="120"/>
        <v>0</v>
      </c>
      <c r="AB2485" s="314" t="str">
        <f t="shared" si="122"/>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X2486" s="170">
        <f t="shared" ca="1" si="120"/>
        <v>0</v>
      </c>
      <c r="AB2486" s="314" t="str">
        <f t="shared" si="122"/>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X2487" s="170">
        <f t="shared" ca="1" si="120"/>
        <v>0</v>
      </c>
      <c r="AB2487" s="314" t="str">
        <f t="shared" si="122"/>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X2488" s="170">
        <f t="shared" ca="1" si="120"/>
        <v>0</v>
      </c>
      <c r="AB2488" s="314" t="str">
        <f t="shared" si="122"/>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21"/>
        <v/>
      </c>
      <c r="T2489" s="155" t="str">
        <f ca="1">IF(B2489="","",IF(ISERROR(MATCH($J2489,SorP!$B$1:$B$6226,0)),"",INDIRECT("'SorP'!$A$"&amp;MATCH($S2489&amp;$J2489,SorP!C:C,0))))</f>
        <v/>
      </c>
      <c r="U2489" s="168"/>
      <c r="V2489" s="169" t="e">
        <f>IF(C2489="",NA(),MATCH($B2489&amp;$C2489,'Smelter Look-up'!$J:$J,0))</f>
        <v>#N/A</v>
      </c>
      <c r="X2489" s="170">
        <f t="shared" ca="1" si="120"/>
        <v>0</v>
      </c>
      <c r="AB2489" s="314" t="str">
        <f t="shared" si="122"/>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21"/>
        <v/>
      </c>
      <c r="T2490" s="155" t="str">
        <f ca="1">IF(B2490="","",IF(ISERROR(MATCH($J2490,SorP!$B$1:$B$6226,0)),"",INDIRECT("'SorP'!$A$"&amp;MATCH($S2490&amp;$J2490,SorP!C:C,0))))</f>
        <v/>
      </c>
      <c r="U2490" s="168"/>
      <c r="V2490" s="169" t="e">
        <f>IF(C2490="",NA(),MATCH($B2490&amp;$C2490,'Smelter Look-up'!$J:$J,0))</f>
        <v>#N/A</v>
      </c>
      <c r="X2490" s="170">
        <f t="shared" ca="1" si="120"/>
        <v>0</v>
      </c>
      <c r="AB2490" s="314" t="str">
        <f t="shared" si="122"/>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21"/>
        <v/>
      </c>
      <c r="T2491" s="155" t="str">
        <f ca="1">IF(B2491="","",IF(ISERROR(MATCH($J2491,SorP!$B$1:$B$6226,0)),"",INDIRECT("'SorP'!$A$"&amp;MATCH($S2491&amp;$J2491,SorP!C:C,0))))</f>
        <v/>
      </c>
      <c r="U2491" s="168"/>
      <c r="V2491" s="169" t="e">
        <f>IF(C2491="",NA(),MATCH($B2491&amp;$C2491,'Smelter Look-up'!$J:$J,0))</f>
        <v>#N/A</v>
      </c>
      <c r="X2491" s="170">
        <f t="shared" ca="1" si="120"/>
        <v>0</v>
      </c>
      <c r="AB2491" s="314" t="str">
        <f t="shared" si="122"/>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X2492" s="170">
        <f t="shared" ca="1" si="120"/>
        <v>0</v>
      </c>
      <c r="AB2492" s="314" t="str">
        <f t="shared" si="122"/>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X2493" s="170">
        <f t="shared" ca="1" si="120"/>
        <v>0</v>
      </c>
      <c r="AB2493" s="314" t="str">
        <f t="shared" si="122"/>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X2494" s="170">
        <f t="shared" ca="1" si="120"/>
        <v>0</v>
      </c>
      <c r="AB2494" s="314" t="str">
        <f t="shared" si="122"/>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X2495" s="170">
        <f t="shared" ref="X2495:X2504" ca="1" si="123">IF(AND(C2495="Smelter not listed",OR(LEN(D2495)=0,LEN(E2495)=0)),1,0)</f>
        <v>0</v>
      </c>
      <c r="AB2495" s="314" t="str">
        <f t="shared" si="122"/>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X2496" s="170">
        <f t="shared" ca="1" si="123"/>
        <v>0</v>
      </c>
      <c r="AB2496" s="314" t="str">
        <f t="shared" si="122"/>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X2497" s="170">
        <f t="shared" ca="1" si="123"/>
        <v>0</v>
      </c>
      <c r="AB2497" s="314" t="str">
        <f t="shared" si="122"/>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4">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3"/>
        <v>0</v>
      </c>
      <c r="Y2498" s="170"/>
      <c r="Z2498" s="170"/>
      <c r="AA2498" s="170"/>
      <c r="AB2498" s="314" t="str">
        <f t="shared" si="122"/>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4"/>
        <v/>
      </c>
      <c r="T2499" s="155" t="str">
        <f ca="1">IF(B2499="","",IF(ISERROR(MATCH($J2499,SorP!$B$1:$B$6226,0)),"",INDIRECT("'SorP'!$A$"&amp;MATCH($S2499&amp;$J2499,SorP!C:C,0))))</f>
        <v/>
      </c>
      <c r="U2499" s="168"/>
      <c r="V2499" s="169" t="e">
        <f>IF(C2499="",NA(),MATCH($B2499&amp;$C2499,'Smelter Look-up'!$J:$J,0))</f>
        <v>#N/A</v>
      </c>
      <c r="W2499" s="170"/>
      <c r="X2499" s="170">
        <f t="shared" ca="1" si="123"/>
        <v>0</v>
      </c>
      <c r="Y2499" s="170"/>
      <c r="Z2499" s="170"/>
      <c r="AA2499" s="170"/>
      <c r="AB2499" s="314" t="str">
        <f t="shared" si="122"/>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4"/>
        <v/>
      </c>
      <c r="T2500" s="155" t="str">
        <f ca="1">IF(B2500="","",IF(ISERROR(MATCH($J2500,SorP!$B$1:$B$6226,0)),"",INDIRECT("'SorP'!$A$"&amp;MATCH($S2500&amp;$J2500,SorP!C:C,0))))</f>
        <v/>
      </c>
      <c r="U2500" s="168"/>
      <c r="V2500" s="169" t="e">
        <f>IF(C2500="",NA(),MATCH($B2500&amp;$C2500,'Smelter Look-up'!$J:$J,0))</f>
        <v>#N/A</v>
      </c>
      <c r="W2500" s="170"/>
      <c r="X2500" s="170">
        <f t="shared" ca="1" si="123"/>
        <v>0</v>
      </c>
      <c r="Y2500" s="170"/>
      <c r="Z2500" s="170"/>
      <c r="AA2500" s="170"/>
      <c r="AB2500" s="314" t="str">
        <f t="shared" si="122"/>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4"/>
        <v/>
      </c>
      <c r="T2501" s="155" t="str">
        <f ca="1">IF(B2501="","",IF(ISERROR(MATCH($J2501,SorP!$B$1:$B$6226,0)),"",INDIRECT("'SorP'!$A$"&amp;MATCH($S2501&amp;$J2501,SorP!C:C,0))))</f>
        <v/>
      </c>
      <c r="U2501" s="168"/>
      <c r="V2501" s="169" t="e">
        <f>IF(C2501="",NA(),MATCH($B2501&amp;$C2501,'Smelter Look-up'!$J:$J,0))</f>
        <v>#N/A</v>
      </c>
      <c r="W2501" s="170"/>
      <c r="X2501" s="170">
        <f t="shared" ca="1" si="123"/>
        <v>0</v>
      </c>
      <c r="Y2501" s="170"/>
      <c r="Z2501" s="170"/>
      <c r="AA2501" s="170"/>
      <c r="AB2501" s="314" t="str">
        <f t="shared" si="122"/>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4"/>
        <v/>
      </c>
      <c r="T2502" s="155" t="str">
        <f ca="1">IF(B2502="","",IF(ISERROR(MATCH($J2502,SorP!$B$1:$B$6226,0)),"",INDIRECT("'SorP'!$A$"&amp;MATCH($S2502&amp;$J2502,SorP!C:C,0))))</f>
        <v/>
      </c>
      <c r="U2502" s="168"/>
      <c r="V2502" s="169" t="e">
        <f>IF(C2502="",NA(),MATCH($B2502&amp;$C2502,'Smelter Look-up'!$J:$J,0))</f>
        <v>#N/A</v>
      </c>
      <c r="W2502" s="170"/>
      <c r="X2502" s="170">
        <f t="shared" ca="1" si="123"/>
        <v>0</v>
      </c>
      <c r="Y2502" s="170"/>
      <c r="Z2502" s="170"/>
      <c r="AA2502" s="170"/>
      <c r="AB2502" s="314" t="str">
        <f t="shared" si="122"/>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4"/>
        <v/>
      </c>
      <c r="T2503" s="155" t="str">
        <f ca="1">IF(B2503="","",IF(ISERROR(MATCH($J2503,SorP!$B$1:$B$6226,0)),"",INDIRECT("'SorP'!$A$"&amp;MATCH($S2503&amp;$J2503,SorP!C:C,0))))</f>
        <v/>
      </c>
      <c r="U2503" s="168"/>
      <c r="V2503" s="169" t="e">
        <f>IF(C2503="",NA(),MATCH($B2503&amp;$C2503,'Smelter Look-up'!$J:$J,0))</f>
        <v>#N/A</v>
      </c>
      <c r="W2503" s="170"/>
      <c r="X2503" s="170">
        <f t="shared" ca="1" si="123"/>
        <v>0</v>
      </c>
      <c r="Y2503" s="170"/>
      <c r="Z2503" s="170"/>
      <c r="AA2503" s="170"/>
      <c r="AB2503" s="314" t="str">
        <f t="shared" si="122"/>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5">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3"/>
        <v>0</v>
      </c>
      <c r="Y2504" s="170"/>
      <c r="Z2504" s="170"/>
      <c r="AA2504" s="170"/>
      <c r="AB2504" s="314" t="str">
        <f t="shared" si="122"/>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SMC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Michiaki Kitamura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green@smcjpn.co.jp</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+81-297-52-6433</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Masaaki Mori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green@smcjpn.co.jp</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45939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Not declaring</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Not declaring</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Not declaring</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Not declaring</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t="str">
        <f>Declaration!G117</f>
        <v>http://www.smcworld.com/docs/company/en/</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0</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5" t="str">
        <f ca="1">OFFSET(L!$C$1,MATCH("Mine List"&amp;ADDRESS(ROW(),COLUMN(),4),L!$A:$A,0)-1,SL,,)</f>
        <v>TO BEGIN:</v>
      </c>
      <c r="C2" s="475" t="s">
        <v>19144</v>
      </c>
      <c r="D2" s="475" t="s">
        <v>19144</v>
      </c>
      <c r="E2" s="326"/>
      <c r="F2" s="326"/>
      <c r="G2" s="327"/>
      <c r="H2" s="476"/>
      <c r="I2" s="477"/>
      <c r="J2" s="477"/>
      <c r="K2" s="477"/>
      <c r="L2" s="477"/>
      <c r="M2" s="477"/>
      <c r="N2" s="328"/>
      <c r="O2" s="328"/>
    </row>
    <row r="3" spans="1:19" s="324" customFormat="1" ht="94.05" customHeight="1" thickBot="1">
      <c r="A3" s="360"/>
      <c r="B3" s="47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19144</v>
      </c>
      <c r="D3" s="478" t="s">
        <v>19144</v>
      </c>
      <c r="E3" s="479" t="s">
        <v>19142</v>
      </c>
      <c r="F3" s="479"/>
      <c r="G3" s="480"/>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C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2" t="str">
        <f ca="1">OFFSET(L!$C$1,MATCH("Product List"&amp;ADDRESS(ROW(),COLUMN(),4),L!$A:$A,0)-1,SL,,)</f>
        <v>Completion required only if reporting level "Product (or List of Products)" selected on the 'Declaration' worksheet.</v>
      </c>
      <c r="B1" s="483"/>
      <c r="C1" s="483"/>
      <c r="D1" s="483"/>
      <c r="E1" s="107"/>
    </row>
    <row r="2" spans="1:35" ht="13.2">
      <c r="A2" s="19"/>
      <c r="B2" s="109"/>
      <c r="C2" s="109"/>
      <c r="D2"/>
      <c r="E2" s="20"/>
    </row>
    <row r="3" spans="1:35" ht="13.2">
      <c r="A3" s="19"/>
      <c r="B3" s="109"/>
      <c r="C3" s="109"/>
      <c r="D3" s="109"/>
      <c r="E3" s="20"/>
    </row>
    <row r="4" spans="1:35" ht="15.75" customHeight="1">
      <c r="A4" s="19"/>
      <c r="B4" s="481" t="s">
        <v>47</v>
      </c>
      <c r="C4" s="481"/>
      <c r="D4" s="481"/>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4" t="str">
        <f ca="1">OFFSET(L!$C$1,MATCH("General"&amp;"Cpy",L!$A:$A,0)-1,SL,,)</f>
        <v>© 2025 Responsible Minerals Initiative. All rights reserved.</v>
      </c>
      <c r="C1001" s="484"/>
      <c r="D1001" s="484"/>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5"/>
      <c r="C1" s="485"/>
      <c r="D1" s="485"/>
      <c r="E1" s="485"/>
      <c r="F1" s="485"/>
      <c r="G1" s="485"/>
    </row>
    <row r="2" spans="1:13">
      <c r="A2" s="486"/>
      <c r="B2" s="486"/>
      <c r="C2" s="486"/>
      <c r="D2" s="486"/>
      <c r="E2" s="486"/>
      <c r="F2" s="486"/>
      <c r="G2" s="486"/>
      <c r="H2" s="486"/>
      <c r="I2" s="486"/>
    </row>
    <row r="3" spans="1:13">
      <c r="A3" s="486"/>
      <c r="B3" s="486"/>
      <c r="C3" s="486"/>
      <c r="D3" s="486"/>
      <c r="E3" s="486"/>
      <c r="F3" s="486"/>
      <c r="G3" s="486"/>
      <c r="H3" s="486"/>
      <c r="I3" s="486"/>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Kitamura Michiaki</cp:lastModifiedBy>
  <cp:revision/>
  <dcterms:created xsi:type="dcterms:W3CDTF">2010-06-21T21:00:23Z</dcterms:created>
  <dcterms:modified xsi:type="dcterms:W3CDTF">2025-10-09T05:28:48Z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